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0747D65A-B0ED-4F59-8BD4-E45AC939E540}" xr6:coauthVersionLast="47" xr6:coauthVersionMax="47" xr10:uidLastSave="{00000000-0000-0000-0000-000000000000}"/>
  <bookViews>
    <workbookView xWindow="28680" yWindow="-120" windowWidth="29040" windowHeight="15840" tabRatio="781" firstSheet="1" activeTab="1" xr2:uid="{A9FCBADC-1BF7-499E-A998-2571E2E4A50E}"/>
  </bookViews>
  <sheets>
    <sheet name="VXXXXX" sheetId="1" state="veryHidden" r:id="rId1"/>
    <sheet name="표지" sheetId="2" r:id="rId2"/>
    <sheet name="집계표" sheetId="3" r:id="rId3"/>
    <sheet name="2장 지표지질조사" sheetId="4" r:id="rId4"/>
    <sheet name="3장 물리탐사" sheetId="5" r:id="rId5"/>
    <sheet name="4장 시추조사" sheetId="6" r:id="rId6"/>
    <sheet name="5장 현장원위치시험" sheetId="7" r:id="rId7"/>
    <sheet name="6장 지하수조사" sheetId="8" r:id="rId8"/>
    <sheet name="7장 계측관리" sheetId="9" r:id="rId9"/>
    <sheet name="손료계수" sheetId="10" r:id="rId10"/>
    <sheet name="인건비" sheetId="11" r:id="rId11"/>
    <sheet name="재료비" sheetId="12" r:id="rId12"/>
    <sheet name="기계손료" sheetId="13" r:id="rId13"/>
  </sheets>
  <definedNames>
    <definedName name="_xlnm.Print_Area" localSheetId="3">'2장 지표지질조사'!$A$1:$L$284</definedName>
    <definedName name="_xlnm.Print_Area" localSheetId="4">'3장 물리탐사'!$A$1:$L$1495</definedName>
    <definedName name="_xlnm.Print_Area" localSheetId="5">'4장 시추조사'!$A$1:$L$1519</definedName>
    <definedName name="_xlnm.Print_Area" localSheetId="6">'5장 현장원위치시험'!$A$1:$L$448</definedName>
    <definedName name="_xlnm.Print_Area" localSheetId="7">'6장 지하수조사'!$A$1:$L$1436</definedName>
    <definedName name="_xlnm.Print_Area" localSheetId="8">'7장 계측관리'!$A$1:$L$2651</definedName>
    <definedName name="_xlnm.Print_Area" localSheetId="12">기계손료!$A$1:$K$100</definedName>
    <definedName name="_xlnm.Print_Area" localSheetId="11">재료비!$A$1:$L$334</definedName>
    <definedName name="_xlnm.Print_Area" localSheetId="2">집계표!$A$1:$K$584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2">#REF!</definedName>
    <definedName name="PRINT_AREA_MI">#REF!</definedName>
    <definedName name="_xlnm.Print_Titles" localSheetId="3">'2장 지표지질조사'!$1:$2</definedName>
    <definedName name="_xlnm.Print_Titles" localSheetId="4">'3장 물리탐사'!$1:$2</definedName>
    <definedName name="_xlnm.Print_Titles" localSheetId="5">'4장 시추조사'!$1:$2</definedName>
    <definedName name="_xlnm.Print_Titles" localSheetId="7">'6장 지하수조사'!$1:$2</definedName>
    <definedName name="_xlnm.Print_Titles" localSheetId="8">'7장 계측관리'!$1:$2</definedName>
    <definedName name="_xlnm.Print_Titles" localSheetId="12">기계손료!$2:$2</definedName>
    <definedName name="_xlnm.Print_Titles" localSheetId="11">재료비!$129:$133</definedName>
    <definedName name="_xlnm.Print_Titles" localSheetId="2">집계표!$1:$1</definedName>
    <definedName name="wrn.일위대가." hidden="1">{#N/A,#N/A,TRUE,"대가1"}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1" i="3" l="1"/>
  <c r="H151" i="3" s="1"/>
  <c r="G152" i="3"/>
  <c r="H152" i="3" s="1"/>
  <c r="G153" i="3"/>
  <c r="H153" i="3" s="1"/>
  <c r="G154" i="3"/>
  <c r="H154" i="3" s="1"/>
  <c r="G155" i="3"/>
  <c r="H155" i="3" s="1"/>
  <c r="G156" i="3"/>
  <c r="H156" i="3" s="1"/>
  <c r="G157" i="3"/>
  <c r="H157" i="3" s="1"/>
  <c r="G158" i="3"/>
  <c r="H158" i="3"/>
  <c r="G159" i="3"/>
  <c r="H159" i="3" s="1"/>
  <c r="G160" i="3"/>
  <c r="H160" i="3" s="1"/>
  <c r="G161" i="3"/>
  <c r="H161" i="3" s="1"/>
  <c r="G166" i="3"/>
  <c r="H166" i="3" s="1"/>
  <c r="G167" i="3"/>
  <c r="H167" i="3"/>
  <c r="G168" i="3"/>
  <c r="H168" i="3" s="1"/>
  <c r="G169" i="3"/>
  <c r="H169" i="3" s="1"/>
  <c r="G170" i="3"/>
  <c r="H170" i="3" s="1"/>
  <c r="G171" i="3"/>
  <c r="H171" i="3" s="1"/>
  <c r="G179" i="3"/>
  <c r="H179" i="3" s="1"/>
  <c r="G180" i="3"/>
  <c r="H180" i="3" s="1"/>
  <c r="G181" i="3"/>
  <c r="H181" i="3"/>
  <c r="G182" i="3"/>
  <c r="H182" i="3" s="1"/>
  <c r="G183" i="3"/>
  <c r="H183" i="3" s="1"/>
  <c r="G184" i="3"/>
  <c r="H184" i="3"/>
  <c r="G185" i="3"/>
  <c r="H185" i="3" s="1"/>
  <c r="G186" i="3"/>
  <c r="H186" i="3" s="1"/>
  <c r="G187" i="3"/>
  <c r="H187" i="3" s="1"/>
  <c r="G188" i="3"/>
  <c r="H188" i="3" s="1"/>
  <c r="G189" i="3"/>
  <c r="H189" i="3" s="1"/>
  <c r="G190" i="3"/>
  <c r="H190" i="3" s="1"/>
  <c r="K214" i="3"/>
  <c r="K215" i="3"/>
  <c r="K216" i="3" s="1"/>
  <c r="K217" i="3" s="1"/>
  <c r="K218" i="3" s="1"/>
  <c r="K219" i="3" s="1"/>
  <c r="K220" i="3" s="1"/>
  <c r="K223" i="3"/>
  <c r="K224" i="3" s="1"/>
  <c r="K225" i="3" s="1"/>
  <c r="K226" i="3" s="1"/>
  <c r="K227" i="3" s="1"/>
  <c r="K228" i="3" s="1"/>
  <c r="K229" i="3" s="1"/>
  <c r="K232" i="3"/>
  <c r="K233" i="3"/>
  <c r="K234" i="3" s="1"/>
  <c r="K235" i="3"/>
  <c r="K236" i="3" s="1"/>
  <c r="K237" i="3" s="1"/>
  <c r="K238" i="3" s="1"/>
  <c r="K242" i="3"/>
  <c r="K244" i="3"/>
  <c r="K245" i="3" s="1"/>
  <c r="K246" i="3" s="1"/>
  <c r="K247" i="3" s="1"/>
  <c r="K248" i="3" s="1"/>
  <c r="K249" i="3" s="1"/>
  <c r="K250" i="3" s="1"/>
  <c r="K251" i="3"/>
  <c r="K253" i="3"/>
  <c r="K254" i="3"/>
  <c r="K255" i="3" s="1"/>
  <c r="K256" i="3" s="1"/>
  <c r="K257" i="3" s="1"/>
  <c r="K258" i="3" s="1"/>
  <c r="K259" i="3" s="1"/>
  <c r="K260" i="3"/>
  <c r="K262" i="3"/>
  <c r="K263" i="3"/>
  <c r="K264" i="3" s="1"/>
  <c r="K265" i="3"/>
  <c r="K266" i="3" s="1"/>
  <c r="K267" i="3" s="1"/>
  <c r="K268" i="3" s="1"/>
  <c r="K269" i="3"/>
  <c r="K271" i="3"/>
  <c r="K272" i="3" s="1"/>
  <c r="K273" i="3"/>
  <c r="K274" i="3" s="1"/>
  <c r="K275" i="3" s="1"/>
  <c r="K276" i="3" s="1"/>
  <c r="K277" i="3" s="1"/>
  <c r="K278" i="3"/>
  <c r="K280" i="3"/>
  <c r="K281" i="3"/>
  <c r="K282" i="3" s="1"/>
  <c r="K283" i="3" s="1"/>
  <c r="K284" i="3" s="1"/>
  <c r="K285" i="3" s="1"/>
  <c r="K286" i="3" s="1"/>
  <c r="D346" i="3"/>
  <c r="G405" i="3"/>
  <c r="H405" i="3"/>
  <c r="E488" i="3"/>
  <c r="E489" i="3"/>
  <c r="E490" i="3"/>
  <c r="E491" i="3"/>
  <c r="C565" i="3"/>
  <c r="G565" i="3"/>
  <c r="H565" i="3" s="1"/>
  <c r="C566" i="3"/>
  <c r="G566" i="3" s="1"/>
  <c r="H566" i="3" s="1"/>
  <c r="C567" i="3"/>
  <c r="F5" i="4"/>
  <c r="G5" i="4"/>
  <c r="F6" i="4"/>
  <c r="G6" i="4" s="1"/>
  <c r="E6" i="4" s="1"/>
  <c r="F7" i="4"/>
  <c r="G7" i="4"/>
  <c r="E7" i="4" s="1"/>
  <c r="D10" i="4"/>
  <c r="D11" i="4"/>
  <c r="F15" i="4"/>
  <c r="G15" i="4" s="1"/>
  <c r="F16" i="4"/>
  <c r="G16" i="4"/>
  <c r="E16" i="4" s="1"/>
  <c r="F17" i="4"/>
  <c r="G17" i="4" s="1"/>
  <c r="E17" i="4" s="1"/>
  <c r="D20" i="4"/>
  <c r="D21" i="4"/>
  <c r="F25" i="4"/>
  <c r="G25" i="4" s="1"/>
  <c r="E25" i="4" s="1"/>
  <c r="F26" i="4"/>
  <c r="G26" i="4"/>
  <c r="E26" i="4" s="1"/>
  <c r="F27" i="4"/>
  <c r="G27" i="4" s="1"/>
  <c r="E27" i="4" s="1"/>
  <c r="D30" i="4"/>
  <c r="D31" i="4"/>
  <c r="F36" i="4"/>
  <c r="G36" i="4" s="1"/>
  <c r="F37" i="4"/>
  <c r="G37" i="4" s="1"/>
  <c r="E37" i="4" s="1"/>
  <c r="F38" i="4"/>
  <c r="G38" i="4" s="1"/>
  <c r="E38" i="4" s="1"/>
  <c r="D41" i="4"/>
  <c r="D42" i="4"/>
  <c r="F46" i="4"/>
  <c r="G46" i="4" s="1"/>
  <c r="E46" i="4" s="1"/>
  <c r="F47" i="4"/>
  <c r="G47" i="4" s="1"/>
  <c r="E47" i="4" s="1"/>
  <c r="F48" i="4"/>
  <c r="G48" i="4" s="1"/>
  <c r="E48" i="4" s="1"/>
  <c r="D50" i="4"/>
  <c r="J50" i="4"/>
  <c r="D53" i="4"/>
  <c r="D54" i="4"/>
  <c r="F58" i="4"/>
  <c r="G58" i="4" s="1"/>
  <c r="F59" i="4"/>
  <c r="G59" i="4" s="1"/>
  <c r="E59" i="4" s="1"/>
  <c r="F60" i="4"/>
  <c r="G60" i="4"/>
  <c r="E60" i="4" s="1"/>
  <c r="D62" i="4"/>
  <c r="J62" i="4"/>
  <c r="D65" i="4"/>
  <c r="D66" i="4"/>
  <c r="F70" i="4"/>
  <c r="G70" i="4" s="1"/>
  <c r="F71" i="4"/>
  <c r="G71" i="4" s="1"/>
  <c r="E71" i="4" s="1"/>
  <c r="F72" i="4"/>
  <c r="G72" i="4" s="1"/>
  <c r="E72" i="4" s="1"/>
  <c r="D74" i="4"/>
  <c r="J74" i="4"/>
  <c r="D77" i="4"/>
  <c r="D78" i="4"/>
  <c r="F82" i="4"/>
  <c r="G82" i="4" s="1"/>
  <c r="F83" i="4"/>
  <c r="G83" i="4" s="1"/>
  <c r="E83" i="4" s="1"/>
  <c r="F84" i="4"/>
  <c r="G84" i="4" s="1"/>
  <c r="E84" i="4" s="1"/>
  <c r="F85" i="4"/>
  <c r="G85" i="4" s="1"/>
  <c r="E85" i="4" s="1"/>
  <c r="D89" i="4"/>
  <c r="D90" i="4"/>
  <c r="F94" i="4"/>
  <c r="G94" i="4"/>
  <c r="F95" i="4"/>
  <c r="G95" i="4" s="1"/>
  <c r="E95" i="4" s="1"/>
  <c r="F96" i="4"/>
  <c r="G96" i="4" s="1"/>
  <c r="E96" i="4" s="1"/>
  <c r="F97" i="4"/>
  <c r="G97" i="4" s="1"/>
  <c r="E97" i="4" s="1"/>
  <c r="D101" i="4"/>
  <c r="D102" i="4"/>
  <c r="F106" i="4"/>
  <c r="G106" i="4" s="1"/>
  <c r="E106" i="4" s="1"/>
  <c r="F107" i="4"/>
  <c r="G107" i="4" s="1"/>
  <c r="E107" i="4" s="1"/>
  <c r="F108" i="4"/>
  <c r="G108" i="4" s="1"/>
  <c r="E108" i="4" s="1"/>
  <c r="F109" i="4"/>
  <c r="G109" i="4" s="1"/>
  <c r="E109" i="4" s="1"/>
  <c r="D113" i="4"/>
  <c r="D114" i="4"/>
  <c r="F118" i="4"/>
  <c r="G118" i="4"/>
  <c r="E118" i="4" s="1"/>
  <c r="F119" i="4"/>
  <c r="G119" i="4" s="1"/>
  <c r="E119" i="4" s="1"/>
  <c r="F120" i="4"/>
  <c r="G120" i="4"/>
  <c r="E120" i="4" s="1"/>
  <c r="D123" i="4"/>
  <c r="D124" i="4"/>
  <c r="F129" i="4"/>
  <c r="G129" i="4"/>
  <c r="F130" i="4"/>
  <c r="G130" i="4" s="1"/>
  <c r="E130" i="4" s="1"/>
  <c r="F131" i="4"/>
  <c r="G131" i="4" s="1"/>
  <c r="E131" i="4" s="1"/>
  <c r="D132" i="4"/>
  <c r="J132" i="4"/>
  <c r="D135" i="4"/>
  <c r="D136" i="4"/>
  <c r="F140" i="4"/>
  <c r="G140" i="4" s="1"/>
  <c r="F141" i="4"/>
  <c r="G141" i="4" s="1"/>
  <c r="E141" i="4" s="1"/>
  <c r="F142" i="4"/>
  <c r="G142" i="4" s="1"/>
  <c r="E142" i="4" s="1"/>
  <c r="D144" i="4"/>
  <c r="J144" i="4"/>
  <c r="D147" i="4"/>
  <c r="D148" i="4"/>
  <c r="F152" i="4"/>
  <c r="G152" i="4" s="1"/>
  <c r="E152" i="4" s="1"/>
  <c r="F153" i="4"/>
  <c r="G153" i="4" s="1"/>
  <c r="E153" i="4" s="1"/>
  <c r="F154" i="4"/>
  <c r="G154" i="4" s="1"/>
  <c r="E154" i="4" s="1"/>
  <c r="D158" i="4"/>
  <c r="D159" i="4"/>
  <c r="F163" i="4"/>
  <c r="G163" i="4" s="1"/>
  <c r="F164" i="4"/>
  <c r="G164" i="4" s="1"/>
  <c r="E164" i="4" s="1"/>
  <c r="D167" i="4"/>
  <c r="D168" i="4"/>
  <c r="F173" i="4"/>
  <c r="G173" i="4" s="1"/>
  <c r="F174" i="4"/>
  <c r="G174" i="4" s="1"/>
  <c r="E174" i="4" s="1"/>
  <c r="F175" i="4"/>
  <c r="G175" i="4" s="1"/>
  <c r="E175" i="4" s="1"/>
  <c r="D176" i="4"/>
  <c r="K176" i="4" s="1"/>
  <c r="E176" i="4" s="1"/>
  <c r="J176" i="4"/>
  <c r="D179" i="4"/>
  <c r="D180" i="4"/>
  <c r="F184" i="4"/>
  <c r="G184" i="4" s="1"/>
  <c r="F185" i="4"/>
  <c r="G185" i="4" s="1"/>
  <c r="E185" i="4" s="1"/>
  <c r="F186" i="4"/>
  <c r="G186" i="4" s="1"/>
  <c r="E186" i="4" s="1"/>
  <c r="D188" i="4"/>
  <c r="J188" i="4"/>
  <c r="K188" i="4" s="1"/>
  <c r="E188" i="4" s="1"/>
  <c r="D191" i="4"/>
  <c r="D192" i="4"/>
  <c r="F196" i="4"/>
  <c r="G196" i="4"/>
  <c r="E196" i="4" s="1"/>
  <c r="F197" i="4"/>
  <c r="G197" i="4" s="1"/>
  <c r="E197" i="4" s="1"/>
  <c r="F198" i="4"/>
  <c r="G198" i="4"/>
  <c r="E198" i="4" s="1"/>
  <c r="D200" i="4"/>
  <c r="J200" i="4"/>
  <c r="D203" i="4"/>
  <c r="D204" i="4"/>
  <c r="F208" i="4"/>
  <c r="G208" i="4" s="1"/>
  <c r="E208" i="4" s="1"/>
  <c r="F209" i="4"/>
  <c r="G209" i="4" s="1"/>
  <c r="F210" i="4"/>
  <c r="G210" i="4"/>
  <c r="E210" i="4" s="1"/>
  <c r="D214" i="4"/>
  <c r="D215" i="4"/>
  <c r="F219" i="4"/>
  <c r="G219" i="4"/>
  <c r="E220" i="4"/>
  <c r="F220" i="4"/>
  <c r="G220" i="4"/>
  <c r="F221" i="4"/>
  <c r="G221" i="4" s="1"/>
  <c r="E221" i="4" s="1"/>
  <c r="D225" i="4"/>
  <c r="D226" i="4"/>
  <c r="F230" i="4"/>
  <c r="G230" i="4" s="1"/>
  <c r="F231" i="4"/>
  <c r="G231" i="4" s="1"/>
  <c r="E231" i="4" s="1"/>
  <c r="F232" i="4"/>
  <c r="G232" i="4" s="1"/>
  <c r="E232" i="4" s="1"/>
  <c r="J233" i="4"/>
  <c r="K233" i="4" s="1"/>
  <c r="D237" i="4"/>
  <c r="D238" i="4"/>
  <c r="F243" i="4"/>
  <c r="G243" i="4" s="1"/>
  <c r="E243" i="4" s="1"/>
  <c r="E244" i="4"/>
  <c r="F244" i="4"/>
  <c r="G244" i="4" s="1"/>
  <c r="F245" i="4"/>
  <c r="G245" i="4" s="1"/>
  <c r="D248" i="4"/>
  <c r="D249" i="4"/>
  <c r="F253" i="4"/>
  <c r="G253" i="4" s="1"/>
  <c r="F254" i="4"/>
  <c r="G254" i="4" s="1"/>
  <c r="E254" i="4" s="1"/>
  <c r="F255" i="4"/>
  <c r="G255" i="4" s="1"/>
  <c r="E255" i="4" s="1"/>
  <c r="D258" i="4"/>
  <c r="D259" i="4"/>
  <c r="F263" i="4"/>
  <c r="G263" i="4" s="1"/>
  <c r="E263" i="4" s="1"/>
  <c r="F264" i="4"/>
  <c r="G264" i="4"/>
  <c r="E264" i="4" s="1"/>
  <c r="F265" i="4"/>
  <c r="G265" i="4" s="1"/>
  <c r="J266" i="4"/>
  <c r="K266" i="4" s="1"/>
  <c r="D270" i="4"/>
  <c r="D271" i="4"/>
  <c r="F275" i="4"/>
  <c r="G275" i="4" s="1"/>
  <c r="F276" i="4"/>
  <c r="G276" i="4" s="1"/>
  <c r="E276" i="4" s="1"/>
  <c r="F277" i="4"/>
  <c r="G277" i="4" s="1"/>
  <c r="E277" i="4" s="1"/>
  <c r="J278" i="4"/>
  <c r="K278" i="4"/>
  <c r="D281" i="4"/>
  <c r="D282" i="4"/>
  <c r="F6" i="5"/>
  <c r="G6" i="5" s="1"/>
  <c r="E6" i="5" s="1"/>
  <c r="F7" i="5"/>
  <c r="G7" i="5" s="1"/>
  <c r="E7" i="5" s="1"/>
  <c r="D10" i="5"/>
  <c r="D11" i="5"/>
  <c r="F15" i="5"/>
  <c r="G15" i="5" s="1"/>
  <c r="F16" i="5"/>
  <c r="G16" i="5" s="1"/>
  <c r="E16" i="5" s="1"/>
  <c r="D19" i="5"/>
  <c r="D20" i="5"/>
  <c r="F24" i="5"/>
  <c r="G24" i="5" s="1"/>
  <c r="F25" i="5"/>
  <c r="G25" i="5" s="1"/>
  <c r="E25" i="5" s="1"/>
  <c r="F26" i="5"/>
  <c r="G26" i="5" s="1"/>
  <c r="E26" i="5" s="1"/>
  <c r="F27" i="5"/>
  <c r="G27" i="5"/>
  <c r="E27" i="5" s="1"/>
  <c r="J28" i="5"/>
  <c r="K28" i="5"/>
  <c r="E28" i="5" s="1"/>
  <c r="J29" i="5"/>
  <c r="K29" i="5" s="1"/>
  <c r="E29" i="5" s="1"/>
  <c r="D36" i="5"/>
  <c r="D37" i="5"/>
  <c r="F41" i="5"/>
  <c r="G41" i="5" s="1"/>
  <c r="F42" i="5"/>
  <c r="G42" i="5" s="1"/>
  <c r="E42" i="5" s="1"/>
  <c r="F43" i="5"/>
  <c r="G43" i="5" s="1"/>
  <c r="E43" i="5" s="1"/>
  <c r="F44" i="5"/>
  <c r="G44" i="5" s="1"/>
  <c r="E44" i="5" s="1"/>
  <c r="J45" i="5"/>
  <c r="K45" i="5" s="1"/>
  <c r="J46" i="5"/>
  <c r="K46" i="5" s="1"/>
  <c r="E46" i="5" s="1"/>
  <c r="D53" i="5"/>
  <c r="D54" i="5"/>
  <c r="F58" i="5"/>
  <c r="G58" i="5"/>
  <c r="F59" i="5"/>
  <c r="G59" i="5"/>
  <c r="E59" i="5" s="1"/>
  <c r="F60" i="5"/>
  <c r="G60" i="5" s="1"/>
  <c r="E60" i="5" s="1"/>
  <c r="F61" i="5"/>
  <c r="G61" i="5" s="1"/>
  <c r="E61" i="5" s="1"/>
  <c r="J62" i="5"/>
  <c r="K62" i="5" s="1"/>
  <c r="J63" i="5"/>
  <c r="K63" i="5" s="1"/>
  <c r="E63" i="5" s="1"/>
  <c r="D70" i="5"/>
  <c r="D71" i="5"/>
  <c r="F75" i="5"/>
  <c r="G75" i="5" s="1"/>
  <c r="F76" i="5"/>
  <c r="G76" i="5" s="1"/>
  <c r="E76" i="5" s="1"/>
  <c r="F77" i="5"/>
  <c r="G77" i="5" s="1"/>
  <c r="E77" i="5" s="1"/>
  <c r="E78" i="5"/>
  <c r="F78" i="5"/>
  <c r="G78" i="5"/>
  <c r="J79" i="5"/>
  <c r="K79" i="5" s="1"/>
  <c r="J80" i="5"/>
  <c r="K80" i="5" s="1"/>
  <c r="E80" i="5" s="1"/>
  <c r="D87" i="5"/>
  <c r="D88" i="5"/>
  <c r="F92" i="5"/>
  <c r="G92" i="5" s="1"/>
  <c r="E92" i="5" s="1"/>
  <c r="F93" i="5"/>
  <c r="G93" i="5" s="1"/>
  <c r="E93" i="5" s="1"/>
  <c r="F94" i="5"/>
  <c r="G94" i="5" s="1"/>
  <c r="E94" i="5" s="1"/>
  <c r="F95" i="5"/>
  <c r="G95" i="5" s="1"/>
  <c r="E95" i="5" s="1"/>
  <c r="J96" i="5"/>
  <c r="K96" i="5" s="1"/>
  <c r="J97" i="5"/>
  <c r="K97" i="5" s="1"/>
  <c r="E97" i="5" s="1"/>
  <c r="D104" i="5"/>
  <c r="D105" i="5"/>
  <c r="F109" i="5"/>
  <c r="G109" i="5" s="1"/>
  <c r="F110" i="5"/>
  <c r="G110" i="5" s="1"/>
  <c r="E110" i="5" s="1"/>
  <c r="F111" i="5"/>
  <c r="G111" i="5"/>
  <c r="E111" i="5" s="1"/>
  <c r="F112" i="5"/>
  <c r="G112" i="5" s="1"/>
  <c r="E112" i="5" s="1"/>
  <c r="J113" i="5"/>
  <c r="K113" i="5" s="1"/>
  <c r="E113" i="5" s="1"/>
  <c r="J114" i="5"/>
  <c r="K114" i="5" s="1"/>
  <c r="E114" i="5" s="1"/>
  <c r="D121" i="5"/>
  <c r="D122" i="5"/>
  <c r="F126" i="5"/>
  <c r="G126" i="5" s="1"/>
  <c r="E126" i="5" s="1"/>
  <c r="F127" i="5"/>
  <c r="G127" i="5" s="1"/>
  <c r="E127" i="5" s="1"/>
  <c r="F128" i="5"/>
  <c r="G128" i="5" s="1"/>
  <c r="E128" i="5" s="1"/>
  <c r="F129" i="5"/>
  <c r="G129" i="5" s="1"/>
  <c r="E129" i="5" s="1"/>
  <c r="J130" i="5"/>
  <c r="K130" i="5" s="1"/>
  <c r="J131" i="5"/>
  <c r="K131" i="5"/>
  <c r="E131" i="5" s="1"/>
  <c r="J132" i="5"/>
  <c r="K132" i="5" s="1"/>
  <c r="E132" i="5" s="1"/>
  <c r="D143" i="5"/>
  <c r="D144" i="5"/>
  <c r="E148" i="5"/>
  <c r="F148" i="5"/>
  <c r="G148" i="5" s="1"/>
  <c r="F149" i="5"/>
  <c r="G149" i="5" s="1"/>
  <c r="E149" i="5" s="1"/>
  <c r="F150" i="5"/>
  <c r="G150" i="5" s="1"/>
  <c r="E150" i="5" s="1"/>
  <c r="F151" i="5"/>
  <c r="G151" i="5" s="1"/>
  <c r="E151" i="5" s="1"/>
  <c r="J152" i="5"/>
  <c r="K152" i="5" s="1"/>
  <c r="E152" i="5" s="1"/>
  <c r="J153" i="5"/>
  <c r="K153" i="5"/>
  <c r="E153" i="5" s="1"/>
  <c r="J154" i="5"/>
  <c r="K154" i="5" s="1"/>
  <c r="E154" i="5" s="1"/>
  <c r="D165" i="5"/>
  <c r="D166" i="5"/>
  <c r="F170" i="5"/>
  <c r="G170" i="5"/>
  <c r="E171" i="5"/>
  <c r="F171" i="5"/>
  <c r="G171" i="5" s="1"/>
  <c r="F172" i="5"/>
  <c r="G172" i="5" s="1"/>
  <c r="E172" i="5" s="1"/>
  <c r="F173" i="5"/>
  <c r="G173" i="5" s="1"/>
  <c r="E173" i="5" s="1"/>
  <c r="J174" i="5"/>
  <c r="K174" i="5" s="1"/>
  <c r="E174" i="5" s="1"/>
  <c r="J175" i="5"/>
  <c r="K175" i="5" s="1"/>
  <c r="E175" i="5" s="1"/>
  <c r="J176" i="5"/>
  <c r="K176" i="5" s="1"/>
  <c r="E176" i="5" s="1"/>
  <c r="D187" i="5"/>
  <c r="D188" i="5"/>
  <c r="F192" i="5"/>
  <c r="G192" i="5"/>
  <c r="E192" i="5" s="1"/>
  <c r="F193" i="5"/>
  <c r="G193" i="5"/>
  <c r="E193" i="5" s="1"/>
  <c r="E194" i="5"/>
  <c r="F194" i="5"/>
  <c r="G194" i="5" s="1"/>
  <c r="F195" i="5"/>
  <c r="G195" i="5" s="1"/>
  <c r="E195" i="5" s="1"/>
  <c r="J196" i="5"/>
  <c r="K196" i="5" s="1"/>
  <c r="J197" i="5"/>
  <c r="K197" i="5" s="1"/>
  <c r="E197" i="5" s="1"/>
  <c r="J198" i="5"/>
  <c r="K198" i="5" s="1"/>
  <c r="E198" i="5" s="1"/>
  <c r="D209" i="5"/>
  <c r="D210" i="5"/>
  <c r="F214" i="5"/>
  <c r="G214" i="5" s="1"/>
  <c r="F215" i="5"/>
  <c r="G215" i="5"/>
  <c r="E215" i="5" s="1"/>
  <c r="E216" i="5"/>
  <c r="F216" i="5"/>
  <c r="G216" i="5"/>
  <c r="E217" i="5"/>
  <c r="F217" i="5"/>
  <c r="G217" i="5" s="1"/>
  <c r="J218" i="5"/>
  <c r="K218" i="5" s="1"/>
  <c r="J219" i="5"/>
  <c r="K219" i="5" s="1"/>
  <c r="E219" i="5" s="1"/>
  <c r="J220" i="5"/>
  <c r="K220" i="5" s="1"/>
  <c r="E220" i="5" s="1"/>
  <c r="D231" i="5"/>
  <c r="D232" i="5"/>
  <c r="F236" i="5"/>
  <c r="G236" i="5"/>
  <c r="F237" i="5"/>
  <c r="G237" i="5" s="1"/>
  <c r="E237" i="5" s="1"/>
  <c r="F238" i="5"/>
  <c r="G238" i="5"/>
  <c r="E238" i="5" s="1"/>
  <c r="E239" i="5"/>
  <c r="F239" i="5"/>
  <c r="G239" i="5"/>
  <c r="E240" i="5"/>
  <c r="J240" i="5"/>
  <c r="K240" i="5" s="1"/>
  <c r="J241" i="5"/>
  <c r="K241" i="5" s="1"/>
  <c r="E241" i="5" s="1"/>
  <c r="J242" i="5"/>
  <c r="K242" i="5" s="1"/>
  <c r="E242" i="5" s="1"/>
  <c r="D253" i="5"/>
  <c r="D254" i="5"/>
  <c r="F259" i="5"/>
  <c r="G259" i="5" s="1"/>
  <c r="F260" i="5"/>
  <c r="G260" i="5"/>
  <c r="E260" i="5" s="1"/>
  <c r="D263" i="5"/>
  <c r="D264" i="5"/>
  <c r="F268" i="5"/>
  <c r="G268" i="5"/>
  <c r="F269" i="5"/>
  <c r="G269" i="5" s="1"/>
  <c r="E269" i="5" s="1"/>
  <c r="D272" i="5"/>
  <c r="D273" i="5"/>
  <c r="F277" i="5"/>
  <c r="G277" i="5" s="1"/>
  <c r="F278" i="5"/>
  <c r="G278" i="5" s="1"/>
  <c r="E278" i="5" s="1"/>
  <c r="E279" i="5"/>
  <c r="F279" i="5"/>
  <c r="G279" i="5"/>
  <c r="F280" i="5"/>
  <c r="G280" i="5"/>
  <c r="E280" i="5" s="1"/>
  <c r="J281" i="5"/>
  <c r="K281" i="5" s="1"/>
  <c r="J282" i="5"/>
  <c r="K282" i="5" s="1"/>
  <c r="E282" i="5" s="1"/>
  <c r="D290" i="5"/>
  <c r="D291" i="5"/>
  <c r="F295" i="5"/>
  <c r="G295" i="5" s="1"/>
  <c r="E295" i="5" s="1"/>
  <c r="F296" i="5"/>
  <c r="G296" i="5"/>
  <c r="F297" i="5"/>
  <c r="G297" i="5" s="1"/>
  <c r="E297" i="5" s="1"/>
  <c r="F298" i="5"/>
  <c r="G298" i="5" s="1"/>
  <c r="E298" i="5" s="1"/>
  <c r="J299" i="5"/>
  <c r="K299" i="5"/>
  <c r="J300" i="5"/>
  <c r="K300" i="5" s="1"/>
  <c r="E300" i="5" s="1"/>
  <c r="D308" i="5"/>
  <c r="D309" i="5"/>
  <c r="F314" i="5"/>
  <c r="G314" i="5" s="1"/>
  <c r="F315" i="5"/>
  <c r="G315" i="5" s="1"/>
  <c r="E315" i="5" s="1"/>
  <c r="D318" i="5"/>
  <c r="D319" i="5"/>
  <c r="F323" i="5"/>
  <c r="G323" i="5" s="1"/>
  <c r="F324" i="5"/>
  <c r="G324" i="5"/>
  <c r="E324" i="5" s="1"/>
  <c r="D327" i="5"/>
  <c r="D328" i="5"/>
  <c r="F332" i="5"/>
  <c r="G332" i="5"/>
  <c r="F333" i="5"/>
  <c r="G333" i="5" s="1"/>
  <c r="E333" i="5" s="1"/>
  <c r="F334" i="5"/>
  <c r="G334" i="5" s="1"/>
  <c r="E334" i="5" s="1"/>
  <c r="F335" i="5"/>
  <c r="G335" i="5" s="1"/>
  <c r="E335" i="5" s="1"/>
  <c r="F336" i="5"/>
  <c r="G336" i="5" s="1"/>
  <c r="E336" i="5" s="1"/>
  <c r="F337" i="5"/>
  <c r="G337" i="5"/>
  <c r="E337" i="5" s="1"/>
  <c r="D352" i="5"/>
  <c r="D353" i="5"/>
  <c r="F357" i="5"/>
  <c r="G357" i="5" s="1"/>
  <c r="F358" i="5"/>
  <c r="G358" i="5"/>
  <c r="E358" i="5" s="1"/>
  <c r="F359" i="5"/>
  <c r="G359" i="5"/>
  <c r="E359" i="5" s="1"/>
  <c r="F360" i="5"/>
  <c r="G360" i="5"/>
  <c r="E360" i="5" s="1"/>
  <c r="F361" i="5"/>
  <c r="G361" i="5" s="1"/>
  <c r="E361" i="5" s="1"/>
  <c r="F362" i="5"/>
  <c r="G362" i="5" s="1"/>
  <c r="E362" i="5" s="1"/>
  <c r="D377" i="5"/>
  <c r="D378" i="5"/>
  <c r="F383" i="5"/>
  <c r="G383" i="5" s="1"/>
  <c r="E383" i="5" s="1"/>
  <c r="F384" i="5"/>
  <c r="G384" i="5"/>
  <c r="D387" i="5"/>
  <c r="D388" i="5"/>
  <c r="F392" i="5"/>
  <c r="G392" i="5"/>
  <c r="F393" i="5"/>
  <c r="G393" i="5" s="1"/>
  <c r="E393" i="5" s="1"/>
  <c r="D396" i="5"/>
  <c r="D397" i="5"/>
  <c r="F401" i="5"/>
  <c r="G401" i="5" s="1"/>
  <c r="E401" i="5" s="1"/>
  <c r="F402" i="5"/>
  <c r="G402" i="5"/>
  <c r="E402" i="5" s="1"/>
  <c r="F403" i="5"/>
  <c r="G403" i="5" s="1"/>
  <c r="E403" i="5" s="1"/>
  <c r="E404" i="5"/>
  <c r="F404" i="5"/>
  <c r="G404" i="5"/>
  <c r="E405" i="5"/>
  <c r="J405" i="5"/>
  <c r="K405" i="5"/>
  <c r="J406" i="5"/>
  <c r="K406" i="5"/>
  <c r="E406" i="5" s="1"/>
  <c r="D413" i="5"/>
  <c r="D414" i="5"/>
  <c r="F419" i="5"/>
  <c r="G419" i="5"/>
  <c r="E420" i="5"/>
  <c r="F420" i="5"/>
  <c r="G420" i="5" s="1"/>
  <c r="D423" i="5"/>
  <c r="D424" i="5"/>
  <c r="F428" i="5"/>
  <c r="G428" i="5" s="1"/>
  <c r="F429" i="5"/>
  <c r="G429" i="5" s="1"/>
  <c r="E429" i="5" s="1"/>
  <c r="D432" i="5"/>
  <c r="D433" i="5"/>
  <c r="F437" i="5"/>
  <c r="G437" i="5" s="1"/>
  <c r="F438" i="5"/>
  <c r="G438" i="5"/>
  <c r="E438" i="5" s="1"/>
  <c r="F439" i="5"/>
  <c r="G439" i="5"/>
  <c r="E439" i="5" s="1"/>
  <c r="F440" i="5"/>
  <c r="G440" i="5" s="1"/>
  <c r="E440" i="5" s="1"/>
  <c r="D445" i="5"/>
  <c r="D446" i="5"/>
  <c r="F450" i="5"/>
  <c r="G450" i="5" s="1"/>
  <c r="F451" i="5"/>
  <c r="G451" i="5"/>
  <c r="E451" i="5" s="1"/>
  <c r="F452" i="5"/>
  <c r="G452" i="5" s="1"/>
  <c r="E452" i="5" s="1"/>
  <c r="F453" i="5"/>
  <c r="G453" i="5"/>
  <c r="E453" i="5" s="1"/>
  <c r="J454" i="5"/>
  <c r="K454" i="5" s="1"/>
  <c r="E454" i="5" s="1"/>
  <c r="J455" i="5"/>
  <c r="K455" i="5"/>
  <c r="E455" i="5" s="1"/>
  <c r="J456" i="5"/>
  <c r="K456" i="5"/>
  <c r="E456" i="5" s="1"/>
  <c r="D465" i="5"/>
  <c r="D466" i="5"/>
  <c r="F470" i="5"/>
  <c r="G470" i="5" s="1"/>
  <c r="E470" i="5" s="1"/>
  <c r="F471" i="5"/>
  <c r="G471" i="5"/>
  <c r="E471" i="5" s="1"/>
  <c r="E472" i="5"/>
  <c r="F472" i="5"/>
  <c r="G472" i="5" s="1"/>
  <c r="F473" i="5"/>
  <c r="G473" i="5" s="1"/>
  <c r="E473" i="5" s="1"/>
  <c r="J474" i="5"/>
  <c r="K474" i="5" s="1"/>
  <c r="J475" i="5"/>
  <c r="K475" i="5" s="1"/>
  <c r="E475" i="5" s="1"/>
  <c r="J476" i="5"/>
  <c r="K476" i="5"/>
  <c r="E476" i="5" s="1"/>
  <c r="D486" i="5"/>
  <c r="D487" i="5"/>
  <c r="F493" i="5"/>
  <c r="G493" i="5" s="1"/>
  <c r="E493" i="5" s="1"/>
  <c r="F494" i="5"/>
  <c r="G494" i="5" s="1"/>
  <c r="D497" i="5"/>
  <c r="D498" i="5"/>
  <c r="F502" i="5"/>
  <c r="G502" i="5" s="1"/>
  <c r="F503" i="5"/>
  <c r="G503" i="5" s="1"/>
  <c r="E503" i="5" s="1"/>
  <c r="D506" i="5"/>
  <c r="D507" i="5"/>
  <c r="F511" i="5"/>
  <c r="G511" i="5"/>
  <c r="F512" i="5"/>
  <c r="G512" i="5"/>
  <c r="E512" i="5" s="1"/>
  <c r="F513" i="5"/>
  <c r="G513" i="5" s="1"/>
  <c r="E513" i="5" s="1"/>
  <c r="J514" i="5"/>
  <c r="K514" i="5"/>
  <c r="J515" i="5"/>
  <c r="K515" i="5" s="1"/>
  <c r="E515" i="5" s="1"/>
  <c r="D522" i="5"/>
  <c r="D523" i="5"/>
  <c r="F527" i="5"/>
  <c r="G527" i="5" s="1"/>
  <c r="F528" i="5"/>
  <c r="G528" i="5" s="1"/>
  <c r="E528" i="5" s="1"/>
  <c r="F529" i="5"/>
  <c r="G529" i="5" s="1"/>
  <c r="E529" i="5" s="1"/>
  <c r="J530" i="5"/>
  <c r="K530" i="5" s="1"/>
  <c r="J531" i="5"/>
  <c r="K531" i="5"/>
  <c r="E531" i="5" s="1"/>
  <c r="D538" i="5"/>
  <c r="D539" i="5"/>
  <c r="F543" i="5"/>
  <c r="G543" i="5" s="1"/>
  <c r="F544" i="5"/>
  <c r="G544" i="5" s="1"/>
  <c r="E544" i="5" s="1"/>
  <c r="F545" i="5"/>
  <c r="G545" i="5" s="1"/>
  <c r="E545" i="5" s="1"/>
  <c r="J546" i="5"/>
  <c r="K546" i="5" s="1"/>
  <c r="J547" i="5"/>
  <c r="K547" i="5" s="1"/>
  <c r="E547" i="5" s="1"/>
  <c r="D554" i="5"/>
  <c r="D555" i="5"/>
  <c r="F559" i="5"/>
  <c r="G559" i="5" s="1"/>
  <c r="F560" i="5"/>
  <c r="G560" i="5" s="1"/>
  <c r="E560" i="5" s="1"/>
  <c r="F561" i="5"/>
  <c r="G561" i="5" s="1"/>
  <c r="E561" i="5" s="1"/>
  <c r="F562" i="5"/>
  <c r="G562" i="5" s="1"/>
  <c r="E562" i="5" s="1"/>
  <c r="J563" i="5"/>
  <c r="K563" i="5"/>
  <c r="E563" i="5" s="1"/>
  <c r="J564" i="5"/>
  <c r="K564" i="5"/>
  <c r="E564" i="5" s="1"/>
  <c r="D571" i="5"/>
  <c r="D572" i="5"/>
  <c r="F577" i="5"/>
  <c r="G577" i="5" s="1"/>
  <c r="F578" i="5"/>
  <c r="G578" i="5"/>
  <c r="E578" i="5" s="1"/>
  <c r="D581" i="5"/>
  <c r="D582" i="5"/>
  <c r="E586" i="5"/>
  <c r="F586" i="5"/>
  <c r="G586" i="5"/>
  <c r="F587" i="5"/>
  <c r="G587" i="5" s="1"/>
  <c r="E587" i="5" s="1"/>
  <c r="D590" i="5"/>
  <c r="D591" i="5"/>
  <c r="F595" i="5"/>
  <c r="G595" i="5" s="1"/>
  <c r="F596" i="5"/>
  <c r="G596" i="5" s="1"/>
  <c r="E596" i="5" s="1"/>
  <c r="F597" i="5"/>
  <c r="G597" i="5" s="1"/>
  <c r="E597" i="5" s="1"/>
  <c r="F598" i="5"/>
  <c r="G598" i="5" s="1"/>
  <c r="E598" i="5" s="1"/>
  <c r="J599" i="5"/>
  <c r="K599" i="5" s="1"/>
  <c r="E599" i="5" s="1"/>
  <c r="J600" i="5"/>
  <c r="K600" i="5"/>
  <c r="E600" i="5" s="1"/>
  <c r="D607" i="5"/>
  <c r="D608" i="5"/>
  <c r="F612" i="5"/>
  <c r="G612" i="5"/>
  <c r="E612" i="5" s="1"/>
  <c r="F613" i="5"/>
  <c r="G613" i="5" s="1"/>
  <c r="E613" i="5" s="1"/>
  <c r="F614" i="5"/>
  <c r="G614" i="5" s="1"/>
  <c r="E614" i="5" s="1"/>
  <c r="F615" i="5"/>
  <c r="G615" i="5" s="1"/>
  <c r="E615" i="5" s="1"/>
  <c r="J616" i="5"/>
  <c r="K616" i="5" s="1"/>
  <c r="J617" i="5"/>
  <c r="K617" i="5" s="1"/>
  <c r="E617" i="5" s="1"/>
  <c r="D624" i="5"/>
  <c r="D625" i="5"/>
  <c r="F631" i="5"/>
  <c r="G631" i="5" s="1"/>
  <c r="E631" i="5" s="1"/>
  <c r="F632" i="5"/>
  <c r="G632" i="5"/>
  <c r="E632" i="5" s="1"/>
  <c r="F633" i="5"/>
  <c r="G633" i="5"/>
  <c r="D636" i="5"/>
  <c r="D637" i="5"/>
  <c r="E641" i="5"/>
  <c r="F641" i="5"/>
  <c r="G641" i="5"/>
  <c r="D642" i="5"/>
  <c r="F642" i="5"/>
  <c r="G642" i="5" s="1"/>
  <c r="D643" i="5"/>
  <c r="F643" i="5"/>
  <c r="D646" i="5"/>
  <c r="D647" i="5"/>
  <c r="F651" i="5"/>
  <c r="G651" i="5" s="1"/>
  <c r="F652" i="5"/>
  <c r="G652" i="5"/>
  <c r="E652" i="5" s="1"/>
  <c r="F653" i="5"/>
  <c r="G653" i="5" s="1"/>
  <c r="E653" i="5" s="1"/>
  <c r="D656" i="5"/>
  <c r="D657" i="5"/>
  <c r="F661" i="5"/>
  <c r="G661" i="5" s="1"/>
  <c r="F662" i="5"/>
  <c r="G662" i="5" s="1"/>
  <c r="E662" i="5" s="1"/>
  <c r="F663" i="5"/>
  <c r="G663" i="5" s="1"/>
  <c r="E663" i="5" s="1"/>
  <c r="F664" i="5"/>
  <c r="G664" i="5" s="1"/>
  <c r="E664" i="5" s="1"/>
  <c r="D667" i="5"/>
  <c r="D668" i="5"/>
  <c r="F672" i="5"/>
  <c r="G672" i="5" s="1"/>
  <c r="F673" i="5"/>
  <c r="G673" i="5" s="1"/>
  <c r="E673" i="5" s="1"/>
  <c r="F674" i="5"/>
  <c r="G674" i="5"/>
  <c r="E674" i="5" s="1"/>
  <c r="D679" i="5"/>
  <c r="D680" i="5"/>
  <c r="E684" i="5"/>
  <c r="F684" i="5"/>
  <c r="G684" i="5" s="1"/>
  <c r="F685" i="5"/>
  <c r="G685" i="5" s="1"/>
  <c r="E685" i="5" s="1"/>
  <c r="F686" i="5"/>
  <c r="G686" i="5" s="1"/>
  <c r="E686" i="5" s="1"/>
  <c r="D691" i="5"/>
  <c r="D692" i="5"/>
  <c r="F696" i="5"/>
  <c r="G696" i="5" s="1"/>
  <c r="F697" i="5"/>
  <c r="G697" i="5" s="1"/>
  <c r="E697" i="5" s="1"/>
  <c r="F698" i="5"/>
  <c r="G698" i="5" s="1"/>
  <c r="E698" i="5" s="1"/>
  <c r="D701" i="5"/>
  <c r="D702" i="5"/>
  <c r="F706" i="5"/>
  <c r="G706" i="5" s="1"/>
  <c r="F707" i="5"/>
  <c r="G707" i="5" s="1"/>
  <c r="E707" i="5" s="1"/>
  <c r="F708" i="5"/>
  <c r="G708" i="5"/>
  <c r="E708" i="5" s="1"/>
  <c r="D711" i="5"/>
  <c r="D712" i="5"/>
  <c r="F716" i="5"/>
  <c r="G716" i="5" s="1"/>
  <c r="F717" i="5"/>
  <c r="G717" i="5" s="1"/>
  <c r="E717" i="5" s="1"/>
  <c r="F718" i="5"/>
  <c r="G718" i="5" s="1"/>
  <c r="E718" i="5" s="1"/>
  <c r="D721" i="5"/>
  <c r="D722" i="5"/>
  <c r="F726" i="5"/>
  <c r="G726" i="5" s="1"/>
  <c r="F727" i="5"/>
  <c r="G727" i="5"/>
  <c r="E727" i="5" s="1"/>
  <c r="F728" i="5"/>
  <c r="G728" i="5"/>
  <c r="E728" i="5" s="1"/>
  <c r="F729" i="5"/>
  <c r="G729" i="5"/>
  <c r="E729" i="5" s="1"/>
  <c r="D732" i="5"/>
  <c r="D733" i="5"/>
  <c r="F737" i="5"/>
  <c r="G737" i="5"/>
  <c r="F738" i="5"/>
  <c r="G738" i="5" s="1"/>
  <c r="E738" i="5" s="1"/>
  <c r="F739" i="5"/>
  <c r="G739" i="5" s="1"/>
  <c r="E739" i="5" s="1"/>
  <c r="D741" i="5"/>
  <c r="D744" i="5"/>
  <c r="D745" i="5"/>
  <c r="F749" i="5"/>
  <c r="G749" i="5" s="1"/>
  <c r="F750" i="5"/>
  <c r="G750" i="5" s="1"/>
  <c r="E750" i="5" s="1"/>
  <c r="J751" i="5"/>
  <c r="K751" i="5"/>
  <c r="E751" i="5" s="1"/>
  <c r="D759" i="5"/>
  <c r="D760" i="5"/>
  <c r="F764" i="5"/>
  <c r="G764" i="5"/>
  <c r="F765" i="5"/>
  <c r="G765" i="5" s="1"/>
  <c r="E765" i="5" s="1"/>
  <c r="J766" i="5"/>
  <c r="K766" i="5"/>
  <c r="E766" i="5" s="1"/>
  <c r="D773" i="5"/>
  <c r="D774" i="5"/>
  <c r="F779" i="5"/>
  <c r="G779" i="5" s="1"/>
  <c r="E779" i="5" s="1"/>
  <c r="F780" i="5"/>
  <c r="G780" i="5" s="1"/>
  <c r="E780" i="5" s="1"/>
  <c r="F781" i="5"/>
  <c r="G781" i="5" s="1"/>
  <c r="E781" i="5" s="1"/>
  <c r="F782" i="5"/>
  <c r="G782" i="5"/>
  <c r="E782" i="5" s="1"/>
  <c r="D785" i="5"/>
  <c r="D786" i="5"/>
  <c r="F790" i="5"/>
  <c r="G790" i="5" s="1"/>
  <c r="E790" i="5" s="1"/>
  <c r="F791" i="5"/>
  <c r="G791" i="5" s="1"/>
  <c r="F792" i="5"/>
  <c r="G792" i="5" s="1"/>
  <c r="E792" i="5" s="1"/>
  <c r="F793" i="5"/>
  <c r="G793" i="5" s="1"/>
  <c r="E793" i="5" s="1"/>
  <c r="D796" i="5"/>
  <c r="D797" i="5"/>
  <c r="F801" i="5"/>
  <c r="G801" i="5"/>
  <c r="F802" i="5"/>
  <c r="G802" i="5"/>
  <c r="E802" i="5" s="1"/>
  <c r="F803" i="5"/>
  <c r="G803" i="5" s="1"/>
  <c r="E803" i="5" s="1"/>
  <c r="F804" i="5"/>
  <c r="G804" i="5" s="1"/>
  <c r="E804" i="5" s="1"/>
  <c r="D807" i="5"/>
  <c r="D808" i="5"/>
  <c r="F812" i="5"/>
  <c r="G812" i="5"/>
  <c r="E812" i="5" s="1"/>
  <c r="F813" i="5"/>
  <c r="G813" i="5" s="1"/>
  <c r="E813" i="5" s="1"/>
  <c r="F814" i="5"/>
  <c r="G814" i="5" s="1"/>
  <c r="E814" i="5" s="1"/>
  <c r="F815" i="5"/>
  <c r="G815" i="5"/>
  <c r="E815" i="5" s="1"/>
  <c r="D818" i="5"/>
  <c r="D819" i="5"/>
  <c r="F823" i="5"/>
  <c r="G823" i="5"/>
  <c r="E823" i="5" s="1"/>
  <c r="F824" i="5"/>
  <c r="G824" i="5"/>
  <c r="E824" i="5" s="1"/>
  <c r="F825" i="5"/>
  <c r="G825" i="5" s="1"/>
  <c r="E825" i="5" s="1"/>
  <c r="D832" i="5"/>
  <c r="D833" i="5"/>
  <c r="F837" i="5"/>
  <c r="G837" i="5" s="1"/>
  <c r="F838" i="5"/>
  <c r="G838" i="5"/>
  <c r="E838" i="5" s="1"/>
  <c r="F839" i="5"/>
  <c r="G839" i="5" s="1"/>
  <c r="E839" i="5" s="1"/>
  <c r="F840" i="5"/>
  <c r="G840" i="5"/>
  <c r="E840" i="5" s="1"/>
  <c r="D843" i="5"/>
  <c r="D844" i="5"/>
  <c r="F848" i="5"/>
  <c r="G848" i="5"/>
  <c r="F849" i="5"/>
  <c r="G849" i="5" s="1"/>
  <c r="E849" i="5" s="1"/>
  <c r="F850" i="5"/>
  <c r="G850" i="5" s="1"/>
  <c r="E850" i="5" s="1"/>
  <c r="F851" i="5"/>
  <c r="G851" i="5" s="1"/>
  <c r="E851" i="5" s="1"/>
  <c r="D854" i="5"/>
  <c r="D855" i="5"/>
  <c r="F859" i="5"/>
  <c r="G859" i="5" s="1"/>
  <c r="E859" i="5" s="1"/>
  <c r="F860" i="5"/>
  <c r="G860" i="5" s="1"/>
  <c r="E860" i="5" s="1"/>
  <c r="F861" i="5"/>
  <c r="G861" i="5" s="1"/>
  <c r="E861" i="5" s="1"/>
  <c r="F862" i="5"/>
  <c r="G862" i="5" s="1"/>
  <c r="E862" i="5" s="1"/>
  <c r="D865" i="5"/>
  <c r="D866" i="5"/>
  <c r="F870" i="5"/>
  <c r="G870" i="5" s="1"/>
  <c r="F871" i="5"/>
  <c r="G871" i="5" s="1"/>
  <c r="E871" i="5" s="1"/>
  <c r="E872" i="5"/>
  <c r="F872" i="5"/>
  <c r="G872" i="5"/>
  <c r="F873" i="5"/>
  <c r="G873" i="5" s="1"/>
  <c r="E873" i="5" s="1"/>
  <c r="D876" i="5"/>
  <c r="D877" i="5"/>
  <c r="F881" i="5"/>
  <c r="G881" i="5" s="1"/>
  <c r="F882" i="5"/>
  <c r="G882" i="5" s="1"/>
  <c r="E882" i="5" s="1"/>
  <c r="F883" i="5"/>
  <c r="G883" i="5" s="1"/>
  <c r="E883" i="5" s="1"/>
  <c r="D890" i="5"/>
  <c r="D891" i="5"/>
  <c r="F895" i="5"/>
  <c r="G895" i="5"/>
  <c r="E895" i="5" s="1"/>
  <c r="F896" i="5"/>
  <c r="G896" i="5"/>
  <c r="F897" i="5"/>
  <c r="G897" i="5" s="1"/>
  <c r="E897" i="5" s="1"/>
  <c r="D905" i="5"/>
  <c r="D906" i="5"/>
  <c r="F910" i="5"/>
  <c r="G910" i="5" s="1"/>
  <c r="F911" i="5"/>
  <c r="G911" i="5" s="1"/>
  <c r="E911" i="5" s="1"/>
  <c r="J912" i="5"/>
  <c r="K912" i="5"/>
  <c r="E912" i="5" s="1"/>
  <c r="D921" i="5"/>
  <c r="D922" i="5"/>
  <c r="F926" i="5"/>
  <c r="G926" i="5"/>
  <c r="E926" i="5" s="1"/>
  <c r="F927" i="5"/>
  <c r="G927" i="5" s="1"/>
  <c r="J928" i="5"/>
  <c r="K928" i="5" s="1"/>
  <c r="E928" i="5" s="1"/>
  <c r="D936" i="5"/>
  <c r="D937" i="5"/>
  <c r="D943" i="5"/>
  <c r="F943" i="5"/>
  <c r="D944" i="5"/>
  <c r="G944" i="5" s="1"/>
  <c r="E944" i="5" s="1"/>
  <c r="F944" i="5"/>
  <c r="D945" i="5"/>
  <c r="G945" i="5" s="1"/>
  <c r="E945" i="5" s="1"/>
  <c r="F945" i="5"/>
  <c r="D946" i="5"/>
  <c r="F946" i="5"/>
  <c r="D947" i="5"/>
  <c r="F947" i="5"/>
  <c r="D950" i="5"/>
  <c r="D951" i="5"/>
  <c r="E955" i="5"/>
  <c r="F955" i="5"/>
  <c r="G955" i="5" s="1"/>
  <c r="F956" i="5"/>
  <c r="G956" i="5" s="1"/>
  <c r="E956" i="5" s="1"/>
  <c r="F957" i="5"/>
  <c r="G957" i="5" s="1"/>
  <c r="E957" i="5" s="1"/>
  <c r="F958" i="5"/>
  <c r="G958" i="5" s="1"/>
  <c r="F959" i="5"/>
  <c r="G959" i="5" s="1"/>
  <c r="E959" i="5" s="1"/>
  <c r="D962" i="5"/>
  <c r="D963" i="5"/>
  <c r="F967" i="5"/>
  <c r="G967" i="5" s="1"/>
  <c r="E967" i="5" s="1"/>
  <c r="F968" i="5"/>
  <c r="G968" i="5" s="1"/>
  <c r="E968" i="5" s="1"/>
  <c r="F969" i="5"/>
  <c r="G969" i="5" s="1"/>
  <c r="E969" i="5" s="1"/>
  <c r="F970" i="5"/>
  <c r="G970" i="5"/>
  <c r="E970" i="5" s="1"/>
  <c r="F971" i="5"/>
  <c r="G971" i="5"/>
  <c r="E971" i="5" s="1"/>
  <c r="D974" i="5"/>
  <c r="D975" i="5"/>
  <c r="F979" i="5"/>
  <c r="G979" i="5"/>
  <c r="E979" i="5" s="1"/>
  <c r="F980" i="5"/>
  <c r="G980" i="5" s="1"/>
  <c r="E980" i="5" s="1"/>
  <c r="F981" i="5"/>
  <c r="G981" i="5" s="1"/>
  <c r="E981" i="5" s="1"/>
  <c r="F982" i="5"/>
  <c r="G982" i="5" s="1"/>
  <c r="E982" i="5" s="1"/>
  <c r="F983" i="5"/>
  <c r="G983" i="5" s="1"/>
  <c r="E983" i="5" s="1"/>
  <c r="D986" i="5"/>
  <c r="D987" i="5"/>
  <c r="F991" i="5"/>
  <c r="G991" i="5" s="1"/>
  <c r="F992" i="5"/>
  <c r="G992" i="5" s="1"/>
  <c r="E992" i="5" s="1"/>
  <c r="F993" i="5"/>
  <c r="G993" i="5" s="1"/>
  <c r="E993" i="5" s="1"/>
  <c r="F994" i="5"/>
  <c r="G994" i="5" s="1"/>
  <c r="E994" i="5" s="1"/>
  <c r="F995" i="5"/>
  <c r="G995" i="5"/>
  <c r="E995" i="5" s="1"/>
  <c r="D998" i="5"/>
  <c r="D999" i="5"/>
  <c r="F1003" i="5"/>
  <c r="G1003" i="5"/>
  <c r="E1003" i="5" s="1"/>
  <c r="F1004" i="5"/>
  <c r="G1004" i="5" s="1"/>
  <c r="E1004" i="5" s="1"/>
  <c r="F1005" i="5"/>
  <c r="G1005" i="5" s="1"/>
  <c r="E1005" i="5" s="1"/>
  <c r="F1006" i="5"/>
  <c r="G1006" i="5" s="1"/>
  <c r="E1006" i="5" s="1"/>
  <c r="F1007" i="5"/>
  <c r="G1007" i="5" s="1"/>
  <c r="E1007" i="5" s="1"/>
  <c r="D1010" i="5"/>
  <c r="D1011" i="5"/>
  <c r="F1015" i="5"/>
  <c r="G1015" i="5" s="1"/>
  <c r="F1016" i="5"/>
  <c r="G1016" i="5" s="1"/>
  <c r="E1016" i="5" s="1"/>
  <c r="F1017" i="5"/>
  <c r="G1017" i="5"/>
  <c r="E1017" i="5" s="1"/>
  <c r="F1018" i="5"/>
  <c r="G1018" i="5"/>
  <c r="E1018" i="5" s="1"/>
  <c r="F1019" i="5"/>
  <c r="G1019" i="5" s="1"/>
  <c r="E1019" i="5" s="1"/>
  <c r="D1022" i="5"/>
  <c r="D1023" i="5"/>
  <c r="F1027" i="5"/>
  <c r="G1027" i="5" s="1"/>
  <c r="F1028" i="5"/>
  <c r="G1028" i="5"/>
  <c r="E1028" i="5" s="1"/>
  <c r="F1029" i="5"/>
  <c r="G1029" i="5"/>
  <c r="E1029" i="5" s="1"/>
  <c r="F1030" i="5"/>
  <c r="G1030" i="5" s="1"/>
  <c r="E1030" i="5" s="1"/>
  <c r="F1031" i="5"/>
  <c r="G1031" i="5"/>
  <c r="E1031" i="5" s="1"/>
  <c r="D1034" i="5"/>
  <c r="D1035" i="5"/>
  <c r="F1039" i="5"/>
  <c r="G1039" i="5"/>
  <c r="E1039" i="5" s="1"/>
  <c r="F1040" i="5"/>
  <c r="G1040" i="5" s="1"/>
  <c r="E1040" i="5" s="1"/>
  <c r="F1041" i="5"/>
  <c r="G1041" i="5" s="1"/>
  <c r="E1041" i="5" s="1"/>
  <c r="F1042" i="5"/>
  <c r="G1042" i="5" s="1"/>
  <c r="E1042" i="5" s="1"/>
  <c r="F1043" i="5"/>
  <c r="G1043" i="5" s="1"/>
  <c r="E1043" i="5" s="1"/>
  <c r="D1046" i="5"/>
  <c r="D1047" i="5"/>
  <c r="F1051" i="5"/>
  <c r="G1051" i="5"/>
  <c r="E1051" i="5" s="1"/>
  <c r="F1052" i="5"/>
  <c r="G1052" i="5" s="1"/>
  <c r="E1052" i="5" s="1"/>
  <c r="F1053" i="5"/>
  <c r="G1053" i="5" s="1"/>
  <c r="E1053" i="5" s="1"/>
  <c r="F1054" i="5"/>
  <c r="G1054" i="5" s="1"/>
  <c r="E1054" i="5" s="1"/>
  <c r="F1055" i="5"/>
  <c r="G1055" i="5" s="1"/>
  <c r="E1055" i="5" s="1"/>
  <c r="D1058" i="5"/>
  <c r="D1059" i="5"/>
  <c r="F1063" i="5"/>
  <c r="G1063" i="5" s="1"/>
  <c r="F1064" i="5"/>
  <c r="G1064" i="5" s="1"/>
  <c r="E1064" i="5" s="1"/>
  <c r="F1065" i="5"/>
  <c r="G1065" i="5" s="1"/>
  <c r="E1065" i="5" s="1"/>
  <c r="F1066" i="5"/>
  <c r="G1066" i="5" s="1"/>
  <c r="E1066" i="5" s="1"/>
  <c r="F1067" i="5"/>
  <c r="G1067" i="5" s="1"/>
  <c r="E1067" i="5" s="1"/>
  <c r="D1070" i="5"/>
  <c r="D1071" i="5"/>
  <c r="F1075" i="5"/>
  <c r="G1075" i="5" s="1"/>
  <c r="E1075" i="5" s="1"/>
  <c r="E1076" i="5"/>
  <c r="F1076" i="5"/>
  <c r="G1076" i="5"/>
  <c r="F1077" i="5"/>
  <c r="G1077" i="5"/>
  <c r="E1077" i="5" s="1"/>
  <c r="F1078" i="5"/>
  <c r="G1078" i="5" s="1"/>
  <c r="E1078" i="5" s="1"/>
  <c r="F1079" i="5"/>
  <c r="G1079" i="5" s="1"/>
  <c r="E1079" i="5" s="1"/>
  <c r="G1080" i="5"/>
  <c r="D1082" i="5"/>
  <c r="D1083" i="5"/>
  <c r="F1087" i="5"/>
  <c r="G1087" i="5"/>
  <c r="E1087" i="5" s="1"/>
  <c r="E1088" i="5"/>
  <c r="F1088" i="5"/>
  <c r="G1088" i="5" s="1"/>
  <c r="F1089" i="5"/>
  <c r="G1089" i="5" s="1"/>
  <c r="E1089" i="5" s="1"/>
  <c r="F1090" i="5"/>
  <c r="G1090" i="5" s="1"/>
  <c r="E1090" i="5" s="1"/>
  <c r="F1091" i="5"/>
  <c r="G1091" i="5"/>
  <c r="E1091" i="5" s="1"/>
  <c r="D1094" i="5"/>
  <c r="D1095" i="5"/>
  <c r="F1099" i="5"/>
  <c r="G1099" i="5"/>
  <c r="E1099" i="5" s="1"/>
  <c r="D1100" i="5"/>
  <c r="F1100" i="5"/>
  <c r="D1101" i="5"/>
  <c r="G1101" i="5" s="1"/>
  <c r="E1101" i="5" s="1"/>
  <c r="F1101" i="5"/>
  <c r="D1102" i="5"/>
  <c r="F1102" i="5"/>
  <c r="D1106" i="5"/>
  <c r="D1107" i="5"/>
  <c r="F1111" i="5"/>
  <c r="G1111" i="5" s="1"/>
  <c r="E1111" i="5" s="1"/>
  <c r="F1112" i="5"/>
  <c r="G1112" i="5" s="1"/>
  <c r="E1112" i="5" s="1"/>
  <c r="F1113" i="5"/>
  <c r="G1113" i="5"/>
  <c r="E1113" i="5" s="1"/>
  <c r="F1114" i="5"/>
  <c r="G1114" i="5" s="1"/>
  <c r="E1114" i="5" s="1"/>
  <c r="J1115" i="5"/>
  <c r="K1115" i="5" s="1"/>
  <c r="D1123" i="5"/>
  <c r="D1124" i="5"/>
  <c r="F1207" i="5"/>
  <c r="G1207" i="5" s="1"/>
  <c r="E1207" i="5" s="1"/>
  <c r="F1208" i="5"/>
  <c r="G1208" i="5" s="1"/>
  <c r="E1208" i="5" s="1"/>
  <c r="D1211" i="5"/>
  <c r="D1212" i="5"/>
  <c r="F1216" i="5"/>
  <c r="G1216" i="5" s="1"/>
  <c r="F1217" i="5"/>
  <c r="G1217" i="5" s="1"/>
  <c r="E1217" i="5" s="1"/>
  <c r="D1220" i="5"/>
  <c r="D1221" i="5"/>
  <c r="F1225" i="5"/>
  <c r="G1225" i="5" s="1"/>
  <c r="F1226" i="5"/>
  <c r="G1226" i="5" s="1"/>
  <c r="E1226" i="5" s="1"/>
  <c r="F1227" i="5"/>
  <c r="G1227" i="5"/>
  <c r="E1227" i="5" s="1"/>
  <c r="F1228" i="5"/>
  <c r="G1228" i="5" s="1"/>
  <c r="E1228" i="5" s="1"/>
  <c r="J1229" i="5"/>
  <c r="K1229" i="5" s="1"/>
  <c r="E1229" i="5" s="1"/>
  <c r="J1230" i="5"/>
  <c r="K1230" i="5"/>
  <c r="D1236" i="5"/>
  <c r="D1237" i="5"/>
  <c r="F1241" i="5"/>
  <c r="G1241" i="5" s="1"/>
  <c r="F1242" i="5"/>
  <c r="G1242" i="5"/>
  <c r="E1242" i="5" s="1"/>
  <c r="F1243" i="5"/>
  <c r="G1243" i="5"/>
  <c r="E1243" i="5" s="1"/>
  <c r="F1244" i="5"/>
  <c r="G1244" i="5" s="1"/>
  <c r="E1244" i="5" s="1"/>
  <c r="J1245" i="5"/>
  <c r="K1245" i="5" s="1"/>
  <c r="J1246" i="5"/>
  <c r="K1246" i="5" s="1"/>
  <c r="E1246" i="5" s="1"/>
  <c r="D1252" i="5"/>
  <c r="D1253" i="5"/>
  <c r="F1257" i="5"/>
  <c r="G1257" i="5" s="1"/>
  <c r="F1258" i="5"/>
  <c r="G1258" i="5"/>
  <c r="E1258" i="5" s="1"/>
  <c r="F1259" i="5"/>
  <c r="G1259" i="5"/>
  <c r="E1259" i="5" s="1"/>
  <c r="F1260" i="5"/>
  <c r="G1260" i="5"/>
  <c r="E1260" i="5" s="1"/>
  <c r="J1261" i="5"/>
  <c r="K1261" i="5" s="1"/>
  <c r="J1262" i="5"/>
  <c r="K1262" i="5" s="1"/>
  <c r="E1262" i="5" s="1"/>
  <c r="D1268" i="5"/>
  <c r="D1269" i="5"/>
  <c r="F1274" i="5"/>
  <c r="G1274" i="5"/>
  <c r="F1275" i="5"/>
  <c r="G1275" i="5" s="1"/>
  <c r="E1275" i="5" s="1"/>
  <c r="D1278" i="5"/>
  <c r="D1279" i="5"/>
  <c r="F1283" i="5"/>
  <c r="G1283" i="5" s="1"/>
  <c r="E1283" i="5" s="1"/>
  <c r="F1284" i="5"/>
  <c r="G1284" i="5" s="1"/>
  <c r="E1284" i="5" s="1"/>
  <c r="D1287" i="5"/>
  <c r="D1288" i="5"/>
  <c r="F1292" i="5"/>
  <c r="G1292" i="5" s="1"/>
  <c r="E1292" i="5" s="1"/>
  <c r="F1293" i="5"/>
  <c r="G1293" i="5" s="1"/>
  <c r="E1293" i="5" s="1"/>
  <c r="F1294" i="5"/>
  <c r="G1294" i="5" s="1"/>
  <c r="E1294" i="5" s="1"/>
  <c r="F1295" i="5"/>
  <c r="G1295" i="5" s="1"/>
  <c r="E1295" i="5" s="1"/>
  <c r="J1296" i="5"/>
  <c r="K1296" i="5" s="1"/>
  <c r="E1296" i="5" s="1"/>
  <c r="J1297" i="5"/>
  <c r="K1297" i="5"/>
  <c r="E1297" i="5" s="1"/>
  <c r="D1303" i="5"/>
  <c r="D1304" i="5"/>
  <c r="F1309" i="5"/>
  <c r="G1309" i="5" s="1"/>
  <c r="E1310" i="5"/>
  <c r="F1310" i="5"/>
  <c r="G1310" i="5" s="1"/>
  <c r="E1311" i="5"/>
  <c r="F1311" i="5"/>
  <c r="G1311" i="5"/>
  <c r="F1312" i="5"/>
  <c r="G1312" i="5" s="1"/>
  <c r="E1312" i="5" s="1"/>
  <c r="D1316" i="5"/>
  <c r="D1317" i="5"/>
  <c r="F1321" i="5"/>
  <c r="G1321" i="5" s="1"/>
  <c r="F1322" i="5"/>
  <c r="G1322" i="5"/>
  <c r="E1322" i="5" s="1"/>
  <c r="F1323" i="5"/>
  <c r="G1323" i="5" s="1"/>
  <c r="E1323" i="5" s="1"/>
  <c r="F1324" i="5"/>
  <c r="G1324" i="5"/>
  <c r="E1324" i="5" s="1"/>
  <c r="E1325" i="5"/>
  <c r="K1326" i="5"/>
  <c r="D1328" i="5"/>
  <c r="D1329" i="5"/>
  <c r="F1333" i="5"/>
  <c r="G1333" i="5"/>
  <c r="E1333" i="5" s="1"/>
  <c r="F1334" i="5"/>
  <c r="G1334" i="5" s="1"/>
  <c r="F1335" i="5"/>
  <c r="G1335" i="5" s="1"/>
  <c r="E1335" i="5" s="1"/>
  <c r="F1336" i="5"/>
  <c r="G1336" i="5"/>
  <c r="E1336" i="5" s="1"/>
  <c r="D1340" i="5"/>
  <c r="D1341" i="5"/>
  <c r="F1346" i="5"/>
  <c r="G1346" i="5" s="1"/>
  <c r="F1347" i="5"/>
  <c r="G1347" i="5" s="1"/>
  <c r="E1347" i="5" s="1"/>
  <c r="F1348" i="5"/>
  <c r="G1348" i="5" s="1"/>
  <c r="E1348" i="5" s="1"/>
  <c r="F1349" i="5"/>
  <c r="G1349" i="5"/>
  <c r="E1349" i="5" s="1"/>
  <c r="F1350" i="5"/>
  <c r="G1350" i="5" s="1"/>
  <c r="E1350" i="5" s="1"/>
  <c r="F1351" i="5"/>
  <c r="G1351" i="5"/>
  <c r="E1351" i="5" s="1"/>
  <c r="J1352" i="5"/>
  <c r="K1352" i="5" s="1"/>
  <c r="E1352" i="5" s="1"/>
  <c r="J1353" i="5"/>
  <c r="K1353" i="5" s="1"/>
  <c r="E1353" i="5" s="1"/>
  <c r="D1364" i="5"/>
  <c r="D1365" i="5"/>
  <c r="F1369" i="5"/>
  <c r="G1369" i="5"/>
  <c r="E1369" i="5" s="1"/>
  <c r="F1370" i="5"/>
  <c r="G1370" i="5" s="1"/>
  <c r="E1370" i="5" s="1"/>
  <c r="F1371" i="5"/>
  <c r="G1371" i="5" s="1"/>
  <c r="E1371" i="5" s="1"/>
  <c r="F1372" i="5"/>
  <c r="G1372" i="5" s="1"/>
  <c r="E1372" i="5" s="1"/>
  <c r="F1373" i="5"/>
  <c r="G1373" i="5" s="1"/>
  <c r="E1373" i="5" s="1"/>
  <c r="F1374" i="5"/>
  <c r="G1374" i="5" s="1"/>
  <c r="E1374" i="5" s="1"/>
  <c r="F1375" i="5"/>
  <c r="G1375" i="5"/>
  <c r="E1375" i="5" s="1"/>
  <c r="D1382" i="5"/>
  <c r="D1383" i="5"/>
  <c r="F1387" i="5"/>
  <c r="G1387" i="5"/>
  <c r="E1388" i="5"/>
  <c r="F1388" i="5"/>
  <c r="G1388" i="5" s="1"/>
  <c r="F1389" i="5"/>
  <c r="G1389" i="5" s="1"/>
  <c r="E1389" i="5" s="1"/>
  <c r="F1390" i="5"/>
  <c r="G1390" i="5" s="1"/>
  <c r="E1390" i="5" s="1"/>
  <c r="F1391" i="5"/>
  <c r="G1391" i="5" s="1"/>
  <c r="E1391" i="5" s="1"/>
  <c r="F1392" i="5"/>
  <c r="G1392" i="5"/>
  <c r="E1392" i="5" s="1"/>
  <c r="D1398" i="5"/>
  <c r="D1399" i="5"/>
  <c r="F1403" i="5"/>
  <c r="G1403" i="5" s="1"/>
  <c r="F1404" i="5"/>
  <c r="G1404" i="5" s="1"/>
  <c r="E1404" i="5" s="1"/>
  <c r="F1405" i="5"/>
  <c r="G1405" i="5" s="1"/>
  <c r="E1405" i="5" s="1"/>
  <c r="J1406" i="5"/>
  <c r="K1406" i="5" s="1"/>
  <c r="J1407" i="5"/>
  <c r="K1407" i="5"/>
  <c r="E1407" i="5" s="1"/>
  <c r="D1414" i="5"/>
  <c r="D1415" i="5"/>
  <c r="F1419" i="5"/>
  <c r="G1419" i="5" s="1"/>
  <c r="F1420" i="5"/>
  <c r="G1420" i="5" s="1"/>
  <c r="E1420" i="5" s="1"/>
  <c r="F1421" i="5"/>
  <c r="G1421" i="5" s="1"/>
  <c r="E1421" i="5" s="1"/>
  <c r="J1422" i="5"/>
  <c r="K1422" i="5" s="1"/>
  <c r="E1423" i="5"/>
  <c r="J1423" i="5"/>
  <c r="K1423" i="5" s="1"/>
  <c r="J1424" i="5"/>
  <c r="K1424" i="5" s="1"/>
  <c r="E1424" i="5" s="1"/>
  <c r="D1434" i="5"/>
  <c r="D1435" i="5"/>
  <c r="F1439" i="5"/>
  <c r="G1439" i="5" s="1"/>
  <c r="F1440" i="5"/>
  <c r="G1440" i="5" s="1"/>
  <c r="E1440" i="5" s="1"/>
  <c r="F1441" i="5"/>
  <c r="G1441" i="5" s="1"/>
  <c r="E1441" i="5" s="1"/>
  <c r="F1442" i="5"/>
  <c r="G1442" i="5" s="1"/>
  <c r="E1442" i="5" s="1"/>
  <c r="F1443" i="5"/>
  <c r="G1443" i="5"/>
  <c r="E1443" i="5" s="1"/>
  <c r="F1444" i="5"/>
  <c r="G1444" i="5" s="1"/>
  <c r="E1444" i="5" s="1"/>
  <c r="J1445" i="5"/>
  <c r="K1445" i="5"/>
  <c r="D1450" i="5"/>
  <c r="D1451" i="5"/>
  <c r="F1455" i="5"/>
  <c r="G1455" i="5" s="1"/>
  <c r="F1456" i="5"/>
  <c r="G1456" i="5"/>
  <c r="E1456" i="5" s="1"/>
  <c r="F1457" i="5"/>
  <c r="G1457" i="5"/>
  <c r="E1457" i="5" s="1"/>
  <c r="F1458" i="5"/>
  <c r="G1458" i="5" s="1"/>
  <c r="E1458" i="5" s="1"/>
  <c r="F1459" i="5"/>
  <c r="G1459" i="5" s="1"/>
  <c r="E1459" i="5" s="1"/>
  <c r="F1460" i="5"/>
  <c r="G1460" i="5" s="1"/>
  <c r="E1460" i="5" s="1"/>
  <c r="D1464" i="5"/>
  <c r="D1465" i="5"/>
  <c r="F1469" i="5"/>
  <c r="G1469" i="5"/>
  <c r="E1469" i="5" s="1"/>
  <c r="F1470" i="5"/>
  <c r="G1470" i="5"/>
  <c r="E1470" i="5" s="1"/>
  <c r="F1471" i="5"/>
  <c r="G1471" i="5" s="1"/>
  <c r="E1471" i="5" s="1"/>
  <c r="F1472" i="5"/>
  <c r="G1472" i="5"/>
  <c r="E1472" i="5" s="1"/>
  <c r="F1473" i="5"/>
  <c r="G1473" i="5" s="1"/>
  <c r="E1473" i="5" s="1"/>
  <c r="F1474" i="5"/>
  <c r="G1474" i="5" s="1"/>
  <c r="E1474" i="5" s="1"/>
  <c r="D1478" i="5"/>
  <c r="D1479" i="5"/>
  <c r="F1483" i="5"/>
  <c r="G1483" i="5"/>
  <c r="F1484" i="5"/>
  <c r="G1484" i="5" s="1"/>
  <c r="E1484" i="5" s="1"/>
  <c r="F1485" i="5"/>
  <c r="G1485" i="5" s="1"/>
  <c r="E1485" i="5" s="1"/>
  <c r="F1486" i="5"/>
  <c r="G1486" i="5" s="1"/>
  <c r="E1486" i="5" s="1"/>
  <c r="F1487" i="5"/>
  <c r="G1487" i="5"/>
  <c r="E1487" i="5" s="1"/>
  <c r="F1488" i="5"/>
  <c r="G1488" i="5" s="1"/>
  <c r="E1488" i="5" s="1"/>
  <c r="D1492" i="5"/>
  <c r="D1493" i="5"/>
  <c r="F4" i="6"/>
  <c r="G4" i="6" s="1"/>
  <c r="F5" i="6"/>
  <c r="G5" i="6" s="1"/>
  <c r="E5" i="6" s="1"/>
  <c r="F6" i="6"/>
  <c r="G6" i="6" s="1"/>
  <c r="E6" i="6" s="1"/>
  <c r="D9" i="6"/>
  <c r="D10" i="6"/>
  <c r="F14" i="6"/>
  <c r="G14" i="6"/>
  <c r="E14" i="6" s="1"/>
  <c r="F15" i="6"/>
  <c r="G15" i="6"/>
  <c r="E15" i="6" s="1"/>
  <c r="F16" i="6"/>
  <c r="G16" i="6" s="1"/>
  <c r="E16" i="6" s="1"/>
  <c r="D19" i="6"/>
  <c r="D20" i="6"/>
  <c r="F24" i="6"/>
  <c r="G24" i="6" s="1"/>
  <c r="F25" i="6"/>
  <c r="G25" i="6"/>
  <c r="E25" i="6" s="1"/>
  <c r="F26" i="6"/>
  <c r="G26" i="6" s="1"/>
  <c r="E26" i="6" s="1"/>
  <c r="F27" i="6"/>
  <c r="G27" i="6" s="1"/>
  <c r="E27" i="6" s="1"/>
  <c r="D30" i="6"/>
  <c r="D31" i="6"/>
  <c r="F35" i="6"/>
  <c r="G35" i="6" s="1"/>
  <c r="E35" i="6" s="1"/>
  <c r="E40" i="6" s="1"/>
  <c r="F36" i="6"/>
  <c r="G36" i="6"/>
  <c r="E36" i="6" s="1"/>
  <c r="F37" i="6"/>
  <c r="G37" i="6" s="1"/>
  <c r="E37" i="6" s="1"/>
  <c r="F38" i="6"/>
  <c r="G38" i="6"/>
  <c r="E38" i="6" s="1"/>
  <c r="F39" i="6"/>
  <c r="G39" i="6" s="1"/>
  <c r="E39" i="6" s="1"/>
  <c r="D42" i="6"/>
  <c r="D43" i="6"/>
  <c r="F47" i="6"/>
  <c r="G47" i="6" s="1"/>
  <c r="E47" i="6" s="1"/>
  <c r="F48" i="6"/>
  <c r="G48" i="6" s="1"/>
  <c r="E48" i="6" s="1"/>
  <c r="F49" i="6"/>
  <c r="G49" i="6" s="1"/>
  <c r="E49" i="6" s="1"/>
  <c r="F50" i="6"/>
  <c r="G50" i="6"/>
  <c r="E50" i="6" s="1"/>
  <c r="F51" i="6"/>
  <c r="G51" i="6"/>
  <c r="E51" i="6" s="1"/>
  <c r="D54" i="6"/>
  <c r="D55" i="6"/>
  <c r="F59" i="6"/>
  <c r="G59" i="6" s="1"/>
  <c r="F60" i="6"/>
  <c r="G60" i="6"/>
  <c r="E60" i="6" s="1"/>
  <c r="F61" i="6"/>
  <c r="G61" i="6"/>
  <c r="E61" i="6" s="1"/>
  <c r="D64" i="6"/>
  <c r="D65" i="6"/>
  <c r="F69" i="6"/>
  <c r="G69" i="6" s="1"/>
  <c r="F70" i="6"/>
  <c r="G70" i="6" s="1"/>
  <c r="E70" i="6" s="1"/>
  <c r="F71" i="6"/>
  <c r="G71" i="6" s="1"/>
  <c r="E71" i="6" s="1"/>
  <c r="D74" i="6"/>
  <c r="D75" i="6"/>
  <c r="F79" i="6"/>
  <c r="G79" i="6"/>
  <c r="F80" i="6"/>
  <c r="G80" i="6" s="1"/>
  <c r="E80" i="6" s="1"/>
  <c r="F81" i="6"/>
  <c r="G81" i="6"/>
  <c r="E81" i="6" s="1"/>
  <c r="D84" i="6"/>
  <c r="D85" i="6"/>
  <c r="F89" i="6"/>
  <c r="G89" i="6" s="1"/>
  <c r="E90" i="6"/>
  <c r="F90" i="6"/>
  <c r="G90" i="6" s="1"/>
  <c r="F91" i="6"/>
  <c r="G91" i="6" s="1"/>
  <c r="E91" i="6" s="1"/>
  <c r="D94" i="6"/>
  <c r="D95" i="6"/>
  <c r="E99" i="6"/>
  <c r="F99" i="6"/>
  <c r="G99" i="6"/>
  <c r="F100" i="6"/>
  <c r="G100" i="6"/>
  <c r="E100" i="6" s="1"/>
  <c r="F101" i="6"/>
  <c r="G101" i="6" s="1"/>
  <c r="D104" i="6"/>
  <c r="D105" i="6"/>
  <c r="F109" i="6"/>
  <c r="G109" i="6" s="1"/>
  <c r="F110" i="6"/>
  <c r="G110" i="6" s="1"/>
  <c r="E110" i="6" s="1"/>
  <c r="F111" i="6"/>
  <c r="G111" i="6" s="1"/>
  <c r="E111" i="6" s="1"/>
  <c r="F112" i="6"/>
  <c r="G112" i="6" s="1"/>
  <c r="E112" i="6" s="1"/>
  <c r="D115" i="6"/>
  <c r="D116" i="6"/>
  <c r="F120" i="6"/>
  <c r="G120" i="6" s="1"/>
  <c r="E120" i="6" s="1"/>
  <c r="F121" i="6"/>
  <c r="G121" i="6" s="1"/>
  <c r="E121" i="6" s="1"/>
  <c r="E124" i="6" s="1"/>
  <c r="F122" i="6"/>
  <c r="G122" i="6"/>
  <c r="E122" i="6" s="1"/>
  <c r="F123" i="6"/>
  <c r="G123" i="6"/>
  <c r="E123" i="6" s="1"/>
  <c r="D126" i="6"/>
  <c r="D127" i="6"/>
  <c r="F131" i="6"/>
  <c r="G131" i="6"/>
  <c r="F132" i="6"/>
  <c r="G132" i="6" s="1"/>
  <c r="E132" i="6" s="1"/>
  <c r="F133" i="6"/>
  <c r="G133" i="6" s="1"/>
  <c r="E133" i="6" s="1"/>
  <c r="F134" i="6"/>
  <c r="G134" i="6" s="1"/>
  <c r="E134" i="6" s="1"/>
  <c r="D137" i="6"/>
  <c r="D138" i="6"/>
  <c r="F142" i="6"/>
  <c r="G142" i="6"/>
  <c r="F143" i="6"/>
  <c r="G143" i="6"/>
  <c r="E143" i="6" s="1"/>
  <c r="F144" i="6"/>
  <c r="G144" i="6" s="1"/>
  <c r="E144" i="6" s="1"/>
  <c r="F145" i="6"/>
  <c r="G145" i="6" s="1"/>
  <c r="E145" i="6" s="1"/>
  <c r="D148" i="6"/>
  <c r="D149" i="6"/>
  <c r="F153" i="6"/>
  <c r="G153" i="6"/>
  <c r="F154" i="6"/>
  <c r="G154" i="6" s="1"/>
  <c r="E154" i="6" s="1"/>
  <c r="E155" i="6"/>
  <c r="F155" i="6"/>
  <c r="G155" i="6"/>
  <c r="F156" i="6"/>
  <c r="G156" i="6" s="1"/>
  <c r="E156" i="6" s="1"/>
  <c r="D159" i="6"/>
  <c r="D160" i="6"/>
  <c r="F165" i="6"/>
  <c r="G165" i="6" s="1"/>
  <c r="E165" i="6" s="1"/>
  <c r="F166" i="6"/>
  <c r="G166" i="6" s="1"/>
  <c r="F167" i="6"/>
  <c r="G167" i="6"/>
  <c r="E167" i="6" s="1"/>
  <c r="D171" i="6"/>
  <c r="D172" i="6"/>
  <c r="F176" i="6"/>
  <c r="G176" i="6" s="1"/>
  <c r="F177" i="6"/>
  <c r="G177" i="6" s="1"/>
  <c r="F178" i="6"/>
  <c r="G178" i="6"/>
  <c r="E178" i="6" s="1"/>
  <c r="D182" i="6"/>
  <c r="D183" i="6"/>
  <c r="J187" i="6"/>
  <c r="K187" i="6" s="1"/>
  <c r="J188" i="6"/>
  <c r="K188" i="6" s="1"/>
  <c r="E188" i="6" s="1"/>
  <c r="J189" i="6"/>
  <c r="K189" i="6"/>
  <c r="E189" i="6" s="1"/>
  <c r="E190" i="6"/>
  <c r="J190" i="6"/>
  <c r="K190" i="6"/>
  <c r="J197" i="6"/>
  <c r="K197" i="6" s="1"/>
  <c r="J198" i="6"/>
  <c r="K198" i="6" s="1"/>
  <c r="E198" i="6" s="1"/>
  <c r="J199" i="6"/>
  <c r="K199" i="6"/>
  <c r="E199" i="6" s="1"/>
  <c r="J200" i="6"/>
  <c r="K200" i="6" s="1"/>
  <c r="E200" i="6" s="1"/>
  <c r="J207" i="6"/>
  <c r="K207" i="6" s="1"/>
  <c r="J208" i="6"/>
  <c r="K208" i="6" s="1"/>
  <c r="E208" i="6" s="1"/>
  <c r="J209" i="6"/>
  <c r="K209" i="6" s="1"/>
  <c r="E209" i="6" s="1"/>
  <c r="J210" i="6"/>
  <c r="K210" i="6"/>
  <c r="E210" i="6" s="1"/>
  <c r="J217" i="6"/>
  <c r="K217" i="6" s="1"/>
  <c r="J218" i="6"/>
  <c r="K218" i="6" s="1"/>
  <c r="E218" i="6" s="1"/>
  <c r="J219" i="6"/>
  <c r="K219" i="6"/>
  <c r="E219" i="6" s="1"/>
  <c r="J220" i="6"/>
  <c r="K220" i="6"/>
  <c r="E220" i="6" s="1"/>
  <c r="J227" i="6"/>
  <c r="K227" i="6" s="1"/>
  <c r="E227" i="6" s="1"/>
  <c r="J228" i="6"/>
  <c r="K228" i="6" s="1"/>
  <c r="E228" i="6" s="1"/>
  <c r="J229" i="6"/>
  <c r="K229" i="6"/>
  <c r="E229" i="6" s="1"/>
  <c r="J236" i="6"/>
  <c r="K236" i="6" s="1"/>
  <c r="K238" i="6" s="1"/>
  <c r="E156" i="3" s="1"/>
  <c r="J241" i="6"/>
  <c r="K241" i="6"/>
  <c r="J242" i="6"/>
  <c r="K242" i="6"/>
  <c r="E242" i="6" s="1"/>
  <c r="J250" i="6"/>
  <c r="K250" i="6"/>
  <c r="J257" i="6"/>
  <c r="K257" i="6"/>
  <c r="J258" i="6"/>
  <c r="K258" i="6" s="1"/>
  <c r="E258" i="6" s="1"/>
  <c r="J264" i="6"/>
  <c r="K264" i="6" s="1"/>
  <c r="J265" i="6"/>
  <c r="K265" i="6" s="1"/>
  <c r="E265" i="6" s="1"/>
  <c r="J271" i="6"/>
  <c r="K271" i="6" s="1"/>
  <c r="E271" i="6" s="1"/>
  <c r="J272" i="6"/>
  <c r="K272" i="6" s="1"/>
  <c r="E272" i="6" s="1"/>
  <c r="J273" i="6"/>
  <c r="K273" i="6"/>
  <c r="E273" i="6" s="1"/>
  <c r="F278" i="6"/>
  <c r="G278" i="6"/>
  <c r="G291" i="6" s="1"/>
  <c r="F279" i="6"/>
  <c r="G279" i="6"/>
  <c r="E279" i="6" s="1"/>
  <c r="J280" i="6"/>
  <c r="K280" i="6"/>
  <c r="E280" i="6" s="1"/>
  <c r="J281" i="6"/>
  <c r="K281" i="6"/>
  <c r="E281" i="6" s="1"/>
  <c r="J282" i="6"/>
  <c r="K282" i="6" s="1"/>
  <c r="E282" i="6" s="1"/>
  <c r="J283" i="6"/>
  <c r="K283" i="6" s="1"/>
  <c r="E283" i="6" s="1"/>
  <c r="D293" i="6"/>
  <c r="D294" i="6"/>
  <c r="F298" i="6"/>
  <c r="G298" i="6" s="1"/>
  <c r="F299" i="6"/>
  <c r="G299" i="6" s="1"/>
  <c r="E299" i="6" s="1"/>
  <c r="J300" i="6"/>
  <c r="K300" i="6" s="1"/>
  <c r="J301" i="6"/>
  <c r="K301" i="6"/>
  <c r="E301" i="6" s="1"/>
  <c r="J302" i="6"/>
  <c r="K302" i="6"/>
  <c r="E302" i="6" s="1"/>
  <c r="D314" i="6"/>
  <c r="D315" i="6"/>
  <c r="F319" i="6"/>
  <c r="G319" i="6" s="1"/>
  <c r="F320" i="6"/>
  <c r="G320" i="6" s="1"/>
  <c r="E320" i="6" s="1"/>
  <c r="J321" i="6"/>
  <c r="K321" i="6" s="1"/>
  <c r="J322" i="6"/>
  <c r="K322" i="6" s="1"/>
  <c r="E322" i="6" s="1"/>
  <c r="J323" i="6"/>
  <c r="K323" i="6" s="1"/>
  <c r="E323" i="6" s="1"/>
  <c r="D335" i="6"/>
  <c r="D336" i="6"/>
  <c r="E340" i="6"/>
  <c r="F340" i="6"/>
  <c r="G340" i="6"/>
  <c r="F341" i="6"/>
  <c r="G341" i="6"/>
  <c r="E341" i="6" s="1"/>
  <c r="J342" i="6"/>
  <c r="K342" i="6" s="1"/>
  <c r="E342" i="6" s="1"/>
  <c r="J343" i="6"/>
  <c r="K343" i="6"/>
  <c r="E343" i="6" s="1"/>
  <c r="J344" i="6"/>
  <c r="K344" i="6" s="1"/>
  <c r="E344" i="6" s="1"/>
  <c r="D356" i="6"/>
  <c r="D357" i="6"/>
  <c r="J361" i="6"/>
  <c r="K361" i="6"/>
  <c r="J369" i="6"/>
  <c r="K369" i="6" s="1"/>
  <c r="E369" i="6" s="1"/>
  <c r="J377" i="6"/>
  <c r="K377" i="6" s="1"/>
  <c r="E385" i="6"/>
  <c r="J385" i="6"/>
  <c r="K385" i="6"/>
  <c r="J393" i="6"/>
  <c r="K393" i="6" s="1"/>
  <c r="J401" i="6"/>
  <c r="K401" i="6" s="1"/>
  <c r="E401" i="6" s="1"/>
  <c r="F409" i="6"/>
  <c r="G409" i="6"/>
  <c r="F410" i="6"/>
  <c r="G410" i="6" s="1"/>
  <c r="E410" i="6" s="1"/>
  <c r="E411" i="6"/>
  <c r="J411" i="6"/>
  <c r="K411" i="6" s="1"/>
  <c r="J412" i="6"/>
  <c r="K412" i="6" s="1"/>
  <c r="E412" i="6" s="1"/>
  <c r="J413" i="6"/>
  <c r="K413" i="6"/>
  <c r="E413" i="6" s="1"/>
  <c r="E416" i="6"/>
  <c r="E417" i="6"/>
  <c r="D421" i="6"/>
  <c r="D422" i="6"/>
  <c r="F426" i="6"/>
  <c r="G426" i="6" s="1"/>
  <c r="E426" i="6" s="1"/>
  <c r="E427" i="6"/>
  <c r="F427" i="6"/>
  <c r="G427" i="6" s="1"/>
  <c r="J428" i="6"/>
  <c r="K428" i="6"/>
  <c r="E428" i="6" s="1"/>
  <c r="J429" i="6"/>
  <c r="K429" i="6" s="1"/>
  <c r="E429" i="6" s="1"/>
  <c r="J430" i="6"/>
  <c r="K430" i="6" s="1"/>
  <c r="E430" i="6" s="1"/>
  <c r="E433" i="6"/>
  <c r="E434" i="6"/>
  <c r="D438" i="6"/>
  <c r="D439" i="6"/>
  <c r="F443" i="6"/>
  <c r="G443" i="6" s="1"/>
  <c r="F444" i="6"/>
  <c r="G444" i="6" s="1"/>
  <c r="E444" i="6" s="1"/>
  <c r="J445" i="6"/>
  <c r="K445" i="6" s="1"/>
  <c r="E445" i="6" s="1"/>
  <c r="J446" i="6"/>
  <c r="K446" i="6" s="1"/>
  <c r="E446" i="6" s="1"/>
  <c r="J447" i="6"/>
  <c r="K447" i="6" s="1"/>
  <c r="E447" i="6" s="1"/>
  <c r="E450" i="6"/>
  <c r="E451" i="6"/>
  <c r="D455" i="6"/>
  <c r="D456" i="6"/>
  <c r="F460" i="6"/>
  <c r="G460" i="6" s="1"/>
  <c r="F461" i="6"/>
  <c r="G461" i="6" s="1"/>
  <c r="E461" i="6" s="1"/>
  <c r="J462" i="6"/>
  <c r="K462" i="6" s="1"/>
  <c r="J463" i="6"/>
  <c r="K463" i="6"/>
  <c r="E463" i="6" s="1"/>
  <c r="J464" i="6"/>
  <c r="K464" i="6"/>
  <c r="E464" i="6" s="1"/>
  <c r="E467" i="6"/>
  <c r="E468" i="6"/>
  <c r="D472" i="6"/>
  <c r="D473" i="6"/>
  <c r="F477" i="6"/>
  <c r="G477" i="6" s="1"/>
  <c r="E477" i="6" s="1"/>
  <c r="F478" i="6"/>
  <c r="G478" i="6"/>
  <c r="E478" i="6" s="1"/>
  <c r="J479" i="6"/>
  <c r="K479" i="6" s="1"/>
  <c r="J480" i="6"/>
  <c r="K480" i="6" s="1"/>
  <c r="E480" i="6" s="1"/>
  <c r="J481" i="6"/>
  <c r="K481" i="6" s="1"/>
  <c r="E481" i="6" s="1"/>
  <c r="E484" i="6"/>
  <c r="E485" i="6"/>
  <c r="D489" i="6"/>
  <c r="D490" i="6"/>
  <c r="F494" i="6"/>
  <c r="G494" i="6" s="1"/>
  <c r="F495" i="6"/>
  <c r="G495" i="6" s="1"/>
  <c r="E495" i="6" s="1"/>
  <c r="J496" i="6"/>
  <c r="K496" i="6" s="1"/>
  <c r="E496" i="6" s="1"/>
  <c r="J497" i="6"/>
  <c r="K497" i="6" s="1"/>
  <c r="E497" i="6" s="1"/>
  <c r="J498" i="6"/>
  <c r="K498" i="6" s="1"/>
  <c r="E498" i="6" s="1"/>
  <c r="E501" i="6"/>
  <c r="E502" i="6"/>
  <c r="D506" i="6"/>
  <c r="D507" i="6"/>
  <c r="F511" i="6"/>
  <c r="G511" i="6" s="1"/>
  <c r="E511" i="6" s="1"/>
  <c r="F512" i="6"/>
  <c r="G512" i="6" s="1"/>
  <c r="E512" i="6" s="1"/>
  <c r="J513" i="6"/>
  <c r="K513" i="6" s="1"/>
  <c r="E513" i="6" s="1"/>
  <c r="J514" i="6"/>
  <c r="K514" i="6" s="1"/>
  <c r="J515" i="6"/>
  <c r="K515" i="6" s="1"/>
  <c r="E515" i="6" s="1"/>
  <c r="E518" i="6"/>
  <c r="E519" i="6"/>
  <c r="D523" i="6"/>
  <c r="D524" i="6"/>
  <c r="J538" i="6"/>
  <c r="K538" i="6" s="1"/>
  <c r="E538" i="6" s="1"/>
  <c r="J542" i="6"/>
  <c r="K542" i="6"/>
  <c r="E542" i="6" s="1"/>
  <c r="J546" i="6"/>
  <c r="K546" i="6"/>
  <c r="E546" i="6" s="1"/>
  <c r="J550" i="6"/>
  <c r="K550" i="6"/>
  <c r="E550" i="6" s="1"/>
  <c r="J555" i="6"/>
  <c r="K555" i="6" s="1"/>
  <c r="E555" i="6" s="1"/>
  <c r="J561" i="6"/>
  <c r="J562" i="6"/>
  <c r="J563" i="6"/>
  <c r="J564" i="6"/>
  <c r="J565" i="6"/>
  <c r="J566" i="6"/>
  <c r="J567" i="6"/>
  <c r="J568" i="6"/>
  <c r="J569" i="6"/>
  <c r="J570" i="6"/>
  <c r="J571" i="6"/>
  <c r="J572" i="6"/>
  <c r="F577" i="6"/>
  <c r="G577" i="6"/>
  <c r="G589" i="6" s="1"/>
  <c r="J578" i="6"/>
  <c r="K578" i="6" s="1"/>
  <c r="E578" i="6" s="1"/>
  <c r="J579" i="6"/>
  <c r="K579" i="6" s="1"/>
  <c r="J580" i="6"/>
  <c r="K580" i="6" s="1"/>
  <c r="E580" i="6" s="1"/>
  <c r="D591" i="6"/>
  <c r="D592" i="6"/>
  <c r="F596" i="6"/>
  <c r="G596" i="6" s="1"/>
  <c r="E596" i="6" s="1"/>
  <c r="J597" i="6"/>
  <c r="K597" i="6" s="1"/>
  <c r="J598" i="6"/>
  <c r="K598" i="6"/>
  <c r="E598" i="6" s="1"/>
  <c r="J599" i="6"/>
  <c r="K599" i="6"/>
  <c r="E599" i="6" s="1"/>
  <c r="D610" i="6"/>
  <c r="D611" i="6"/>
  <c r="F615" i="6"/>
  <c r="G615" i="6" s="1"/>
  <c r="J616" i="6"/>
  <c r="K616" i="6" s="1"/>
  <c r="E616" i="6" s="1"/>
  <c r="J617" i="6"/>
  <c r="K617" i="6" s="1"/>
  <c r="J618" i="6"/>
  <c r="K618" i="6" s="1"/>
  <c r="E618" i="6" s="1"/>
  <c r="D629" i="6"/>
  <c r="D630" i="6"/>
  <c r="F634" i="6"/>
  <c r="G634" i="6"/>
  <c r="G647" i="6" s="1"/>
  <c r="G651" i="6" s="1"/>
  <c r="J635" i="6"/>
  <c r="K635" i="6" s="1"/>
  <c r="E636" i="6"/>
  <c r="J636" i="6"/>
  <c r="K636" i="6" s="1"/>
  <c r="J637" i="6"/>
  <c r="K637" i="6" s="1"/>
  <c r="E637" i="6" s="1"/>
  <c r="D649" i="6"/>
  <c r="D650" i="6"/>
  <c r="F654" i="6"/>
  <c r="G654" i="6"/>
  <c r="J655" i="6"/>
  <c r="K655" i="6" s="1"/>
  <c r="J656" i="6"/>
  <c r="K656" i="6"/>
  <c r="E656" i="6" s="1"/>
  <c r="J657" i="6"/>
  <c r="K657" i="6"/>
  <c r="E657" i="6" s="1"/>
  <c r="D668" i="6"/>
  <c r="D669" i="6"/>
  <c r="F673" i="6"/>
  <c r="G673" i="6" s="1"/>
  <c r="E673" i="6" s="1"/>
  <c r="J674" i="6"/>
  <c r="K674" i="6"/>
  <c r="E674" i="6" s="1"/>
  <c r="J675" i="6"/>
  <c r="K675" i="6"/>
  <c r="E675" i="6" s="1"/>
  <c r="J676" i="6"/>
  <c r="K676" i="6"/>
  <c r="E676" i="6" s="1"/>
  <c r="D687" i="6"/>
  <c r="D688" i="6"/>
  <c r="F692" i="6"/>
  <c r="G692" i="6" s="1"/>
  <c r="E692" i="6" s="1"/>
  <c r="J693" i="6"/>
  <c r="K693" i="6" s="1"/>
  <c r="J694" i="6"/>
  <c r="K694" i="6" s="1"/>
  <c r="E694" i="6" s="1"/>
  <c r="J695" i="6"/>
  <c r="K695" i="6" s="1"/>
  <c r="E695" i="6" s="1"/>
  <c r="D706" i="6"/>
  <c r="D707" i="6"/>
  <c r="F711" i="6"/>
  <c r="G711" i="6" s="1"/>
  <c r="G724" i="6" s="1"/>
  <c r="J726" i="6" s="1"/>
  <c r="J712" i="6"/>
  <c r="K712" i="6" s="1"/>
  <c r="E712" i="6" s="1"/>
  <c r="J713" i="6"/>
  <c r="K713" i="6" s="1"/>
  <c r="E713" i="6" s="1"/>
  <c r="J714" i="6"/>
  <c r="K714" i="6" s="1"/>
  <c r="E714" i="6" s="1"/>
  <c r="D726" i="6"/>
  <c r="D727" i="6"/>
  <c r="D731" i="6"/>
  <c r="G731" i="6" s="1"/>
  <c r="E731" i="6" s="1"/>
  <c r="F731" i="6"/>
  <c r="D732" i="6"/>
  <c r="J732" i="6"/>
  <c r="D733" i="6"/>
  <c r="J733" i="6"/>
  <c r="D734" i="6"/>
  <c r="J734" i="6"/>
  <c r="D745" i="6"/>
  <c r="D746" i="6"/>
  <c r="D750" i="6"/>
  <c r="G750" i="6" s="1"/>
  <c r="G762" i="6" s="1"/>
  <c r="E750" i="6"/>
  <c r="F750" i="6"/>
  <c r="D751" i="6"/>
  <c r="K751" i="6" s="1"/>
  <c r="J751" i="6"/>
  <c r="D752" i="6"/>
  <c r="J752" i="6"/>
  <c r="D753" i="6"/>
  <c r="J753" i="6"/>
  <c r="D764" i="6"/>
  <c r="D765" i="6"/>
  <c r="D769" i="6"/>
  <c r="G769" i="6" s="1"/>
  <c r="F769" i="6"/>
  <c r="D770" i="6"/>
  <c r="J770" i="6"/>
  <c r="D771" i="6"/>
  <c r="J771" i="6"/>
  <c r="D772" i="6"/>
  <c r="K772" i="6" s="1"/>
  <c r="E772" i="6" s="1"/>
  <c r="J772" i="6"/>
  <c r="D783" i="6"/>
  <c r="D784" i="6"/>
  <c r="D788" i="6"/>
  <c r="F788" i="6"/>
  <c r="D789" i="6"/>
  <c r="J789" i="6"/>
  <c r="D790" i="6"/>
  <c r="K790" i="6" s="1"/>
  <c r="E790" i="6"/>
  <c r="J790" i="6"/>
  <c r="D791" i="6"/>
  <c r="J791" i="6"/>
  <c r="D803" i="6"/>
  <c r="D804" i="6"/>
  <c r="F808" i="6"/>
  <c r="G808" i="6"/>
  <c r="J809" i="6"/>
  <c r="K809" i="6" s="1"/>
  <c r="E809" i="6" s="1"/>
  <c r="J810" i="6"/>
  <c r="K810" i="6" s="1"/>
  <c r="E810" i="6" s="1"/>
  <c r="J811" i="6"/>
  <c r="K811" i="6" s="1"/>
  <c r="E811" i="6" s="1"/>
  <c r="D822" i="6"/>
  <c r="D823" i="6"/>
  <c r="F827" i="6"/>
  <c r="G827" i="6"/>
  <c r="E827" i="6" s="1"/>
  <c r="J828" i="6"/>
  <c r="K828" i="6"/>
  <c r="E828" i="6" s="1"/>
  <c r="J829" i="6"/>
  <c r="K829" i="6"/>
  <c r="E829" i="6" s="1"/>
  <c r="J830" i="6"/>
  <c r="K830" i="6" s="1"/>
  <c r="E830" i="6" s="1"/>
  <c r="D841" i="6"/>
  <c r="D842" i="6"/>
  <c r="F846" i="6"/>
  <c r="G846" i="6" s="1"/>
  <c r="E846" i="6" s="1"/>
  <c r="J847" i="6"/>
  <c r="K847" i="6"/>
  <c r="J848" i="6"/>
  <c r="K848" i="6" s="1"/>
  <c r="E848" i="6" s="1"/>
  <c r="J849" i="6"/>
  <c r="K849" i="6" s="1"/>
  <c r="E849" i="6" s="1"/>
  <c r="D860" i="6"/>
  <c r="D861" i="6"/>
  <c r="F865" i="6"/>
  <c r="G865" i="6" s="1"/>
  <c r="J866" i="6"/>
  <c r="K866" i="6" s="1"/>
  <c r="J867" i="6"/>
  <c r="K867" i="6" s="1"/>
  <c r="E867" i="6" s="1"/>
  <c r="J868" i="6"/>
  <c r="K868" i="6"/>
  <c r="E868" i="6" s="1"/>
  <c r="D880" i="6"/>
  <c r="D881" i="6"/>
  <c r="F885" i="6"/>
  <c r="G885" i="6"/>
  <c r="E885" i="6" s="1"/>
  <c r="J886" i="6"/>
  <c r="K886" i="6" s="1"/>
  <c r="E886" i="6" s="1"/>
  <c r="J887" i="6"/>
  <c r="K887" i="6"/>
  <c r="J888" i="6"/>
  <c r="K888" i="6" s="1"/>
  <c r="E888" i="6" s="1"/>
  <c r="D899" i="6"/>
  <c r="D900" i="6"/>
  <c r="F904" i="6"/>
  <c r="G904" i="6"/>
  <c r="E904" i="6" s="1"/>
  <c r="J905" i="6"/>
  <c r="K905" i="6" s="1"/>
  <c r="J906" i="6"/>
  <c r="K906" i="6" s="1"/>
  <c r="E906" i="6" s="1"/>
  <c r="J907" i="6"/>
  <c r="K907" i="6" s="1"/>
  <c r="E907" i="6" s="1"/>
  <c r="G916" i="6"/>
  <c r="C208" i="3" s="1"/>
  <c r="D918" i="6"/>
  <c r="D919" i="6"/>
  <c r="F923" i="6"/>
  <c r="G923" i="6"/>
  <c r="G935" i="6" s="1"/>
  <c r="J924" i="6"/>
  <c r="K924" i="6"/>
  <c r="E924" i="6" s="1"/>
  <c r="J925" i="6"/>
  <c r="K925" i="6" s="1"/>
  <c r="J926" i="6"/>
  <c r="K926" i="6" s="1"/>
  <c r="E926" i="6" s="1"/>
  <c r="D937" i="6"/>
  <c r="D938" i="6"/>
  <c r="F942" i="6"/>
  <c r="G942" i="6" s="1"/>
  <c r="J943" i="6"/>
  <c r="K943" i="6" s="1"/>
  <c r="J944" i="6"/>
  <c r="K944" i="6" s="1"/>
  <c r="E944" i="6" s="1"/>
  <c r="J945" i="6"/>
  <c r="K945" i="6"/>
  <c r="E945" i="6" s="1"/>
  <c r="D957" i="6"/>
  <c r="D958" i="6"/>
  <c r="J962" i="6"/>
  <c r="F969" i="6"/>
  <c r="G969" i="6"/>
  <c r="E969" i="6" s="1"/>
  <c r="J970" i="6"/>
  <c r="K970" i="6" s="1"/>
  <c r="E970" i="6" s="1"/>
  <c r="J971" i="6"/>
  <c r="K971" i="6" s="1"/>
  <c r="E971" i="6" s="1"/>
  <c r="J972" i="6"/>
  <c r="K972" i="6" s="1"/>
  <c r="E972" i="6" s="1"/>
  <c r="D982" i="6"/>
  <c r="D983" i="6"/>
  <c r="F987" i="6"/>
  <c r="G987" i="6" s="1"/>
  <c r="J988" i="6"/>
  <c r="K988" i="6" s="1"/>
  <c r="E988" i="6" s="1"/>
  <c r="J989" i="6"/>
  <c r="K989" i="6" s="1"/>
  <c r="E989" i="6" s="1"/>
  <c r="J990" i="6"/>
  <c r="K990" i="6" s="1"/>
  <c r="E990" i="6" s="1"/>
  <c r="D1000" i="6"/>
  <c r="D1001" i="6"/>
  <c r="F1005" i="6"/>
  <c r="G1005" i="6" s="1"/>
  <c r="J1006" i="6"/>
  <c r="K1006" i="6" s="1"/>
  <c r="E1006" i="6" s="1"/>
  <c r="J1007" i="6"/>
  <c r="K1007" i="6"/>
  <c r="E1007" i="6" s="1"/>
  <c r="J1008" i="6"/>
  <c r="K1008" i="6"/>
  <c r="E1008" i="6" s="1"/>
  <c r="D1018" i="6"/>
  <c r="D1019" i="6"/>
  <c r="F1023" i="6"/>
  <c r="G1023" i="6"/>
  <c r="E1023" i="6" s="1"/>
  <c r="J1024" i="6"/>
  <c r="K1024" i="6" s="1"/>
  <c r="J1025" i="6"/>
  <c r="K1025" i="6" s="1"/>
  <c r="E1025" i="6" s="1"/>
  <c r="J1026" i="6"/>
  <c r="K1026" i="6" s="1"/>
  <c r="E1026" i="6" s="1"/>
  <c r="G1034" i="6"/>
  <c r="D1036" i="6"/>
  <c r="D1037" i="6"/>
  <c r="F1041" i="6"/>
  <c r="G1041" i="6" s="1"/>
  <c r="J1042" i="6"/>
  <c r="K1042" i="6" s="1"/>
  <c r="E1042" i="6" s="1"/>
  <c r="J1043" i="6"/>
  <c r="K1043" i="6" s="1"/>
  <c r="E1043" i="6" s="1"/>
  <c r="J1044" i="6"/>
  <c r="K1044" i="6"/>
  <c r="E1044" i="6" s="1"/>
  <c r="D1054" i="6"/>
  <c r="D1055" i="6"/>
  <c r="F1059" i="6"/>
  <c r="G1059" i="6" s="1"/>
  <c r="J1060" i="6"/>
  <c r="K1060" i="6"/>
  <c r="J1061" i="6"/>
  <c r="K1061" i="6"/>
  <c r="E1061" i="6" s="1"/>
  <c r="J1062" i="6"/>
  <c r="K1062" i="6" s="1"/>
  <c r="E1062" i="6" s="1"/>
  <c r="D1072" i="6"/>
  <c r="D1073" i="6"/>
  <c r="F1077" i="6"/>
  <c r="G1077" i="6" s="1"/>
  <c r="E1077" i="6" s="1"/>
  <c r="J1078" i="6"/>
  <c r="K1078" i="6" s="1"/>
  <c r="E1078" i="6" s="1"/>
  <c r="J1079" i="6"/>
  <c r="K1079" i="6" s="1"/>
  <c r="E1079" i="6" s="1"/>
  <c r="J1080" i="6"/>
  <c r="K1080" i="6" s="1"/>
  <c r="E1080" i="6" s="1"/>
  <c r="D1090" i="6"/>
  <c r="D1091" i="6"/>
  <c r="F1095" i="6"/>
  <c r="G1095" i="6" s="1"/>
  <c r="J1096" i="6"/>
  <c r="K1096" i="6" s="1"/>
  <c r="J1097" i="6"/>
  <c r="K1097" i="6"/>
  <c r="E1097" i="6" s="1"/>
  <c r="J1098" i="6"/>
  <c r="K1098" i="6"/>
  <c r="E1098" i="6" s="1"/>
  <c r="D1108" i="6"/>
  <c r="D1109" i="6"/>
  <c r="F1113" i="6"/>
  <c r="G1113" i="6"/>
  <c r="G1124" i="6" s="1"/>
  <c r="J1114" i="6"/>
  <c r="K1114" i="6" s="1"/>
  <c r="E1114" i="6" s="1"/>
  <c r="J1115" i="6"/>
  <c r="K1115" i="6" s="1"/>
  <c r="E1115" i="6" s="1"/>
  <c r="J1116" i="6"/>
  <c r="K1116" i="6" s="1"/>
  <c r="E1116" i="6" s="1"/>
  <c r="D1126" i="6"/>
  <c r="D1127" i="6"/>
  <c r="F1131" i="6"/>
  <c r="G1131" i="6" s="1"/>
  <c r="J1132" i="6"/>
  <c r="K1132" i="6" s="1"/>
  <c r="J1133" i="6"/>
  <c r="K1133" i="6" s="1"/>
  <c r="E1133" i="6" s="1"/>
  <c r="J1134" i="6"/>
  <c r="K1134" i="6" s="1"/>
  <c r="E1134" i="6" s="1"/>
  <c r="D1144" i="6"/>
  <c r="D1145" i="6"/>
  <c r="F1149" i="6"/>
  <c r="G1149" i="6" s="1"/>
  <c r="G1160" i="6" s="1"/>
  <c r="J1150" i="6"/>
  <c r="K1150" i="6" s="1"/>
  <c r="E1150" i="6" s="1"/>
  <c r="J1151" i="6"/>
  <c r="K1151" i="6" s="1"/>
  <c r="E1151" i="6" s="1"/>
  <c r="J1152" i="6"/>
  <c r="K1152" i="6"/>
  <c r="E1152" i="6" s="1"/>
  <c r="D1162" i="6"/>
  <c r="D1163" i="6"/>
  <c r="G1164" i="6"/>
  <c r="F1167" i="6"/>
  <c r="G1167" i="6" s="1"/>
  <c r="J1168" i="6"/>
  <c r="K1168" i="6" s="1"/>
  <c r="J1169" i="6"/>
  <c r="K1169" i="6" s="1"/>
  <c r="E1169" i="6" s="1"/>
  <c r="J1170" i="6"/>
  <c r="K1170" i="6"/>
  <c r="E1170" i="6" s="1"/>
  <c r="D1180" i="6"/>
  <c r="D1181" i="6"/>
  <c r="D1185" i="6"/>
  <c r="F1185" i="6"/>
  <c r="G1185" i="6"/>
  <c r="E1185" i="6" s="1"/>
  <c r="D1186" i="6"/>
  <c r="J1186" i="6"/>
  <c r="D1187" i="6"/>
  <c r="K1187" i="6" s="1"/>
  <c r="E1187" i="6" s="1"/>
  <c r="J1187" i="6"/>
  <c r="D1188" i="6"/>
  <c r="J1188" i="6"/>
  <c r="D1198" i="6"/>
  <c r="D1199" i="6"/>
  <c r="D1203" i="6"/>
  <c r="G1203" i="6" s="1"/>
  <c r="F1203" i="6"/>
  <c r="D1204" i="6"/>
  <c r="K1204" i="6" s="1"/>
  <c r="E1204" i="6" s="1"/>
  <c r="J1204" i="6"/>
  <c r="D1205" i="6"/>
  <c r="J1205" i="6"/>
  <c r="D1206" i="6"/>
  <c r="J1206" i="6"/>
  <c r="D1216" i="6"/>
  <c r="D1217" i="6"/>
  <c r="D1221" i="6"/>
  <c r="G1221" i="6" s="1"/>
  <c r="F1221" i="6"/>
  <c r="D1222" i="6"/>
  <c r="J1222" i="6"/>
  <c r="D1223" i="6"/>
  <c r="J1223" i="6"/>
  <c r="D1224" i="6"/>
  <c r="K1224" i="6" s="1"/>
  <c r="E1224" i="6" s="1"/>
  <c r="J1224" i="6"/>
  <c r="D1234" i="6"/>
  <c r="D1235" i="6"/>
  <c r="D1239" i="6"/>
  <c r="G1239" i="6" s="1"/>
  <c r="F1239" i="6"/>
  <c r="D1240" i="6"/>
  <c r="J1240" i="6"/>
  <c r="K1240" i="6"/>
  <c r="E1240" i="6" s="1"/>
  <c r="D1241" i="6"/>
  <c r="K1241" i="6" s="1"/>
  <c r="E1241" i="6" s="1"/>
  <c r="J1241" i="6"/>
  <c r="D1242" i="6"/>
  <c r="J1242" i="6"/>
  <c r="D1252" i="6"/>
  <c r="D1253" i="6"/>
  <c r="D1257" i="6"/>
  <c r="F1257" i="6"/>
  <c r="D1258" i="6"/>
  <c r="K1258" i="6" s="1"/>
  <c r="E1258" i="6" s="1"/>
  <c r="J1258" i="6"/>
  <c r="D1259" i="6"/>
  <c r="J1259" i="6"/>
  <c r="D1260" i="6"/>
  <c r="K1260" i="6" s="1"/>
  <c r="E1260" i="6" s="1"/>
  <c r="J1260" i="6"/>
  <c r="D1270" i="6"/>
  <c r="D1271" i="6"/>
  <c r="D1275" i="6"/>
  <c r="G1275" i="6" s="1"/>
  <c r="F1275" i="6"/>
  <c r="D1276" i="6"/>
  <c r="K1276" i="6" s="1"/>
  <c r="E1276" i="6" s="1"/>
  <c r="J1276" i="6"/>
  <c r="D1277" i="6"/>
  <c r="J1277" i="6"/>
  <c r="D1278" i="6"/>
  <c r="J1278" i="6"/>
  <c r="D1288" i="6"/>
  <c r="D1289" i="6"/>
  <c r="F1293" i="6"/>
  <c r="G1293" i="6" s="1"/>
  <c r="J1294" i="6"/>
  <c r="K1294" i="6"/>
  <c r="E1294" i="6" s="1"/>
  <c r="J1295" i="6"/>
  <c r="K1295" i="6"/>
  <c r="E1295" i="6" s="1"/>
  <c r="J1296" i="6"/>
  <c r="K1296" i="6"/>
  <c r="E1296" i="6" s="1"/>
  <c r="D1306" i="6"/>
  <c r="D1307" i="6"/>
  <c r="F1311" i="6"/>
  <c r="G1311" i="6" s="1"/>
  <c r="J1312" i="6"/>
  <c r="K1312" i="6" s="1"/>
  <c r="J1313" i="6"/>
  <c r="K1313" i="6" s="1"/>
  <c r="E1313" i="6" s="1"/>
  <c r="J1314" i="6"/>
  <c r="K1314" i="6" s="1"/>
  <c r="E1314" i="6" s="1"/>
  <c r="D1324" i="6"/>
  <c r="D1325" i="6"/>
  <c r="F1329" i="6"/>
  <c r="G1329" i="6" s="1"/>
  <c r="J1330" i="6"/>
  <c r="K1330" i="6" s="1"/>
  <c r="J1331" i="6"/>
  <c r="K1331" i="6" s="1"/>
  <c r="E1331" i="6" s="1"/>
  <c r="J1332" i="6"/>
  <c r="K1332" i="6"/>
  <c r="E1332" i="6" s="1"/>
  <c r="D1342" i="6"/>
  <c r="D1343" i="6"/>
  <c r="F1347" i="6"/>
  <c r="G1347" i="6"/>
  <c r="J1348" i="6"/>
  <c r="K1348" i="6"/>
  <c r="J1349" i="6"/>
  <c r="K1349" i="6"/>
  <c r="E1349" i="6" s="1"/>
  <c r="J1350" i="6"/>
  <c r="K1350" i="6"/>
  <c r="E1350" i="6" s="1"/>
  <c r="D1360" i="6"/>
  <c r="D1361" i="6"/>
  <c r="F1365" i="6"/>
  <c r="G1365" i="6" s="1"/>
  <c r="J1366" i="6"/>
  <c r="K1366" i="6" s="1"/>
  <c r="E1366" i="6" s="1"/>
  <c r="J1367" i="6"/>
  <c r="K1367" i="6" s="1"/>
  <c r="E1367" i="6" s="1"/>
  <c r="J1368" i="6"/>
  <c r="K1368" i="6" s="1"/>
  <c r="E1368" i="6" s="1"/>
  <c r="D1378" i="6"/>
  <c r="D1379" i="6"/>
  <c r="F1383" i="6"/>
  <c r="G1383" i="6" s="1"/>
  <c r="E1384" i="6"/>
  <c r="J1384" i="6"/>
  <c r="K1384" i="6" s="1"/>
  <c r="J1385" i="6"/>
  <c r="K1385" i="6"/>
  <c r="E1385" i="6" s="1"/>
  <c r="J1386" i="6"/>
  <c r="K1386" i="6"/>
  <c r="E1386" i="6" s="1"/>
  <c r="D1396" i="6"/>
  <c r="D1397" i="6"/>
  <c r="F1402" i="6"/>
  <c r="G1402" i="6" s="1"/>
  <c r="J1403" i="6"/>
  <c r="K1403" i="6" s="1"/>
  <c r="J1404" i="6"/>
  <c r="K1404" i="6"/>
  <c r="E1404" i="6" s="1"/>
  <c r="J1405" i="6"/>
  <c r="K1405" i="6" s="1"/>
  <c r="E1405" i="6" s="1"/>
  <c r="D1413" i="6"/>
  <c r="D1414" i="6"/>
  <c r="F1418" i="6"/>
  <c r="G1418" i="6"/>
  <c r="E1418" i="6" s="1"/>
  <c r="J1419" i="6"/>
  <c r="K1419" i="6" s="1"/>
  <c r="E1419" i="6" s="1"/>
  <c r="J1420" i="6"/>
  <c r="K1420" i="6" s="1"/>
  <c r="E1420" i="6" s="1"/>
  <c r="J1421" i="6"/>
  <c r="K1421" i="6"/>
  <c r="E1421" i="6" s="1"/>
  <c r="D1429" i="6"/>
  <c r="D1430" i="6"/>
  <c r="F1434" i="6"/>
  <c r="G1434" i="6" s="1"/>
  <c r="E1434" i="6" s="1"/>
  <c r="J1435" i="6"/>
  <c r="K1435" i="6"/>
  <c r="J1436" i="6"/>
  <c r="K1436" i="6" s="1"/>
  <c r="E1436" i="6" s="1"/>
  <c r="J1437" i="6"/>
  <c r="K1437" i="6" s="1"/>
  <c r="E1437" i="6" s="1"/>
  <c r="D1445" i="6"/>
  <c r="D1446" i="6"/>
  <c r="F1450" i="6"/>
  <c r="G1450" i="6" s="1"/>
  <c r="F1451" i="6"/>
  <c r="G1451" i="6"/>
  <c r="E1451" i="6" s="1"/>
  <c r="J1452" i="6"/>
  <c r="K1452" i="6"/>
  <c r="E1452" i="6" s="1"/>
  <c r="J1453" i="6"/>
  <c r="K1453" i="6" s="1"/>
  <c r="E1453" i="6" s="1"/>
  <c r="D1457" i="6"/>
  <c r="D1458" i="6"/>
  <c r="F1462" i="6"/>
  <c r="G1462" i="6" s="1"/>
  <c r="F1463" i="6"/>
  <c r="G1463" i="6" s="1"/>
  <c r="E1463" i="6" s="1"/>
  <c r="J1464" i="6"/>
  <c r="K1464" i="6"/>
  <c r="E1464" i="6" s="1"/>
  <c r="J1465" i="6"/>
  <c r="K1465" i="6" s="1"/>
  <c r="E1465" i="6" s="1"/>
  <c r="D1469" i="6"/>
  <c r="D1470" i="6"/>
  <c r="F1474" i="6"/>
  <c r="G1474" i="6"/>
  <c r="F1475" i="6"/>
  <c r="G1475" i="6" s="1"/>
  <c r="E1475" i="6" s="1"/>
  <c r="J1476" i="6"/>
  <c r="K1476" i="6" s="1"/>
  <c r="J1477" i="6"/>
  <c r="K1477" i="6"/>
  <c r="E1477" i="6" s="1"/>
  <c r="D1481" i="6"/>
  <c r="D1482" i="6"/>
  <c r="F1486" i="6"/>
  <c r="G1486" i="6" s="1"/>
  <c r="F1487" i="6"/>
  <c r="G1487" i="6"/>
  <c r="E1487" i="6" s="1"/>
  <c r="J1488" i="6"/>
  <c r="K1488" i="6" s="1"/>
  <c r="E1488" i="6" s="1"/>
  <c r="J1489" i="6"/>
  <c r="K1489" i="6" s="1"/>
  <c r="E1489" i="6" s="1"/>
  <c r="G1491" i="6"/>
  <c r="D1493" i="6"/>
  <c r="D1494" i="6"/>
  <c r="F1498" i="6"/>
  <c r="G1498" i="6"/>
  <c r="J1502" i="6" s="1"/>
  <c r="K1502" i="6" s="1"/>
  <c r="E1502" i="6" s="1"/>
  <c r="J1499" i="6"/>
  <c r="K1499" i="6" s="1"/>
  <c r="J1500" i="6"/>
  <c r="K1500" i="6"/>
  <c r="E1500" i="6" s="1"/>
  <c r="J1501" i="6"/>
  <c r="K1501" i="6" s="1"/>
  <c r="E1501" i="6" s="1"/>
  <c r="D1505" i="6"/>
  <c r="D1506" i="6"/>
  <c r="F1510" i="6"/>
  <c r="G1510" i="6" s="1"/>
  <c r="G1515" i="6" s="1"/>
  <c r="J1511" i="6"/>
  <c r="K1511" i="6" s="1"/>
  <c r="J1512" i="6"/>
  <c r="K1512" i="6" s="1"/>
  <c r="E1512" i="6" s="1"/>
  <c r="J1513" i="6"/>
  <c r="K1513" i="6" s="1"/>
  <c r="E1513" i="6" s="1"/>
  <c r="D1517" i="6"/>
  <c r="D1518" i="6"/>
  <c r="F6" i="7"/>
  <c r="G6" i="7"/>
  <c r="E6" i="7" s="1"/>
  <c r="J7" i="7"/>
  <c r="K7" i="7" s="1"/>
  <c r="J8" i="7"/>
  <c r="K8" i="7"/>
  <c r="E8" i="7" s="1"/>
  <c r="J9" i="7"/>
  <c r="K9" i="7" s="1"/>
  <c r="E9" i="7" s="1"/>
  <c r="G15" i="7"/>
  <c r="G19" i="7" s="1"/>
  <c r="D17" i="7"/>
  <c r="D18" i="7"/>
  <c r="F22" i="7"/>
  <c r="G22" i="7" s="1"/>
  <c r="F23" i="7"/>
  <c r="G23" i="7"/>
  <c r="E23" i="7" s="1"/>
  <c r="J24" i="7"/>
  <c r="K24" i="7" s="1"/>
  <c r="J25" i="7"/>
  <c r="K25" i="7" s="1"/>
  <c r="E25" i="7" s="1"/>
  <c r="J26" i="7"/>
  <c r="K26" i="7"/>
  <c r="E26" i="7" s="1"/>
  <c r="D35" i="7"/>
  <c r="D36" i="7"/>
  <c r="F40" i="7"/>
  <c r="G40" i="7" s="1"/>
  <c r="J41" i="7"/>
  <c r="K41" i="7" s="1"/>
  <c r="J42" i="7"/>
  <c r="K42" i="7" s="1"/>
  <c r="E42" i="7" s="1"/>
  <c r="J43" i="7"/>
  <c r="K43" i="7"/>
  <c r="E43" i="7" s="1"/>
  <c r="D50" i="7"/>
  <c r="D51" i="7"/>
  <c r="F56" i="7"/>
  <c r="G56" i="7" s="1"/>
  <c r="F57" i="7"/>
  <c r="G57" i="7"/>
  <c r="E57" i="7" s="1"/>
  <c r="F58" i="7"/>
  <c r="G58" i="7" s="1"/>
  <c r="E58" i="7" s="1"/>
  <c r="F59" i="7"/>
  <c r="G59" i="7" s="1"/>
  <c r="E59" i="7" s="1"/>
  <c r="D70" i="7"/>
  <c r="D71" i="7"/>
  <c r="F75" i="7"/>
  <c r="G75" i="7" s="1"/>
  <c r="E75" i="7" s="1"/>
  <c r="F76" i="7"/>
  <c r="G76" i="7" s="1"/>
  <c r="E76" i="7" s="1"/>
  <c r="F77" i="7"/>
  <c r="G77" i="7" s="1"/>
  <c r="E77" i="7" s="1"/>
  <c r="F78" i="7"/>
  <c r="G78" i="7" s="1"/>
  <c r="E78" i="7" s="1"/>
  <c r="D87" i="7"/>
  <c r="D88" i="7"/>
  <c r="F92" i="7"/>
  <c r="G92" i="7" s="1"/>
  <c r="F93" i="7"/>
  <c r="G93" i="7"/>
  <c r="E93" i="7" s="1"/>
  <c r="F94" i="7"/>
  <c r="G94" i="7" s="1"/>
  <c r="E94" i="7" s="1"/>
  <c r="F95" i="7"/>
  <c r="G95" i="7"/>
  <c r="E95" i="7" s="1"/>
  <c r="D106" i="7"/>
  <c r="D107" i="7"/>
  <c r="F111" i="7"/>
  <c r="G111" i="7" s="1"/>
  <c r="F112" i="7"/>
  <c r="G112" i="7"/>
  <c r="E112" i="7" s="1"/>
  <c r="F113" i="7"/>
  <c r="G113" i="7"/>
  <c r="E113" i="7" s="1"/>
  <c r="F114" i="7"/>
  <c r="G114" i="7" s="1"/>
  <c r="E114" i="7" s="1"/>
  <c r="D125" i="7"/>
  <c r="D126" i="7"/>
  <c r="F131" i="7"/>
  <c r="G131" i="7" s="1"/>
  <c r="F132" i="7"/>
  <c r="G132" i="7" s="1"/>
  <c r="E132" i="7" s="1"/>
  <c r="F133" i="7"/>
  <c r="G133" i="7"/>
  <c r="E133" i="7" s="1"/>
  <c r="F134" i="7"/>
  <c r="G134" i="7" s="1"/>
  <c r="E134" i="7" s="1"/>
  <c r="D143" i="7"/>
  <c r="D144" i="7"/>
  <c r="F149" i="7"/>
  <c r="G149" i="7" s="1"/>
  <c r="F150" i="7"/>
  <c r="G150" i="7"/>
  <c r="E150" i="7" s="1"/>
  <c r="F151" i="7"/>
  <c r="G151" i="7" s="1"/>
  <c r="E151" i="7" s="1"/>
  <c r="F152" i="7"/>
  <c r="G152" i="7" s="1"/>
  <c r="E152" i="7" s="1"/>
  <c r="D158" i="7"/>
  <c r="D159" i="7"/>
  <c r="F164" i="7"/>
  <c r="G164" i="7" s="1"/>
  <c r="F165" i="7"/>
  <c r="G165" i="7"/>
  <c r="E165" i="7" s="1"/>
  <c r="F166" i="7"/>
  <c r="G166" i="7" s="1"/>
  <c r="E166" i="7" s="1"/>
  <c r="F167" i="7"/>
  <c r="G167" i="7" s="1"/>
  <c r="E167" i="7" s="1"/>
  <c r="D176" i="7"/>
  <c r="D177" i="7"/>
  <c r="F181" i="7"/>
  <c r="G181" i="7" s="1"/>
  <c r="G190" i="7" s="1"/>
  <c r="F182" i="7"/>
  <c r="G182" i="7"/>
  <c r="E182" i="7" s="1"/>
  <c r="F183" i="7"/>
  <c r="G183" i="7"/>
  <c r="E183" i="7" s="1"/>
  <c r="E184" i="7"/>
  <c r="F184" i="7"/>
  <c r="G184" i="7" s="1"/>
  <c r="D192" i="7"/>
  <c r="D193" i="7"/>
  <c r="F198" i="7"/>
  <c r="G198" i="7" s="1"/>
  <c r="F199" i="7"/>
  <c r="G199" i="7"/>
  <c r="E199" i="7" s="1"/>
  <c r="F200" i="7"/>
  <c r="G200" i="7" s="1"/>
  <c r="E200" i="7" s="1"/>
  <c r="F201" i="7"/>
  <c r="G201" i="7" s="1"/>
  <c r="E201" i="7" s="1"/>
  <c r="D209" i="7"/>
  <c r="D210" i="7"/>
  <c r="F215" i="7"/>
  <c r="G215" i="7" s="1"/>
  <c r="F216" i="7"/>
  <c r="G216" i="7" s="1"/>
  <c r="E216" i="7" s="1"/>
  <c r="F217" i="7"/>
  <c r="G217" i="7" s="1"/>
  <c r="E217" i="7" s="1"/>
  <c r="F218" i="7"/>
  <c r="G218" i="7" s="1"/>
  <c r="E218" i="7" s="1"/>
  <c r="D221" i="7"/>
  <c r="D222" i="7"/>
  <c r="F226" i="7"/>
  <c r="G226" i="7" s="1"/>
  <c r="F227" i="7"/>
  <c r="G227" i="7" s="1"/>
  <c r="E227" i="7" s="1"/>
  <c r="F228" i="7"/>
  <c r="G228" i="7"/>
  <c r="E228" i="7" s="1"/>
  <c r="F229" i="7"/>
  <c r="G229" i="7" s="1"/>
  <c r="E229" i="7" s="1"/>
  <c r="F230" i="7"/>
  <c r="G230" i="7" s="1"/>
  <c r="E230" i="7" s="1"/>
  <c r="D233" i="7"/>
  <c r="D234" i="7"/>
  <c r="F238" i="7"/>
  <c r="G238" i="7" s="1"/>
  <c r="F239" i="7"/>
  <c r="G239" i="7"/>
  <c r="E239" i="7" s="1"/>
  <c r="F240" i="7"/>
  <c r="G240" i="7" s="1"/>
  <c r="E240" i="7" s="1"/>
  <c r="F241" i="7"/>
  <c r="G241" i="7" s="1"/>
  <c r="E241" i="7" s="1"/>
  <c r="F242" i="7"/>
  <c r="G242" i="7"/>
  <c r="E242" i="7" s="1"/>
  <c r="F243" i="7"/>
  <c r="G243" i="7"/>
  <c r="E243" i="7" s="1"/>
  <c r="F244" i="7"/>
  <c r="G244" i="7" s="1"/>
  <c r="E244" i="7" s="1"/>
  <c r="F245" i="7"/>
  <c r="G245" i="7" s="1"/>
  <c r="E245" i="7" s="1"/>
  <c r="D257" i="7"/>
  <c r="D258" i="7"/>
  <c r="F263" i="7"/>
  <c r="G263" i="7" s="1"/>
  <c r="F264" i="7"/>
  <c r="G264" i="7" s="1"/>
  <c r="E264" i="7" s="1"/>
  <c r="J265" i="7"/>
  <c r="K265" i="7" s="1"/>
  <c r="J266" i="7"/>
  <c r="K266" i="7"/>
  <c r="E266" i="7" s="1"/>
  <c r="D271" i="7"/>
  <c r="D272" i="7"/>
  <c r="F276" i="7"/>
  <c r="G276" i="7"/>
  <c r="F277" i="7"/>
  <c r="G277" i="7" s="1"/>
  <c r="E277" i="7" s="1"/>
  <c r="J278" i="7"/>
  <c r="K278" i="7" s="1"/>
  <c r="J279" i="7"/>
  <c r="K279" i="7" s="1"/>
  <c r="E279" i="7" s="1"/>
  <c r="D284" i="7"/>
  <c r="D285" i="7"/>
  <c r="F289" i="7"/>
  <c r="G289" i="7"/>
  <c r="F290" i="7"/>
  <c r="G290" i="7" s="1"/>
  <c r="E290" i="7" s="1"/>
  <c r="J291" i="7"/>
  <c r="K291" i="7" s="1"/>
  <c r="J292" i="7"/>
  <c r="K292" i="7" s="1"/>
  <c r="E292" i="7" s="1"/>
  <c r="D297" i="7"/>
  <c r="D298" i="7"/>
  <c r="F302" i="7"/>
  <c r="G302" i="7" s="1"/>
  <c r="E302" i="7" s="1"/>
  <c r="F303" i="7"/>
  <c r="G303" i="7" s="1"/>
  <c r="E303" i="7" s="1"/>
  <c r="J304" i="7"/>
  <c r="K304" i="7" s="1"/>
  <c r="D311" i="7"/>
  <c r="D312" i="7"/>
  <c r="F316" i="7"/>
  <c r="G316" i="7" s="1"/>
  <c r="E316" i="7" s="1"/>
  <c r="F317" i="7"/>
  <c r="G317" i="7" s="1"/>
  <c r="J318" i="7"/>
  <c r="K318" i="7" s="1"/>
  <c r="J319" i="7"/>
  <c r="K319" i="7" s="1"/>
  <c r="E319" i="7" s="1"/>
  <c r="D328" i="7"/>
  <c r="D329" i="7"/>
  <c r="F333" i="7"/>
  <c r="G333" i="7" s="1"/>
  <c r="F334" i="7"/>
  <c r="G334" i="7" s="1"/>
  <c r="E334" i="7" s="1"/>
  <c r="F335" i="7"/>
  <c r="G335" i="7" s="1"/>
  <c r="E335" i="7" s="1"/>
  <c r="J336" i="7"/>
  <c r="K336" i="7"/>
  <c r="E336" i="7" s="1"/>
  <c r="J337" i="7"/>
  <c r="K337" i="7" s="1"/>
  <c r="D346" i="7"/>
  <c r="D347" i="7"/>
  <c r="F351" i="7"/>
  <c r="G351" i="7" s="1"/>
  <c r="F352" i="7"/>
  <c r="G352" i="7" s="1"/>
  <c r="E352" i="7" s="1"/>
  <c r="J353" i="7"/>
  <c r="K353" i="7" s="1"/>
  <c r="J354" i="7"/>
  <c r="K354" i="7" s="1"/>
  <c r="E354" i="7" s="1"/>
  <c r="D363" i="7"/>
  <c r="D364" i="7"/>
  <c r="F368" i="7"/>
  <c r="G368" i="7"/>
  <c r="F369" i="7"/>
  <c r="G369" i="7" s="1"/>
  <c r="E369" i="7" s="1"/>
  <c r="J370" i="7"/>
  <c r="K370" i="7" s="1"/>
  <c r="E371" i="7"/>
  <c r="J371" i="7"/>
  <c r="K371" i="7" s="1"/>
  <c r="D379" i="7"/>
  <c r="D380" i="7"/>
  <c r="F384" i="7"/>
  <c r="G384" i="7" s="1"/>
  <c r="F385" i="7"/>
  <c r="G385" i="7" s="1"/>
  <c r="E385" i="7" s="1"/>
  <c r="J386" i="7"/>
  <c r="K386" i="7" s="1"/>
  <c r="J387" i="7"/>
  <c r="K387" i="7" s="1"/>
  <c r="E387" i="7" s="1"/>
  <c r="J388" i="7"/>
  <c r="K388" i="7" s="1"/>
  <c r="E388" i="7" s="1"/>
  <c r="D392" i="7"/>
  <c r="D393" i="7"/>
  <c r="F397" i="7"/>
  <c r="G397" i="7"/>
  <c r="E397" i="7" s="1"/>
  <c r="F398" i="7"/>
  <c r="G398" i="7"/>
  <c r="E398" i="7" s="1"/>
  <c r="J399" i="7"/>
  <c r="K399" i="7" s="1"/>
  <c r="J400" i="7"/>
  <c r="K400" i="7" s="1"/>
  <c r="E400" i="7" s="1"/>
  <c r="J401" i="7"/>
  <c r="K401" i="7" s="1"/>
  <c r="E401" i="7" s="1"/>
  <c r="D405" i="7"/>
  <c r="D406" i="7"/>
  <c r="F411" i="7"/>
  <c r="G411" i="7" s="1"/>
  <c r="E411" i="7" s="1"/>
  <c r="F412" i="7"/>
  <c r="G412" i="7" s="1"/>
  <c r="E412" i="7" s="1"/>
  <c r="F413" i="7"/>
  <c r="G413" i="7" s="1"/>
  <c r="D418" i="7"/>
  <c r="D419" i="7"/>
  <c r="F423" i="7"/>
  <c r="G423" i="7" s="1"/>
  <c r="E423" i="7" s="1"/>
  <c r="F424" i="7"/>
  <c r="G424" i="7" s="1"/>
  <c r="F425" i="7"/>
  <c r="G425" i="7" s="1"/>
  <c r="E425" i="7" s="1"/>
  <c r="D430" i="7"/>
  <c r="D431" i="7"/>
  <c r="F435" i="7"/>
  <c r="G435" i="7" s="1"/>
  <c r="F436" i="7"/>
  <c r="G436" i="7" s="1"/>
  <c r="E436" i="7" s="1"/>
  <c r="F437" i="7"/>
  <c r="G437" i="7" s="1"/>
  <c r="E437" i="7" s="1"/>
  <c r="F438" i="7"/>
  <c r="G438" i="7" s="1"/>
  <c r="E438" i="7" s="1"/>
  <c r="D446" i="7"/>
  <c r="D447" i="7"/>
  <c r="F5" i="8"/>
  <c r="G5" i="8" s="1"/>
  <c r="F6" i="8"/>
  <c r="G6" i="8"/>
  <c r="E6" i="8" s="1"/>
  <c r="F7" i="8"/>
  <c r="G7" i="8"/>
  <c r="E7" i="8" s="1"/>
  <c r="D12" i="8"/>
  <c r="D13" i="8"/>
  <c r="F18" i="8"/>
  <c r="G18" i="8" s="1"/>
  <c r="F19" i="8"/>
  <c r="G19" i="8"/>
  <c r="E19" i="8" s="1"/>
  <c r="F20" i="8"/>
  <c r="G20" i="8" s="1"/>
  <c r="E20" i="8" s="1"/>
  <c r="J21" i="8"/>
  <c r="K21" i="8" s="1"/>
  <c r="J22" i="8"/>
  <c r="K22" i="8" s="1"/>
  <c r="E22" i="8" s="1"/>
  <c r="D26" i="8"/>
  <c r="D27" i="8"/>
  <c r="F31" i="8"/>
  <c r="G31" i="8" s="1"/>
  <c r="F32" i="8"/>
  <c r="G32" i="8" s="1"/>
  <c r="E32" i="8" s="1"/>
  <c r="D37" i="8"/>
  <c r="D38" i="8"/>
  <c r="F42" i="8"/>
  <c r="G42" i="8" s="1"/>
  <c r="E43" i="8"/>
  <c r="F43" i="8"/>
  <c r="G43" i="8"/>
  <c r="F44" i="8"/>
  <c r="G44" i="8" s="1"/>
  <c r="E44" i="8" s="1"/>
  <c r="J45" i="8"/>
  <c r="K45" i="8" s="1"/>
  <c r="D49" i="8"/>
  <c r="D50" i="8"/>
  <c r="F55" i="8"/>
  <c r="G55" i="8" s="1"/>
  <c r="F56" i="8"/>
  <c r="G56" i="8" s="1"/>
  <c r="E56" i="8" s="1"/>
  <c r="D61" i="8"/>
  <c r="D62" i="8"/>
  <c r="F66" i="8"/>
  <c r="G66" i="8" s="1"/>
  <c r="E66" i="8" s="1"/>
  <c r="F67" i="8"/>
  <c r="G67" i="8" s="1"/>
  <c r="E67" i="8" s="1"/>
  <c r="F68" i="8"/>
  <c r="G68" i="8" s="1"/>
  <c r="E68" i="8" s="1"/>
  <c r="F69" i="8"/>
  <c r="G69" i="8" s="1"/>
  <c r="E69" i="8" s="1"/>
  <c r="J70" i="8"/>
  <c r="K70" i="8" s="1"/>
  <c r="D74" i="8"/>
  <c r="D75" i="8"/>
  <c r="F79" i="8"/>
  <c r="G79" i="8" s="1"/>
  <c r="F80" i="8"/>
  <c r="G80" i="8" s="1"/>
  <c r="E80" i="8" s="1"/>
  <c r="F81" i="8"/>
  <c r="G81" i="8"/>
  <c r="E81" i="8" s="1"/>
  <c r="F82" i="8"/>
  <c r="G82" i="8" s="1"/>
  <c r="E82" i="8" s="1"/>
  <c r="D86" i="8"/>
  <c r="D87" i="8"/>
  <c r="F91" i="8"/>
  <c r="G91" i="8" s="1"/>
  <c r="E91" i="8" s="1"/>
  <c r="F92" i="8"/>
  <c r="G92" i="8" s="1"/>
  <c r="F93" i="8"/>
  <c r="G93" i="8"/>
  <c r="E93" i="8" s="1"/>
  <c r="J94" i="8"/>
  <c r="K94" i="8" s="1"/>
  <c r="E94" i="8" s="1"/>
  <c r="D100" i="8"/>
  <c r="D101" i="8"/>
  <c r="F106" i="8"/>
  <c r="G106" i="8" s="1"/>
  <c r="F107" i="8"/>
  <c r="G107" i="8" s="1"/>
  <c r="E107" i="8" s="1"/>
  <c r="F108" i="8"/>
  <c r="G108" i="8" s="1"/>
  <c r="E108" i="8" s="1"/>
  <c r="J109" i="8"/>
  <c r="K109" i="8" s="1"/>
  <c r="K111" i="8" s="1"/>
  <c r="D113" i="8"/>
  <c r="D114" i="8"/>
  <c r="F118" i="8"/>
  <c r="G118" i="8" s="1"/>
  <c r="F119" i="8"/>
  <c r="G119" i="8" s="1"/>
  <c r="E119" i="8" s="1"/>
  <c r="F120" i="8"/>
  <c r="G120" i="8" s="1"/>
  <c r="E120" i="8" s="1"/>
  <c r="J121" i="8"/>
  <c r="K121" i="8" s="1"/>
  <c r="K123" i="8" s="1"/>
  <c r="D125" i="8"/>
  <c r="D126" i="8"/>
  <c r="F132" i="8"/>
  <c r="G132" i="8" s="1"/>
  <c r="F133" i="8"/>
  <c r="G133" i="8"/>
  <c r="E133" i="8" s="1"/>
  <c r="J134" i="8"/>
  <c r="K134" i="8" s="1"/>
  <c r="J135" i="8"/>
  <c r="K135" i="8"/>
  <c r="E135" i="8" s="1"/>
  <c r="J136" i="8"/>
  <c r="K136" i="8" s="1"/>
  <c r="E136" i="8" s="1"/>
  <c r="J137" i="8"/>
  <c r="K137" i="8" s="1"/>
  <c r="E137" i="8" s="1"/>
  <c r="D145" i="8"/>
  <c r="D146" i="8"/>
  <c r="F150" i="8"/>
  <c r="G150" i="8"/>
  <c r="E150" i="8" s="1"/>
  <c r="F151" i="8"/>
  <c r="G151" i="8" s="1"/>
  <c r="J152" i="8"/>
  <c r="K152" i="8" s="1"/>
  <c r="J153" i="8"/>
  <c r="K153" i="8" s="1"/>
  <c r="E153" i="8" s="1"/>
  <c r="J154" i="8"/>
  <c r="K154" i="8" s="1"/>
  <c r="E154" i="8" s="1"/>
  <c r="J155" i="8"/>
  <c r="K155" i="8" s="1"/>
  <c r="E155" i="8" s="1"/>
  <c r="D163" i="8"/>
  <c r="D164" i="8"/>
  <c r="F168" i="8"/>
  <c r="G168" i="8" s="1"/>
  <c r="F169" i="8"/>
  <c r="G169" i="8" s="1"/>
  <c r="E169" i="8" s="1"/>
  <c r="J170" i="8"/>
  <c r="K170" i="8"/>
  <c r="J171" i="8"/>
  <c r="K171" i="8" s="1"/>
  <c r="E171" i="8" s="1"/>
  <c r="J172" i="8"/>
  <c r="K172" i="8" s="1"/>
  <c r="E172" i="8" s="1"/>
  <c r="J173" i="8"/>
  <c r="K173" i="8"/>
  <c r="E173" i="8" s="1"/>
  <c r="D181" i="8"/>
  <c r="D182" i="8"/>
  <c r="F186" i="8"/>
  <c r="G186" i="8" s="1"/>
  <c r="F187" i="8"/>
  <c r="G187" i="8"/>
  <c r="E187" i="8" s="1"/>
  <c r="J188" i="8"/>
  <c r="K188" i="8" s="1"/>
  <c r="J189" i="8"/>
  <c r="K189" i="8" s="1"/>
  <c r="E189" i="8" s="1"/>
  <c r="J190" i="8"/>
  <c r="K190" i="8" s="1"/>
  <c r="E190" i="8" s="1"/>
  <c r="J191" i="8"/>
  <c r="K191" i="8" s="1"/>
  <c r="E191" i="8" s="1"/>
  <c r="D199" i="8"/>
  <c r="D200" i="8"/>
  <c r="F204" i="8"/>
  <c r="G204" i="8" s="1"/>
  <c r="F205" i="8"/>
  <c r="G205" i="8" s="1"/>
  <c r="E205" i="8" s="1"/>
  <c r="J206" i="8"/>
  <c r="K206" i="8" s="1"/>
  <c r="J207" i="8"/>
  <c r="K207" i="8"/>
  <c r="E207" i="8" s="1"/>
  <c r="J208" i="8"/>
  <c r="K208" i="8" s="1"/>
  <c r="E208" i="8" s="1"/>
  <c r="J209" i="8"/>
  <c r="K209" i="8"/>
  <c r="E209" i="8" s="1"/>
  <c r="D217" i="8"/>
  <c r="D218" i="8"/>
  <c r="F222" i="8"/>
  <c r="G222" i="8" s="1"/>
  <c r="F223" i="8"/>
  <c r="G223" i="8" s="1"/>
  <c r="E223" i="8" s="1"/>
  <c r="J224" i="8"/>
  <c r="K224" i="8" s="1"/>
  <c r="J225" i="8"/>
  <c r="K225" i="8" s="1"/>
  <c r="E225" i="8" s="1"/>
  <c r="J226" i="8"/>
  <c r="K226" i="8"/>
  <c r="E226" i="8" s="1"/>
  <c r="J227" i="8"/>
  <c r="K227" i="8" s="1"/>
  <c r="E227" i="8" s="1"/>
  <c r="D235" i="8"/>
  <c r="D236" i="8"/>
  <c r="F240" i="8"/>
  <c r="G240" i="8" s="1"/>
  <c r="E240" i="8" s="1"/>
  <c r="F241" i="8"/>
  <c r="G241" i="8" s="1"/>
  <c r="J242" i="8"/>
  <c r="K242" i="8" s="1"/>
  <c r="J243" i="8"/>
  <c r="K243" i="8" s="1"/>
  <c r="E243" i="8" s="1"/>
  <c r="J244" i="8"/>
  <c r="K244" i="8" s="1"/>
  <c r="E244" i="8" s="1"/>
  <c r="J245" i="8"/>
  <c r="K245" i="8" s="1"/>
  <c r="E245" i="8" s="1"/>
  <c r="D253" i="8"/>
  <c r="D254" i="8"/>
  <c r="F258" i="8"/>
  <c r="G258" i="8" s="1"/>
  <c r="F259" i="8"/>
  <c r="G259" i="8" s="1"/>
  <c r="E259" i="8" s="1"/>
  <c r="J260" i="8"/>
  <c r="K260" i="8" s="1"/>
  <c r="E260" i="8" s="1"/>
  <c r="J261" i="8"/>
  <c r="K261" i="8" s="1"/>
  <c r="E261" i="8" s="1"/>
  <c r="J262" i="8"/>
  <c r="K262" i="8" s="1"/>
  <c r="E262" i="8" s="1"/>
  <c r="J263" i="8"/>
  <c r="K263" i="8" s="1"/>
  <c r="E263" i="8" s="1"/>
  <c r="D271" i="8"/>
  <c r="D272" i="8"/>
  <c r="F276" i="8"/>
  <c r="G276" i="8" s="1"/>
  <c r="F277" i="8"/>
  <c r="G277" i="8" s="1"/>
  <c r="E277" i="8" s="1"/>
  <c r="J278" i="8"/>
  <c r="K278" i="8" s="1"/>
  <c r="E278" i="8" s="1"/>
  <c r="J279" i="8"/>
  <c r="K279" i="8" s="1"/>
  <c r="E279" i="8" s="1"/>
  <c r="J280" i="8"/>
  <c r="K280" i="8" s="1"/>
  <c r="E280" i="8" s="1"/>
  <c r="J281" i="8"/>
  <c r="K281" i="8" s="1"/>
  <c r="E281" i="8" s="1"/>
  <c r="D289" i="8"/>
  <c r="D290" i="8"/>
  <c r="F294" i="8"/>
  <c r="G294" i="8" s="1"/>
  <c r="F295" i="8"/>
  <c r="G295" i="8" s="1"/>
  <c r="E295" i="8" s="1"/>
  <c r="J296" i="8"/>
  <c r="K296" i="8" s="1"/>
  <c r="J297" i="8"/>
  <c r="K297" i="8" s="1"/>
  <c r="E297" i="8" s="1"/>
  <c r="E298" i="8"/>
  <c r="J298" i="8"/>
  <c r="K298" i="8" s="1"/>
  <c r="J299" i="8"/>
  <c r="K299" i="8"/>
  <c r="E299" i="8" s="1"/>
  <c r="D307" i="8"/>
  <c r="D308" i="8"/>
  <c r="F312" i="8"/>
  <c r="G312" i="8" s="1"/>
  <c r="F313" i="8"/>
  <c r="G313" i="8"/>
  <c r="E313" i="8" s="1"/>
  <c r="J314" i="8"/>
  <c r="K314" i="8" s="1"/>
  <c r="J315" i="8"/>
  <c r="K315" i="8" s="1"/>
  <c r="E315" i="8" s="1"/>
  <c r="J316" i="8"/>
  <c r="K316" i="8" s="1"/>
  <c r="E316" i="8" s="1"/>
  <c r="J317" i="8"/>
  <c r="K317" i="8" s="1"/>
  <c r="E317" i="8" s="1"/>
  <c r="D325" i="8"/>
  <c r="D326" i="8"/>
  <c r="F330" i="8"/>
  <c r="G330" i="8" s="1"/>
  <c r="G341" i="8" s="1"/>
  <c r="F331" i="8"/>
  <c r="G331" i="8"/>
  <c r="E331" i="8" s="1"/>
  <c r="J332" i="8"/>
  <c r="K332" i="8"/>
  <c r="J333" i="8"/>
  <c r="K333" i="8" s="1"/>
  <c r="E333" i="8" s="1"/>
  <c r="J334" i="8"/>
  <c r="K334" i="8" s="1"/>
  <c r="E334" i="8" s="1"/>
  <c r="J335" i="8"/>
  <c r="K335" i="8" s="1"/>
  <c r="E335" i="8" s="1"/>
  <c r="D343" i="8"/>
  <c r="D344" i="8"/>
  <c r="F348" i="8"/>
  <c r="G348" i="8" s="1"/>
  <c r="F349" i="8"/>
  <c r="G349" i="8" s="1"/>
  <c r="E349" i="8" s="1"/>
  <c r="J350" i="8"/>
  <c r="K350" i="8" s="1"/>
  <c r="J351" i="8"/>
  <c r="K351" i="8" s="1"/>
  <c r="E351" i="8" s="1"/>
  <c r="J352" i="8"/>
  <c r="K352" i="8" s="1"/>
  <c r="E352" i="8" s="1"/>
  <c r="J353" i="8"/>
  <c r="K353" i="8" s="1"/>
  <c r="E353" i="8" s="1"/>
  <c r="D361" i="8"/>
  <c r="D362" i="8"/>
  <c r="E366" i="8"/>
  <c r="F366" i="8"/>
  <c r="G366" i="8"/>
  <c r="F367" i="8"/>
  <c r="G367" i="8" s="1"/>
  <c r="E368" i="8"/>
  <c r="J368" i="8"/>
  <c r="K368" i="8" s="1"/>
  <c r="J369" i="8"/>
  <c r="K369" i="8" s="1"/>
  <c r="E369" i="8" s="1"/>
  <c r="J370" i="8"/>
  <c r="K370" i="8" s="1"/>
  <c r="E370" i="8" s="1"/>
  <c r="J371" i="8"/>
  <c r="K371" i="8" s="1"/>
  <c r="E371" i="8" s="1"/>
  <c r="D379" i="8"/>
  <c r="D380" i="8"/>
  <c r="F384" i="8"/>
  <c r="G384" i="8" s="1"/>
  <c r="E384" i="8" s="1"/>
  <c r="F385" i="8"/>
  <c r="G385" i="8"/>
  <c r="J386" i="8"/>
  <c r="K386" i="8"/>
  <c r="J387" i="8"/>
  <c r="K387" i="8" s="1"/>
  <c r="E387" i="8" s="1"/>
  <c r="J388" i="8"/>
  <c r="K388" i="8" s="1"/>
  <c r="E388" i="8" s="1"/>
  <c r="J389" i="8"/>
  <c r="K389" i="8" s="1"/>
  <c r="E389" i="8" s="1"/>
  <c r="D397" i="8"/>
  <c r="D398" i="8"/>
  <c r="F402" i="8"/>
  <c r="G402" i="8" s="1"/>
  <c r="F403" i="8"/>
  <c r="G403" i="8" s="1"/>
  <c r="E403" i="8" s="1"/>
  <c r="J404" i="8"/>
  <c r="K404" i="8" s="1"/>
  <c r="E404" i="8" s="1"/>
  <c r="J405" i="8"/>
  <c r="K405" i="8"/>
  <c r="E405" i="8" s="1"/>
  <c r="J406" i="8"/>
  <c r="K406" i="8" s="1"/>
  <c r="E406" i="8" s="1"/>
  <c r="J407" i="8"/>
  <c r="K407" i="8" s="1"/>
  <c r="E407" i="8" s="1"/>
  <c r="D415" i="8"/>
  <c r="D416" i="8"/>
  <c r="F420" i="8"/>
  <c r="G420" i="8" s="1"/>
  <c r="E421" i="8"/>
  <c r="F421" i="8"/>
  <c r="G421" i="8"/>
  <c r="J422" i="8"/>
  <c r="K422" i="8" s="1"/>
  <c r="J423" i="8"/>
  <c r="K423" i="8"/>
  <c r="E423" i="8" s="1"/>
  <c r="J424" i="8"/>
  <c r="K424" i="8" s="1"/>
  <c r="E424" i="8" s="1"/>
  <c r="J425" i="8"/>
  <c r="K425" i="8" s="1"/>
  <c r="E425" i="8" s="1"/>
  <c r="D433" i="8"/>
  <c r="D434" i="8"/>
  <c r="F438" i="8"/>
  <c r="G438" i="8" s="1"/>
  <c r="F439" i="8"/>
  <c r="G439" i="8"/>
  <c r="E439" i="8" s="1"/>
  <c r="J440" i="8"/>
  <c r="K440" i="8" s="1"/>
  <c r="E440" i="8" s="1"/>
  <c r="J441" i="8"/>
  <c r="K441" i="8" s="1"/>
  <c r="E441" i="8" s="1"/>
  <c r="J442" i="8"/>
  <c r="K442" i="8"/>
  <c r="E442" i="8" s="1"/>
  <c r="J443" i="8"/>
  <c r="K443" i="8" s="1"/>
  <c r="E443" i="8" s="1"/>
  <c r="D451" i="8"/>
  <c r="D452" i="8"/>
  <c r="F456" i="8"/>
  <c r="G456" i="8" s="1"/>
  <c r="F457" i="8"/>
  <c r="G457" i="8" s="1"/>
  <c r="E457" i="8" s="1"/>
  <c r="J458" i="8"/>
  <c r="K458" i="8"/>
  <c r="E458" i="8" s="1"/>
  <c r="J459" i="8"/>
  <c r="K459" i="8" s="1"/>
  <c r="E459" i="8" s="1"/>
  <c r="J460" i="8"/>
  <c r="K460" i="8"/>
  <c r="E460" i="8" s="1"/>
  <c r="J461" i="8"/>
  <c r="K461" i="8"/>
  <c r="E461" i="8" s="1"/>
  <c r="D469" i="8"/>
  <c r="D470" i="8"/>
  <c r="F474" i="8"/>
  <c r="G474" i="8" s="1"/>
  <c r="F475" i="8"/>
  <c r="G475" i="8" s="1"/>
  <c r="E475" i="8" s="1"/>
  <c r="J476" i="8"/>
  <c r="K476" i="8" s="1"/>
  <c r="J477" i="8"/>
  <c r="K477" i="8" s="1"/>
  <c r="E477" i="8" s="1"/>
  <c r="J478" i="8"/>
  <c r="K478" i="8" s="1"/>
  <c r="E478" i="8" s="1"/>
  <c r="J479" i="8"/>
  <c r="K479" i="8" s="1"/>
  <c r="E479" i="8" s="1"/>
  <c r="D487" i="8"/>
  <c r="D488" i="8"/>
  <c r="F492" i="8"/>
  <c r="G492" i="8"/>
  <c r="E492" i="8" s="1"/>
  <c r="F493" i="8"/>
  <c r="G493" i="8" s="1"/>
  <c r="E493" i="8" s="1"/>
  <c r="J494" i="8"/>
  <c r="K494" i="8" s="1"/>
  <c r="J495" i="8"/>
  <c r="K495" i="8"/>
  <c r="E495" i="8" s="1"/>
  <c r="J496" i="8"/>
  <c r="K496" i="8" s="1"/>
  <c r="E496" i="8" s="1"/>
  <c r="J497" i="8"/>
  <c r="K497" i="8" s="1"/>
  <c r="E497" i="8" s="1"/>
  <c r="G503" i="8"/>
  <c r="D505" i="8"/>
  <c r="D506" i="8"/>
  <c r="F510" i="8"/>
  <c r="G510" i="8" s="1"/>
  <c r="F511" i="8"/>
  <c r="G511" i="8"/>
  <c r="E511" i="8" s="1"/>
  <c r="J512" i="8"/>
  <c r="K512" i="8" s="1"/>
  <c r="E512" i="8" s="1"/>
  <c r="J513" i="8"/>
  <c r="K513" i="8" s="1"/>
  <c r="E513" i="8" s="1"/>
  <c r="J514" i="8"/>
  <c r="K514" i="8" s="1"/>
  <c r="E514" i="8" s="1"/>
  <c r="J515" i="8"/>
  <c r="K515" i="8" s="1"/>
  <c r="E515" i="8" s="1"/>
  <c r="D523" i="8"/>
  <c r="D524" i="8"/>
  <c r="F528" i="8"/>
  <c r="G528" i="8" s="1"/>
  <c r="F529" i="8"/>
  <c r="G529" i="8" s="1"/>
  <c r="E529" i="8" s="1"/>
  <c r="J530" i="8"/>
  <c r="K530" i="8" s="1"/>
  <c r="J531" i="8"/>
  <c r="K531" i="8" s="1"/>
  <c r="E531" i="8" s="1"/>
  <c r="J532" i="8"/>
  <c r="K532" i="8" s="1"/>
  <c r="E532" i="8" s="1"/>
  <c r="J533" i="8"/>
  <c r="K533" i="8" s="1"/>
  <c r="E533" i="8" s="1"/>
  <c r="D541" i="8"/>
  <c r="D542" i="8"/>
  <c r="F546" i="8"/>
  <c r="G546" i="8" s="1"/>
  <c r="E547" i="8"/>
  <c r="F547" i="8"/>
  <c r="G547" i="8"/>
  <c r="J548" i="8"/>
  <c r="K548" i="8"/>
  <c r="E548" i="8" s="1"/>
  <c r="J549" i="8"/>
  <c r="K549" i="8" s="1"/>
  <c r="E549" i="8" s="1"/>
  <c r="J550" i="8"/>
  <c r="K550" i="8" s="1"/>
  <c r="J551" i="8"/>
  <c r="K551" i="8" s="1"/>
  <c r="E551" i="8" s="1"/>
  <c r="D559" i="8"/>
  <c r="D560" i="8"/>
  <c r="F564" i="8"/>
  <c r="G564" i="8" s="1"/>
  <c r="E564" i="8" s="1"/>
  <c r="F565" i="8"/>
  <c r="G565" i="8"/>
  <c r="E566" i="8"/>
  <c r="J566" i="8"/>
  <c r="K566" i="8" s="1"/>
  <c r="J567" i="8"/>
  <c r="K567" i="8" s="1"/>
  <c r="J568" i="8"/>
  <c r="K568" i="8"/>
  <c r="E568" i="8" s="1"/>
  <c r="J569" i="8"/>
  <c r="K569" i="8" s="1"/>
  <c r="E569" i="8" s="1"/>
  <c r="D577" i="8"/>
  <c r="D578" i="8"/>
  <c r="F582" i="8"/>
  <c r="G582" i="8" s="1"/>
  <c r="F583" i="8"/>
  <c r="G583" i="8" s="1"/>
  <c r="E583" i="8" s="1"/>
  <c r="J584" i="8"/>
  <c r="K584" i="8"/>
  <c r="E584" i="8" s="1"/>
  <c r="J585" i="8"/>
  <c r="K585" i="8"/>
  <c r="E585" i="8" s="1"/>
  <c r="J586" i="8"/>
  <c r="K586" i="8" s="1"/>
  <c r="E586" i="8" s="1"/>
  <c r="J587" i="8"/>
  <c r="K587" i="8" s="1"/>
  <c r="E587" i="8" s="1"/>
  <c r="D595" i="8"/>
  <c r="D596" i="8"/>
  <c r="F600" i="8"/>
  <c r="G600" i="8"/>
  <c r="F601" i="8"/>
  <c r="G601" i="8" s="1"/>
  <c r="E601" i="8" s="1"/>
  <c r="J602" i="8"/>
  <c r="K602" i="8" s="1"/>
  <c r="E602" i="8" s="1"/>
  <c r="J603" i="8"/>
  <c r="K603" i="8"/>
  <c r="E603" i="8" s="1"/>
  <c r="J604" i="8"/>
  <c r="K604" i="8"/>
  <c r="E604" i="8" s="1"/>
  <c r="J605" i="8"/>
  <c r="K605" i="8" s="1"/>
  <c r="E605" i="8" s="1"/>
  <c r="D613" i="8"/>
  <c r="D614" i="8"/>
  <c r="F618" i="8"/>
  <c r="G618" i="8" s="1"/>
  <c r="E619" i="8"/>
  <c r="F619" i="8"/>
  <c r="G619" i="8" s="1"/>
  <c r="J620" i="8"/>
  <c r="K620" i="8" s="1"/>
  <c r="J621" i="8"/>
  <c r="K621" i="8"/>
  <c r="E621" i="8" s="1"/>
  <c r="J622" i="8"/>
  <c r="K622" i="8" s="1"/>
  <c r="E622" i="8" s="1"/>
  <c r="J623" i="8"/>
  <c r="K623" i="8"/>
  <c r="E623" i="8" s="1"/>
  <c r="D631" i="8"/>
  <c r="D632" i="8"/>
  <c r="F636" i="8"/>
  <c r="G636" i="8" s="1"/>
  <c r="F637" i="8"/>
  <c r="G637" i="8" s="1"/>
  <c r="E637" i="8" s="1"/>
  <c r="J638" i="8"/>
  <c r="K638" i="8" s="1"/>
  <c r="J639" i="8"/>
  <c r="K639" i="8" s="1"/>
  <c r="E639" i="8" s="1"/>
  <c r="J640" i="8"/>
  <c r="K640" i="8" s="1"/>
  <c r="E640" i="8" s="1"/>
  <c r="J641" i="8"/>
  <c r="K641" i="8"/>
  <c r="E641" i="8" s="1"/>
  <c r="D649" i="8"/>
  <c r="D650" i="8"/>
  <c r="F654" i="8"/>
  <c r="G654" i="8" s="1"/>
  <c r="E654" i="8" s="1"/>
  <c r="F655" i="8"/>
  <c r="G655" i="8" s="1"/>
  <c r="E655" i="8" s="1"/>
  <c r="J656" i="8"/>
  <c r="K656" i="8"/>
  <c r="J657" i="8"/>
  <c r="K657" i="8" s="1"/>
  <c r="E657" i="8" s="1"/>
  <c r="J658" i="8"/>
  <c r="K658" i="8" s="1"/>
  <c r="E658" i="8" s="1"/>
  <c r="J659" i="8"/>
  <c r="K659" i="8" s="1"/>
  <c r="E659" i="8" s="1"/>
  <c r="D667" i="8"/>
  <c r="D668" i="8"/>
  <c r="E672" i="8"/>
  <c r="F672" i="8"/>
  <c r="G672" i="8" s="1"/>
  <c r="F673" i="8"/>
  <c r="G673" i="8" s="1"/>
  <c r="E673" i="8" s="1"/>
  <c r="J674" i="8"/>
  <c r="K674" i="8"/>
  <c r="J675" i="8"/>
  <c r="K675" i="8" s="1"/>
  <c r="E675" i="8" s="1"/>
  <c r="J676" i="8"/>
  <c r="K676" i="8"/>
  <c r="E676" i="8" s="1"/>
  <c r="J677" i="8"/>
  <c r="K677" i="8" s="1"/>
  <c r="E677" i="8" s="1"/>
  <c r="D685" i="8"/>
  <c r="D686" i="8"/>
  <c r="E690" i="8"/>
  <c r="F690" i="8"/>
  <c r="G690" i="8"/>
  <c r="F691" i="8"/>
  <c r="G691" i="8"/>
  <c r="G701" i="8" s="1"/>
  <c r="G705" i="8" s="1"/>
  <c r="J692" i="8"/>
  <c r="K692" i="8" s="1"/>
  <c r="J693" i="8"/>
  <c r="K693" i="8" s="1"/>
  <c r="E693" i="8" s="1"/>
  <c r="J694" i="8"/>
  <c r="K694" i="8"/>
  <c r="E694" i="8" s="1"/>
  <c r="J695" i="8"/>
  <c r="K695" i="8" s="1"/>
  <c r="E695" i="8" s="1"/>
  <c r="D703" i="8"/>
  <c r="D704" i="8"/>
  <c r="F708" i="8"/>
  <c r="G708" i="8" s="1"/>
  <c r="F709" i="8"/>
  <c r="G709" i="8"/>
  <c r="E709" i="8" s="1"/>
  <c r="J710" i="8"/>
  <c r="K710" i="8"/>
  <c r="E710" i="8" s="1"/>
  <c r="J711" i="8"/>
  <c r="K711" i="8" s="1"/>
  <c r="E711" i="8" s="1"/>
  <c r="J712" i="8"/>
  <c r="K712" i="8"/>
  <c r="E712" i="8" s="1"/>
  <c r="J713" i="8"/>
  <c r="K713" i="8" s="1"/>
  <c r="E713" i="8" s="1"/>
  <c r="D721" i="8"/>
  <c r="D722" i="8"/>
  <c r="F726" i="8"/>
  <c r="G726" i="8" s="1"/>
  <c r="F727" i="8"/>
  <c r="G727" i="8"/>
  <c r="E727" i="8" s="1"/>
  <c r="J728" i="8"/>
  <c r="K728" i="8" s="1"/>
  <c r="J729" i="8"/>
  <c r="K729" i="8"/>
  <c r="E729" i="8" s="1"/>
  <c r="J730" i="8"/>
  <c r="K730" i="8" s="1"/>
  <c r="E730" i="8" s="1"/>
  <c r="J731" i="8"/>
  <c r="K731" i="8" s="1"/>
  <c r="E731" i="8" s="1"/>
  <c r="D739" i="8"/>
  <c r="D740" i="8"/>
  <c r="F744" i="8"/>
  <c r="G744" i="8"/>
  <c r="E744" i="8" s="1"/>
  <c r="F745" i="8"/>
  <c r="G745" i="8" s="1"/>
  <c r="J746" i="8"/>
  <c r="K746" i="8"/>
  <c r="E746" i="8" s="1"/>
  <c r="J747" i="8"/>
  <c r="K747" i="8" s="1"/>
  <c r="J748" i="8"/>
  <c r="K748" i="8" s="1"/>
  <c r="E748" i="8" s="1"/>
  <c r="J749" i="8"/>
  <c r="K749" i="8" s="1"/>
  <c r="E749" i="8" s="1"/>
  <c r="D757" i="8"/>
  <c r="D758" i="8"/>
  <c r="F762" i="8"/>
  <c r="G762" i="8"/>
  <c r="F763" i="8"/>
  <c r="G763" i="8"/>
  <c r="E763" i="8" s="1"/>
  <c r="J764" i="8"/>
  <c r="K764" i="8" s="1"/>
  <c r="E765" i="8"/>
  <c r="J765" i="8"/>
  <c r="K765" i="8" s="1"/>
  <c r="J766" i="8"/>
  <c r="K766" i="8"/>
  <c r="E766" i="8" s="1"/>
  <c r="J767" i="8"/>
  <c r="K767" i="8"/>
  <c r="E767" i="8" s="1"/>
  <c r="D776" i="8"/>
  <c r="D777" i="8"/>
  <c r="F781" i="8"/>
  <c r="G781" i="8" s="1"/>
  <c r="E781" i="8" s="1"/>
  <c r="F782" i="8"/>
  <c r="G782" i="8"/>
  <c r="E782" i="8" s="1"/>
  <c r="J783" i="8"/>
  <c r="K783" i="8" s="1"/>
  <c r="E783" i="8" s="1"/>
  <c r="J784" i="8"/>
  <c r="K784" i="8" s="1"/>
  <c r="E784" i="8" s="1"/>
  <c r="J785" i="8"/>
  <c r="K785" i="8"/>
  <c r="E785" i="8" s="1"/>
  <c r="J786" i="8"/>
  <c r="K786" i="8" s="1"/>
  <c r="E786" i="8" s="1"/>
  <c r="G793" i="8"/>
  <c r="D795" i="8"/>
  <c r="D796" i="8"/>
  <c r="F801" i="8"/>
  <c r="G801" i="8" s="1"/>
  <c r="F802" i="8"/>
  <c r="G802" i="8" s="1"/>
  <c r="E802" i="8" s="1"/>
  <c r="J803" i="8"/>
  <c r="K803" i="8" s="1"/>
  <c r="J804" i="8"/>
  <c r="K804" i="8"/>
  <c r="E804" i="8" s="1"/>
  <c r="J805" i="8"/>
  <c r="K805" i="8" s="1"/>
  <c r="E805" i="8" s="1"/>
  <c r="J806" i="8"/>
  <c r="K806" i="8" s="1"/>
  <c r="E806" i="8" s="1"/>
  <c r="D815" i="8"/>
  <c r="D816" i="8"/>
  <c r="E820" i="8"/>
  <c r="F820" i="8"/>
  <c r="G820" i="8"/>
  <c r="G832" i="8" s="1"/>
  <c r="C388" i="3" s="1"/>
  <c r="F821" i="8"/>
  <c r="G821" i="8"/>
  <c r="E821" i="8" s="1"/>
  <c r="J822" i="8"/>
  <c r="K822" i="8" s="1"/>
  <c r="J823" i="8"/>
  <c r="K823" i="8" s="1"/>
  <c r="E823" i="8" s="1"/>
  <c r="J824" i="8"/>
  <c r="K824" i="8" s="1"/>
  <c r="E824" i="8" s="1"/>
  <c r="J825" i="8"/>
  <c r="K825" i="8" s="1"/>
  <c r="E825" i="8" s="1"/>
  <c r="D834" i="8"/>
  <c r="D835" i="8"/>
  <c r="F839" i="8"/>
  <c r="G839" i="8" s="1"/>
  <c r="E840" i="8"/>
  <c r="F840" i="8"/>
  <c r="G840" i="8"/>
  <c r="J841" i="8"/>
  <c r="K841" i="8" s="1"/>
  <c r="J842" i="8"/>
  <c r="K842" i="8"/>
  <c r="E842" i="8" s="1"/>
  <c r="E843" i="8"/>
  <c r="J843" i="8"/>
  <c r="K843" i="8"/>
  <c r="J844" i="8"/>
  <c r="K844" i="8"/>
  <c r="E844" i="8" s="1"/>
  <c r="D853" i="8"/>
  <c r="D854" i="8"/>
  <c r="F859" i="8"/>
  <c r="G859" i="8" s="1"/>
  <c r="E859" i="8" s="1"/>
  <c r="F860" i="8"/>
  <c r="G860" i="8"/>
  <c r="E860" i="8" s="1"/>
  <c r="J861" i="8"/>
  <c r="K861" i="8" s="1"/>
  <c r="J862" i="8"/>
  <c r="K862" i="8" s="1"/>
  <c r="E862" i="8" s="1"/>
  <c r="J863" i="8"/>
  <c r="K863" i="8" s="1"/>
  <c r="E863" i="8" s="1"/>
  <c r="J864" i="8"/>
  <c r="K864" i="8"/>
  <c r="E864" i="8" s="1"/>
  <c r="D873" i="8"/>
  <c r="D874" i="8"/>
  <c r="F878" i="8"/>
  <c r="G878" i="8" s="1"/>
  <c r="F879" i="8"/>
  <c r="G879" i="8" s="1"/>
  <c r="E879" i="8" s="1"/>
  <c r="J880" i="8"/>
  <c r="K880" i="8" s="1"/>
  <c r="J881" i="8"/>
  <c r="K881" i="8" s="1"/>
  <c r="E881" i="8" s="1"/>
  <c r="J882" i="8"/>
  <c r="K882" i="8" s="1"/>
  <c r="E882" i="8" s="1"/>
  <c r="J883" i="8"/>
  <c r="K883" i="8"/>
  <c r="E883" i="8" s="1"/>
  <c r="D892" i="8"/>
  <c r="D893" i="8"/>
  <c r="F897" i="8"/>
  <c r="G897" i="8"/>
  <c r="F898" i="8"/>
  <c r="G898" i="8" s="1"/>
  <c r="E898" i="8" s="1"/>
  <c r="J899" i="8"/>
  <c r="K899" i="8" s="1"/>
  <c r="J900" i="8"/>
  <c r="K900" i="8" s="1"/>
  <c r="E900" i="8" s="1"/>
  <c r="J901" i="8"/>
  <c r="K901" i="8" s="1"/>
  <c r="E901" i="8" s="1"/>
  <c r="J902" i="8"/>
  <c r="K902" i="8" s="1"/>
  <c r="E902" i="8" s="1"/>
  <c r="D911" i="8"/>
  <c r="D912" i="8"/>
  <c r="F917" i="8"/>
  <c r="G917" i="8" s="1"/>
  <c r="F918" i="8"/>
  <c r="G918" i="8"/>
  <c r="E918" i="8" s="1"/>
  <c r="J919" i="8"/>
  <c r="K919" i="8" s="1"/>
  <c r="J920" i="8"/>
  <c r="K920" i="8"/>
  <c r="E920" i="8" s="1"/>
  <c r="J921" i="8"/>
  <c r="K921" i="8" s="1"/>
  <c r="E921" i="8" s="1"/>
  <c r="J922" i="8"/>
  <c r="K922" i="8" s="1"/>
  <c r="E922" i="8" s="1"/>
  <c r="D931" i="8"/>
  <c r="D932" i="8"/>
  <c r="F936" i="8"/>
  <c r="G936" i="8" s="1"/>
  <c r="F937" i="8"/>
  <c r="G937" i="8"/>
  <c r="E937" i="8" s="1"/>
  <c r="J938" i="8"/>
  <c r="K938" i="8" s="1"/>
  <c r="E938" i="8" s="1"/>
  <c r="J939" i="8"/>
  <c r="K939" i="8" s="1"/>
  <c r="E939" i="8" s="1"/>
  <c r="J940" i="8"/>
  <c r="K940" i="8" s="1"/>
  <c r="E940" i="8" s="1"/>
  <c r="J941" i="8"/>
  <c r="K941" i="8" s="1"/>
  <c r="E941" i="8" s="1"/>
  <c r="D950" i="8"/>
  <c r="D951" i="8"/>
  <c r="F955" i="8"/>
  <c r="G955" i="8"/>
  <c r="F956" i="8"/>
  <c r="G956" i="8" s="1"/>
  <c r="E956" i="8" s="1"/>
  <c r="J957" i="8"/>
  <c r="K957" i="8" s="1"/>
  <c r="J958" i="8"/>
  <c r="K958" i="8"/>
  <c r="E958" i="8" s="1"/>
  <c r="J959" i="8"/>
  <c r="K959" i="8" s="1"/>
  <c r="E959" i="8" s="1"/>
  <c r="J960" i="8"/>
  <c r="K960" i="8"/>
  <c r="E960" i="8" s="1"/>
  <c r="D969" i="8"/>
  <c r="D970" i="8"/>
  <c r="F975" i="8"/>
  <c r="G975" i="8" s="1"/>
  <c r="F976" i="8"/>
  <c r="G976" i="8"/>
  <c r="E976" i="8" s="1"/>
  <c r="J977" i="8"/>
  <c r="K977" i="8" s="1"/>
  <c r="J978" i="8"/>
  <c r="K978" i="8"/>
  <c r="E978" i="8" s="1"/>
  <c r="J979" i="8"/>
  <c r="K979" i="8" s="1"/>
  <c r="E979" i="8" s="1"/>
  <c r="J980" i="8"/>
  <c r="K980" i="8" s="1"/>
  <c r="E980" i="8" s="1"/>
  <c r="D989" i="8"/>
  <c r="D990" i="8"/>
  <c r="F994" i="8"/>
  <c r="G994" i="8" s="1"/>
  <c r="F995" i="8"/>
  <c r="G995" i="8"/>
  <c r="E995" i="8" s="1"/>
  <c r="J996" i="8"/>
  <c r="K996" i="8" s="1"/>
  <c r="J997" i="8"/>
  <c r="K997" i="8"/>
  <c r="E997" i="8" s="1"/>
  <c r="J998" i="8"/>
  <c r="K998" i="8" s="1"/>
  <c r="E998" i="8" s="1"/>
  <c r="J999" i="8"/>
  <c r="K999" i="8" s="1"/>
  <c r="E999" i="8" s="1"/>
  <c r="D1008" i="8"/>
  <c r="D1009" i="8"/>
  <c r="F1013" i="8"/>
  <c r="G1013" i="8" s="1"/>
  <c r="E1013" i="8" s="1"/>
  <c r="F1014" i="8"/>
  <c r="G1014" i="8" s="1"/>
  <c r="E1014" i="8" s="1"/>
  <c r="J1015" i="8"/>
  <c r="K1015" i="8" s="1"/>
  <c r="J1016" i="8"/>
  <c r="K1016" i="8" s="1"/>
  <c r="E1016" i="8" s="1"/>
  <c r="J1017" i="8"/>
  <c r="K1017" i="8" s="1"/>
  <c r="E1017" i="8" s="1"/>
  <c r="J1018" i="8"/>
  <c r="K1018" i="8"/>
  <c r="E1018" i="8" s="1"/>
  <c r="D1027" i="8"/>
  <c r="D1028" i="8"/>
  <c r="F1033" i="8"/>
  <c r="G1033" i="8" s="1"/>
  <c r="F1034" i="8"/>
  <c r="G1034" i="8" s="1"/>
  <c r="E1034" i="8" s="1"/>
  <c r="J1035" i="8"/>
  <c r="K1035" i="8" s="1"/>
  <c r="J1036" i="8"/>
  <c r="K1036" i="8" s="1"/>
  <c r="E1036" i="8" s="1"/>
  <c r="J1037" i="8"/>
  <c r="K1037" i="8" s="1"/>
  <c r="E1037" i="8" s="1"/>
  <c r="J1038" i="8"/>
  <c r="K1038" i="8" s="1"/>
  <c r="E1038" i="8" s="1"/>
  <c r="D1047" i="8"/>
  <c r="D1048" i="8"/>
  <c r="F1053" i="8"/>
  <c r="G1053" i="8"/>
  <c r="E1053" i="8" s="1"/>
  <c r="F1054" i="8"/>
  <c r="G1054" i="8" s="1"/>
  <c r="E1054" i="8" s="1"/>
  <c r="J1055" i="8"/>
  <c r="K1055" i="8" s="1"/>
  <c r="J1056" i="8"/>
  <c r="K1056" i="8" s="1"/>
  <c r="E1056" i="8" s="1"/>
  <c r="J1057" i="8"/>
  <c r="K1057" i="8"/>
  <c r="E1057" i="8" s="1"/>
  <c r="J1058" i="8"/>
  <c r="K1058" i="8" s="1"/>
  <c r="E1058" i="8" s="1"/>
  <c r="D1065" i="8"/>
  <c r="D1066" i="8"/>
  <c r="F1070" i="8"/>
  <c r="G1070" i="8" s="1"/>
  <c r="F1071" i="8"/>
  <c r="G1071" i="8" s="1"/>
  <c r="E1071" i="8" s="1"/>
  <c r="J1072" i="8"/>
  <c r="K1072" i="8" s="1"/>
  <c r="J1073" i="8"/>
  <c r="K1073" i="8" s="1"/>
  <c r="E1073" i="8" s="1"/>
  <c r="J1074" i="8"/>
  <c r="K1074" i="8" s="1"/>
  <c r="E1074" i="8" s="1"/>
  <c r="J1075" i="8"/>
  <c r="K1075" i="8" s="1"/>
  <c r="E1075" i="8" s="1"/>
  <c r="D1081" i="8"/>
  <c r="D1082" i="8"/>
  <c r="F1086" i="8"/>
  <c r="G1086" i="8"/>
  <c r="E1086" i="8" s="1"/>
  <c r="F1087" i="8"/>
  <c r="G1087" i="8" s="1"/>
  <c r="J1088" i="8"/>
  <c r="K1088" i="8" s="1"/>
  <c r="J1089" i="8"/>
  <c r="K1089" i="8" s="1"/>
  <c r="E1089" i="8" s="1"/>
  <c r="J1090" i="8"/>
  <c r="K1090" i="8"/>
  <c r="E1090" i="8" s="1"/>
  <c r="J1091" i="8"/>
  <c r="K1091" i="8" s="1"/>
  <c r="E1091" i="8" s="1"/>
  <c r="D1100" i="8"/>
  <c r="D1101" i="8"/>
  <c r="F1105" i="8"/>
  <c r="G1105" i="8" s="1"/>
  <c r="F1106" i="8"/>
  <c r="G1106" i="8"/>
  <c r="E1106" i="8" s="1"/>
  <c r="J1107" i="8"/>
  <c r="K1107" i="8"/>
  <c r="E1107" i="8" s="1"/>
  <c r="J1108" i="8"/>
  <c r="K1108" i="8" s="1"/>
  <c r="E1108" i="8" s="1"/>
  <c r="J1109" i="8"/>
  <c r="K1109" i="8" s="1"/>
  <c r="E1109" i="8" s="1"/>
  <c r="J1110" i="8"/>
  <c r="K1110" i="8" s="1"/>
  <c r="E1110" i="8" s="1"/>
  <c r="D1117" i="8"/>
  <c r="D1118" i="8"/>
  <c r="F1122" i="8"/>
  <c r="G1122" i="8"/>
  <c r="F1123" i="8"/>
  <c r="G1123" i="8" s="1"/>
  <c r="E1123" i="8" s="1"/>
  <c r="J1124" i="8"/>
  <c r="K1124" i="8" s="1"/>
  <c r="J1125" i="8"/>
  <c r="K1125" i="8" s="1"/>
  <c r="E1125" i="8" s="1"/>
  <c r="J1126" i="8"/>
  <c r="K1126" i="8"/>
  <c r="E1126" i="8" s="1"/>
  <c r="J1127" i="8"/>
  <c r="K1127" i="8" s="1"/>
  <c r="E1127" i="8" s="1"/>
  <c r="D1133" i="8"/>
  <c r="D1134" i="8"/>
  <c r="F1138" i="8"/>
  <c r="G1138" i="8" s="1"/>
  <c r="F1139" i="8"/>
  <c r="G1139" i="8" s="1"/>
  <c r="E1139" i="8" s="1"/>
  <c r="J1140" i="8"/>
  <c r="K1140" i="8" s="1"/>
  <c r="E1141" i="8"/>
  <c r="J1141" i="8"/>
  <c r="K1141" i="8" s="1"/>
  <c r="J1142" i="8"/>
  <c r="K1142" i="8" s="1"/>
  <c r="E1142" i="8" s="1"/>
  <c r="J1143" i="8"/>
  <c r="K1143" i="8"/>
  <c r="E1143" i="8" s="1"/>
  <c r="D1152" i="8"/>
  <c r="D1153" i="8"/>
  <c r="F1157" i="8"/>
  <c r="G1157" i="8" s="1"/>
  <c r="F1158" i="8"/>
  <c r="G1158" i="8" s="1"/>
  <c r="E1158" i="8" s="1"/>
  <c r="E1159" i="8"/>
  <c r="J1159" i="8"/>
  <c r="K1159" i="8"/>
  <c r="J1160" i="8"/>
  <c r="K1160" i="8"/>
  <c r="E1160" i="8" s="1"/>
  <c r="J1161" i="8"/>
  <c r="K1161" i="8" s="1"/>
  <c r="E1161" i="8" s="1"/>
  <c r="J1162" i="8"/>
  <c r="K1162" i="8" s="1"/>
  <c r="E1162" i="8" s="1"/>
  <c r="D1169" i="8"/>
  <c r="D1170" i="8"/>
  <c r="F1174" i="8"/>
  <c r="G1174" i="8" s="1"/>
  <c r="F1175" i="8"/>
  <c r="G1175" i="8"/>
  <c r="E1175" i="8" s="1"/>
  <c r="J1176" i="8"/>
  <c r="K1176" i="8" s="1"/>
  <c r="J1177" i="8"/>
  <c r="K1177" i="8" s="1"/>
  <c r="E1177" i="8" s="1"/>
  <c r="J1178" i="8"/>
  <c r="K1178" i="8" s="1"/>
  <c r="E1178" i="8" s="1"/>
  <c r="J1179" i="8"/>
  <c r="K1179" i="8" s="1"/>
  <c r="E1179" i="8" s="1"/>
  <c r="D1185" i="8"/>
  <c r="D1186" i="8"/>
  <c r="F1190" i="8"/>
  <c r="G1190" i="8"/>
  <c r="E1190" i="8" s="1"/>
  <c r="F1191" i="8"/>
  <c r="G1191" i="8" s="1"/>
  <c r="E1191" i="8" s="1"/>
  <c r="E1192" i="8"/>
  <c r="J1192" i="8"/>
  <c r="K1192" i="8"/>
  <c r="J1193" i="8"/>
  <c r="K1193" i="8" s="1"/>
  <c r="E1193" i="8" s="1"/>
  <c r="J1194" i="8"/>
  <c r="K1194" i="8" s="1"/>
  <c r="E1194" i="8" s="1"/>
  <c r="J1195" i="8"/>
  <c r="K1195" i="8" s="1"/>
  <c r="E1195" i="8" s="1"/>
  <c r="D1204" i="8"/>
  <c r="D1205" i="8"/>
  <c r="F1209" i="8"/>
  <c r="G1209" i="8" s="1"/>
  <c r="F1210" i="8"/>
  <c r="G1210" i="8" s="1"/>
  <c r="E1210" i="8" s="1"/>
  <c r="J1211" i="8"/>
  <c r="K1211" i="8" s="1"/>
  <c r="J1212" i="8"/>
  <c r="K1212" i="8" s="1"/>
  <c r="E1212" i="8" s="1"/>
  <c r="J1213" i="8"/>
  <c r="K1213" i="8" s="1"/>
  <c r="E1213" i="8" s="1"/>
  <c r="J1214" i="8"/>
  <c r="K1214" i="8" s="1"/>
  <c r="E1214" i="8" s="1"/>
  <c r="D1221" i="8"/>
  <c r="D1222" i="8"/>
  <c r="F1226" i="8"/>
  <c r="G1226" i="8" s="1"/>
  <c r="F1227" i="8"/>
  <c r="G1227" i="8" s="1"/>
  <c r="E1227" i="8" s="1"/>
  <c r="J1228" i="8"/>
  <c r="K1228" i="8"/>
  <c r="J1229" i="8"/>
  <c r="K1229" i="8" s="1"/>
  <c r="E1229" i="8" s="1"/>
  <c r="J1230" i="8"/>
  <c r="K1230" i="8" s="1"/>
  <c r="E1230" i="8" s="1"/>
  <c r="J1231" i="8"/>
  <c r="K1231" i="8" s="1"/>
  <c r="E1231" i="8" s="1"/>
  <c r="D1237" i="8"/>
  <c r="D1238" i="8"/>
  <c r="F1242" i="8"/>
  <c r="G1242" i="8"/>
  <c r="G1254" i="8" s="1"/>
  <c r="C411" i="3" s="1"/>
  <c r="F1243" i="8"/>
  <c r="G1243" i="8" s="1"/>
  <c r="E1243" i="8" s="1"/>
  <c r="J1244" i="8"/>
  <c r="K1244" i="8" s="1"/>
  <c r="E1244" i="8" s="1"/>
  <c r="J1245" i="8"/>
  <c r="K1245" i="8" s="1"/>
  <c r="E1245" i="8" s="1"/>
  <c r="J1246" i="8"/>
  <c r="K1246" i="8" s="1"/>
  <c r="E1246" i="8" s="1"/>
  <c r="J1247" i="8"/>
  <c r="K1247" i="8" s="1"/>
  <c r="E1247" i="8" s="1"/>
  <c r="D1256" i="8"/>
  <c r="D1257" i="8"/>
  <c r="F1262" i="8"/>
  <c r="G1262" i="8" s="1"/>
  <c r="F1263" i="8"/>
  <c r="G1263" i="8" s="1"/>
  <c r="E1263" i="8" s="1"/>
  <c r="F1264" i="8"/>
  <c r="G1264" i="8" s="1"/>
  <c r="E1264" i="8" s="1"/>
  <c r="J1265" i="8"/>
  <c r="K1265" i="8"/>
  <c r="E1265" i="8" s="1"/>
  <c r="D1269" i="8"/>
  <c r="D1270" i="8"/>
  <c r="F1274" i="8"/>
  <c r="G1274" i="8" s="1"/>
  <c r="F1275" i="8"/>
  <c r="G1275" i="8" s="1"/>
  <c r="E1275" i="8" s="1"/>
  <c r="F1276" i="8"/>
  <c r="G1276" i="8" s="1"/>
  <c r="E1276" i="8" s="1"/>
  <c r="J1277" i="8"/>
  <c r="K1277" i="8" s="1"/>
  <c r="D1284" i="8"/>
  <c r="D1285" i="8"/>
  <c r="E1290" i="8"/>
  <c r="F1290" i="8"/>
  <c r="G1290" i="8"/>
  <c r="J1291" i="8"/>
  <c r="K1291" i="8" s="1"/>
  <c r="J1292" i="8"/>
  <c r="K1292" i="8" s="1"/>
  <c r="E1292" i="8" s="1"/>
  <c r="J1293" i="8"/>
  <c r="K1293" i="8" s="1"/>
  <c r="E1293" i="8" s="1"/>
  <c r="G1302" i="8"/>
  <c r="D1304" i="8"/>
  <c r="D1305" i="8"/>
  <c r="F1309" i="8"/>
  <c r="G1309" i="8" s="1"/>
  <c r="G1321" i="8" s="1"/>
  <c r="J1310" i="8"/>
  <c r="K1310" i="8"/>
  <c r="E1310" i="8" s="1"/>
  <c r="J1311" i="8"/>
  <c r="K1311" i="8" s="1"/>
  <c r="E1311" i="8" s="1"/>
  <c r="J1312" i="8"/>
  <c r="K1312" i="8" s="1"/>
  <c r="E1312" i="8" s="1"/>
  <c r="D1323" i="8"/>
  <c r="D1324" i="8"/>
  <c r="F1328" i="8"/>
  <c r="G1328" i="8" s="1"/>
  <c r="E1328" i="8" s="1"/>
  <c r="J1329" i="8"/>
  <c r="K1329" i="8" s="1"/>
  <c r="J1330" i="8"/>
  <c r="K1330" i="8"/>
  <c r="E1330" i="8" s="1"/>
  <c r="J1331" i="8"/>
  <c r="K1331" i="8" s="1"/>
  <c r="E1331" i="8" s="1"/>
  <c r="D1342" i="8"/>
  <c r="D1343" i="8"/>
  <c r="F1347" i="8"/>
  <c r="G1347" i="8"/>
  <c r="E1347" i="8" s="1"/>
  <c r="J1348" i="8"/>
  <c r="K1348" i="8" s="1"/>
  <c r="E1348" i="8" s="1"/>
  <c r="J1349" i="8"/>
  <c r="K1349" i="8" s="1"/>
  <c r="E1349" i="8" s="1"/>
  <c r="J1350" i="8"/>
  <c r="K1350" i="8" s="1"/>
  <c r="E1350" i="8" s="1"/>
  <c r="G1360" i="8"/>
  <c r="G1364" i="8" s="1"/>
  <c r="D1362" i="8"/>
  <c r="D1363" i="8"/>
  <c r="F1367" i="8"/>
  <c r="G1367" i="8" s="1"/>
  <c r="J1368" i="8"/>
  <c r="K1368" i="8" s="1"/>
  <c r="J1369" i="8"/>
  <c r="K1369" i="8" s="1"/>
  <c r="E1369" i="8" s="1"/>
  <c r="J1370" i="8"/>
  <c r="K1370" i="8" s="1"/>
  <c r="E1370" i="8" s="1"/>
  <c r="D1380" i="8"/>
  <c r="D1381" i="8"/>
  <c r="F1385" i="8"/>
  <c r="G1385" i="8" s="1"/>
  <c r="J1386" i="8"/>
  <c r="K1386" i="8" s="1"/>
  <c r="E1386" i="8" s="1"/>
  <c r="J1387" i="8"/>
  <c r="K1387" i="8" s="1"/>
  <c r="E1387" i="8" s="1"/>
  <c r="J1388" i="8"/>
  <c r="K1388" i="8" s="1"/>
  <c r="E1388" i="8" s="1"/>
  <c r="D1398" i="8"/>
  <c r="D1399" i="8"/>
  <c r="F1403" i="8"/>
  <c r="G1403" i="8" s="1"/>
  <c r="J1404" i="8"/>
  <c r="K1404" i="8" s="1"/>
  <c r="J1405" i="8"/>
  <c r="K1405" i="8" s="1"/>
  <c r="E1405" i="8" s="1"/>
  <c r="J1406" i="8"/>
  <c r="K1406" i="8" s="1"/>
  <c r="E1406" i="8" s="1"/>
  <c r="D1416" i="8"/>
  <c r="D1417" i="8"/>
  <c r="F1421" i="8"/>
  <c r="G1421" i="8" s="1"/>
  <c r="J1422" i="8"/>
  <c r="K1422" i="8" s="1"/>
  <c r="E1422" i="8" s="1"/>
  <c r="J1423" i="8"/>
  <c r="K1423" i="8" s="1"/>
  <c r="E1423" i="8" s="1"/>
  <c r="J1424" i="8"/>
  <c r="K1424" i="8"/>
  <c r="E1424" i="8" s="1"/>
  <c r="D1434" i="8"/>
  <c r="D1435" i="8"/>
  <c r="F6" i="9"/>
  <c r="G6" i="9" s="1"/>
  <c r="F7" i="9"/>
  <c r="G7" i="9" s="1"/>
  <c r="E7" i="9" s="1"/>
  <c r="F8" i="9"/>
  <c r="G8" i="9" s="1"/>
  <c r="E8" i="9" s="1"/>
  <c r="F9" i="9"/>
  <c r="G9" i="9" s="1"/>
  <c r="E9" i="9" s="1"/>
  <c r="D12" i="9"/>
  <c r="D13" i="9"/>
  <c r="F17" i="9"/>
  <c r="G17" i="9" s="1"/>
  <c r="F18" i="9"/>
  <c r="G18" i="9"/>
  <c r="E18" i="9" s="1"/>
  <c r="F19" i="9"/>
  <c r="G19" i="9"/>
  <c r="E19" i="9" s="1"/>
  <c r="F20" i="9"/>
  <c r="G20" i="9"/>
  <c r="E20" i="9" s="1"/>
  <c r="F21" i="9"/>
  <c r="G21" i="9"/>
  <c r="E21" i="9" s="1"/>
  <c r="D24" i="9"/>
  <c r="D25" i="9"/>
  <c r="F29" i="9"/>
  <c r="G29" i="9" s="1"/>
  <c r="F30" i="9"/>
  <c r="G30" i="9" s="1"/>
  <c r="E30" i="9" s="1"/>
  <c r="F31" i="9"/>
  <c r="G31" i="9" s="1"/>
  <c r="E31" i="9" s="1"/>
  <c r="F32" i="9"/>
  <c r="G32" i="9" s="1"/>
  <c r="E32" i="9" s="1"/>
  <c r="F33" i="9"/>
  <c r="G33" i="9"/>
  <c r="E33" i="9" s="1"/>
  <c r="D36" i="9"/>
  <c r="D37" i="9"/>
  <c r="F41" i="9"/>
  <c r="G41" i="9" s="1"/>
  <c r="E41" i="9" s="1"/>
  <c r="F42" i="9"/>
  <c r="G42" i="9"/>
  <c r="E42" i="9" s="1"/>
  <c r="F43" i="9"/>
  <c r="G43" i="9" s="1"/>
  <c r="E43" i="9" s="1"/>
  <c r="D46" i="9"/>
  <c r="D47" i="9"/>
  <c r="E51" i="9"/>
  <c r="E54" i="9" s="1"/>
  <c r="F51" i="9"/>
  <c r="G51" i="9" s="1"/>
  <c r="F52" i="9"/>
  <c r="G52" i="9" s="1"/>
  <c r="E52" i="9" s="1"/>
  <c r="F53" i="9"/>
  <c r="G53" i="9" s="1"/>
  <c r="E53" i="9" s="1"/>
  <c r="D56" i="9"/>
  <c r="D57" i="9"/>
  <c r="F61" i="9"/>
  <c r="G61" i="9" s="1"/>
  <c r="E61" i="9" s="1"/>
  <c r="E64" i="9" s="1"/>
  <c r="F62" i="9"/>
  <c r="G62" i="9" s="1"/>
  <c r="E62" i="9" s="1"/>
  <c r="F63" i="9"/>
  <c r="G63" i="9" s="1"/>
  <c r="E63" i="9" s="1"/>
  <c r="G64" i="9"/>
  <c r="D66" i="9"/>
  <c r="D67" i="9"/>
  <c r="F73" i="9"/>
  <c r="G73" i="9" s="1"/>
  <c r="F74" i="9"/>
  <c r="G74" i="9" s="1"/>
  <c r="E74" i="9" s="1"/>
  <c r="J75" i="9"/>
  <c r="K75" i="9" s="1"/>
  <c r="E75" i="9" s="1"/>
  <c r="J76" i="9"/>
  <c r="K76" i="9"/>
  <c r="E76" i="9" s="1"/>
  <c r="D86" i="9"/>
  <c r="D87" i="9"/>
  <c r="F91" i="9"/>
  <c r="G91" i="9"/>
  <c r="F92" i="9"/>
  <c r="G92" i="9" s="1"/>
  <c r="E92" i="9" s="1"/>
  <c r="J93" i="9"/>
  <c r="K93" i="9" s="1"/>
  <c r="E93" i="9" s="1"/>
  <c r="J94" i="9"/>
  <c r="K94" i="9" s="1"/>
  <c r="D104" i="9"/>
  <c r="D105" i="9"/>
  <c r="F110" i="9"/>
  <c r="G110" i="9" s="1"/>
  <c r="F111" i="9"/>
  <c r="G111" i="9" s="1"/>
  <c r="E111" i="9" s="1"/>
  <c r="J112" i="9"/>
  <c r="K112" i="9" s="1"/>
  <c r="J113" i="9"/>
  <c r="K113" i="9" s="1"/>
  <c r="E113" i="9" s="1"/>
  <c r="D123" i="9"/>
  <c r="D124" i="9"/>
  <c r="F129" i="9"/>
  <c r="G129" i="9" s="1"/>
  <c r="F130" i="9"/>
  <c r="G130" i="9" s="1"/>
  <c r="E130" i="9" s="1"/>
  <c r="J131" i="9"/>
  <c r="K131" i="9" s="1"/>
  <c r="E131" i="9" s="1"/>
  <c r="J132" i="9"/>
  <c r="K132" i="9"/>
  <c r="E132" i="9" s="1"/>
  <c r="D139" i="9"/>
  <c r="D140" i="9"/>
  <c r="F144" i="9"/>
  <c r="G144" i="9" s="1"/>
  <c r="F145" i="9"/>
  <c r="G145" i="9" s="1"/>
  <c r="E145" i="9" s="1"/>
  <c r="J146" i="9"/>
  <c r="K146" i="9" s="1"/>
  <c r="E146" i="9" s="1"/>
  <c r="J147" i="9"/>
  <c r="K147" i="9" s="1"/>
  <c r="E147" i="9" s="1"/>
  <c r="D153" i="9"/>
  <c r="D154" i="9"/>
  <c r="F158" i="9"/>
  <c r="G158" i="9" s="1"/>
  <c r="F159" i="9"/>
  <c r="G159" i="9" s="1"/>
  <c r="E159" i="9" s="1"/>
  <c r="F160" i="9"/>
  <c r="G160" i="9" s="1"/>
  <c r="E160" i="9" s="1"/>
  <c r="F161" i="9"/>
  <c r="G161" i="9" s="1"/>
  <c r="E161" i="9" s="1"/>
  <c r="D171" i="9"/>
  <c r="D172" i="9"/>
  <c r="F176" i="9"/>
  <c r="G176" i="9"/>
  <c r="F177" i="9"/>
  <c r="G177" i="9" s="1"/>
  <c r="E177" i="9" s="1"/>
  <c r="F178" i="9"/>
  <c r="G178" i="9" s="1"/>
  <c r="E178" i="9" s="1"/>
  <c r="F179" i="9"/>
  <c r="G179" i="9" s="1"/>
  <c r="E179" i="9" s="1"/>
  <c r="D189" i="9"/>
  <c r="D190" i="9"/>
  <c r="F194" i="9"/>
  <c r="G194" i="9" s="1"/>
  <c r="E195" i="9"/>
  <c r="F195" i="9"/>
  <c r="G195" i="9" s="1"/>
  <c r="J196" i="9"/>
  <c r="K196" i="9" s="1"/>
  <c r="J197" i="9"/>
  <c r="K197" i="9" s="1"/>
  <c r="E197" i="9" s="1"/>
  <c r="D199" i="9"/>
  <c r="D200" i="9"/>
  <c r="D206" i="9"/>
  <c r="D207" i="9"/>
  <c r="F211" i="9"/>
  <c r="G211" i="9"/>
  <c r="F212" i="9"/>
  <c r="G212" i="9" s="1"/>
  <c r="E212" i="9" s="1"/>
  <c r="F213" i="9"/>
  <c r="G213" i="9" s="1"/>
  <c r="E213" i="9" s="1"/>
  <c r="E214" i="9"/>
  <c r="F214" i="9"/>
  <c r="G214" i="9"/>
  <c r="J215" i="9"/>
  <c r="K215" i="9" s="1"/>
  <c r="E215" i="9" s="1"/>
  <c r="J216" i="9"/>
  <c r="K216" i="9" s="1"/>
  <c r="D218" i="9"/>
  <c r="D219" i="9"/>
  <c r="D222" i="9"/>
  <c r="D228" i="9"/>
  <c r="D229" i="9"/>
  <c r="F233" i="9"/>
  <c r="G233" i="9" s="1"/>
  <c r="F234" i="9"/>
  <c r="G234" i="9" s="1"/>
  <c r="E234" i="9" s="1"/>
  <c r="F235" i="9"/>
  <c r="G235" i="9" s="1"/>
  <c r="E235" i="9" s="1"/>
  <c r="F236" i="9"/>
  <c r="G236" i="9"/>
  <c r="E236" i="9" s="1"/>
  <c r="J237" i="9"/>
  <c r="K237" i="9"/>
  <c r="E237" i="9" s="1"/>
  <c r="J238" i="9"/>
  <c r="K238" i="9" s="1"/>
  <c r="D240" i="9"/>
  <c r="D241" i="9"/>
  <c r="D244" i="9"/>
  <c r="D250" i="9"/>
  <c r="D251" i="9"/>
  <c r="F255" i="9"/>
  <c r="G255" i="9" s="1"/>
  <c r="F256" i="9"/>
  <c r="G256" i="9" s="1"/>
  <c r="E256" i="9" s="1"/>
  <c r="F257" i="9"/>
  <c r="G257" i="9" s="1"/>
  <c r="E257" i="9" s="1"/>
  <c r="E258" i="9"/>
  <c r="F258" i="9"/>
  <c r="G258" i="9"/>
  <c r="J259" i="9"/>
  <c r="K259" i="9" s="1"/>
  <c r="E259" i="9" s="1"/>
  <c r="J260" i="9"/>
  <c r="K260" i="9"/>
  <c r="D262" i="9"/>
  <c r="D263" i="9"/>
  <c r="D266" i="9"/>
  <c r="D272" i="9"/>
  <c r="D273" i="9"/>
  <c r="F277" i="9"/>
  <c r="G277" i="9" s="1"/>
  <c r="F278" i="9"/>
  <c r="G278" i="9"/>
  <c r="E278" i="9" s="1"/>
  <c r="F279" i="9"/>
  <c r="G279" i="9" s="1"/>
  <c r="E279" i="9" s="1"/>
  <c r="J280" i="9"/>
  <c r="K280" i="9" s="1"/>
  <c r="E280" i="9" s="1"/>
  <c r="J281" i="9"/>
  <c r="K281" i="9"/>
  <c r="E281" i="9" s="1"/>
  <c r="D292" i="9"/>
  <c r="D293" i="9"/>
  <c r="F297" i="9"/>
  <c r="G297" i="9"/>
  <c r="F298" i="9"/>
  <c r="G298" i="9" s="1"/>
  <c r="F299" i="9"/>
  <c r="G299" i="9"/>
  <c r="E299" i="9" s="1"/>
  <c r="J300" i="9"/>
  <c r="K300" i="9" s="1"/>
  <c r="J301" i="9"/>
  <c r="K301" i="9"/>
  <c r="E301" i="9" s="1"/>
  <c r="D311" i="9"/>
  <c r="D312" i="9"/>
  <c r="F316" i="9"/>
  <c r="G316" i="9" s="1"/>
  <c r="F317" i="9"/>
  <c r="G317" i="9" s="1"/>
  <c r="E317" i="9" s="1"/>
  <c r="F318" i="9"/>
  <c r="G318" i="9" s="1"/>
  <c r="E318" i="9" s="1"/>
  <c r="J319" i="9"/>
  <c r="K319" i="9" s="1"/>
  <c r="J320" i="9"/>
  <c r="K320" i="9" s="1"/>
  <c r="E320" i="9" s="1"/>
  <c r="D330" i="9"/>
  <c r="D331" i="9"/>
  <c r="F335" i="9"/>
  <c r="G335" i="9"/>
  <c r="F336" i="9"/>
  <c r="G336" i="9" s="1"/>
  <c r="E336" i="9" s="1"/>
  <c r="F337" i="9"/>
  <c r="G337" i="9"/>
  <c r="E337" i="9" s="1"/>
  <c r="F338" i="9"/>
  <c r="G338" i="9" s="1"/>
  <c r="E338" i="9" s="1"/>
  <c r="J339" i="9"/>
  <c r="K339" i="9" s="1"/>
  <c r="J340" i="9"/>
  <c r="K340" i="9" s="1"/>
  <c r="E340" i="9" s="1"/>
  <c r="D353" i="9"/>
  <c r="D354" i="9"/>
  <c r="F358" i="9"/>
  <c r="G358" i="9"/>
  <c r="F359" i="9"/>
  <c r="G359" i="9" s="1"/>
  <c r="E359" i="9" s="1"/>
  <c r="E360" i="9"/>
  <c r="F360" i="9"/>
  <c r="G360" i="9"/>
  <c r="F361" i="9"/>
  <c r="G361" i="9" s="1"/>
  <c r="E361" i="9" s="1"/>
  <c r="J362" i="9"/>
  <c r="K362" i="9" s="1"/>
  <c r="E362" i="9" s="1"/>
  <c r="J363" i="9"/>
  <c r="K363" i="9" s="1"/>
  <c r="E363" i="9" s="1"/>
  <c r="D376" i="9"/>
  <c r="D377" i="9"/>
  <c r="F381" i="9"/>
  <c r="G381" i="9"/>
  <c r="F382" i="9"/>
  <c r="G382" i="9" s="1"/>
  <c r="E382" i="9" s="1"/>
  <c r="E383" i="9"/>
  <c r="F383" i="9"/>
  <c r="G383" i="9"/>
  <c r="F384" i="9"/>
  <c r="G384" i="9" s="1"/>
  <c r="E384" i="9" s="1"/>
  <c r="D396" i="9"/>
  <c r="D397" i="9"/>
  <c r="F401" i="9"/>
  <c r="G401" i="9" s="1"/>
  <c r="F402" i="9"/>
  <c r="G402" i="9" s="1"/>
  <c r="E402" i="9" s="1"/>
  <c r="F403" i="9"/>
  <c r="G403" i="9" s="1"/>
  <c r="E403" i="9" s="1"/>
  <c r="F404" i="9"/>
  <c r="G404" i="9" s="1"/>
  <c r="E404" i="9" s="1"/>
  <c r="D416" i="9"/>
  <c r="D417" i="9"/>
  <c r="F422" i="9"/>
  <c r="G422" i="9"/>
  <c r="E422" i="9" s="1"/>
  <c r="J423" i="9"/>
  <c r="K423" i="9" s="1"/>
  <c r="E424" i="9"/>
  <c r="J424" i="9"/>
  <c r="K424" i="9"/>
  <c r="J425" i="9"/>
  <c r="K425" i="9" s="1"/>
  <c r="E425" i="9" s="1"/>
  <c r="D436" i="9"/>
  <c r="D437" i="9"/>
  <c r="F441" i="9"/>
  <c r="G441" i="9" s="1"/>
  <c r="G453" i="9" s="1"/>
  <c r="J442" i="9"/>
  <c r="K442" i="9" s="1"/>
  <c r="J443" i="9"/>
  <c r="K443" i="9" s="1"/>
  <c r="E443" i="9" s="1"/>
  <c r="J444" i="9"/>
  <c r="K444" i="9" s="1"/>
  <c r="E444" i="9" s="1"/>
  <c r="D455" i="9"/>
  <c r="D456" i="9"/>
  <c r="F460" i="9"/>
  <c r="G460" i="9" s="1"/>
  <c r="J461" i="9"/>
  <c r="K461" i="9" s="1"/>
  <c r="J462" i="9"/>
  <c r="K462" i="9" s="1"/>
  <c r="E462" i="9" s="1"/>
  <c r="J463" i="9"/>
  <c r="K463" i="9" s="1"/>
  <c r="E463" i="9" s="1"/>
  <c r="D474" i="9"/>
  <c r="D475" i="9"/>
  <c r="F479" i="9"/>
  <c r="G479" i="9" s="1"/>
  <c r="E479" i="9" s="1"/>
  <c r="J480" i="9"/>
  <c r="K480" i="9" s="1"/>
  <c r="E480" i="9" s="1"/>
  <c r="J481" i="9"/>
  <c r="K481" i="9"/>
  <c r="J482" i="9"/>
  <c r="K482" i="9" s="1"/>
  <c r="E482" i="9" s="1"/>
  <c r="D494" i="9"/>
  <c r="D495" i="9"/>
  <c r="F499" i="9"/>
  <c r="G499" i="9" s="1"/>
  <c r="J500" i="9"/>
  <c r="K500" i="9"/>
  <c r="E500" i="9" s="1"/>
  <c r="J501" i="9"/>
  <c r="K501" i="9" s="1"/>
  <c r="E501" i="9" s="1"/>
  <c r="J502" i="9"/>
  <c r="K502" i="9" s="1"/>
  <c r="E502" i="9" s="1"/>
  <c r="D515" i="9"/>
  <c r="D516" i="9"/>
  <c r="F520" i="9"/>
  <c r="G520" i="9"/>
  <c r="J521" i="9"/>
  <c r="K521" i="9"/>
  <c r="J522" i="9"/>
  <c r="K522" i="9"/>
  <c r="E522" i="9" s="1"/>
  <c r="E523" i="9"/>
  <c r="J523" i="9"/>
  <c r="K523" i="9"/>
  <c r="D536" i="9"/>
  <c r="D537" i="9"/>
  <c r="F541" i="9"/>
  <c r="G541" i="9" s="1"/>
  <c r="J542" i="9"/>
  <c r="K542" i="9"/>
  <c r="E542" i="9" s="1"/>
  <c r="J543" i="9"/>
  <c r="K543" i="9"/>
  <c r="E543" i="9" s="1"/>
  <c r="J544" i="9"/>
  <c r="K544" i="9"/>
  <c r="E544" i="9" s="1"/>
  <c r="D555" i="9"/>
  <c r="D556" i="9"/>
  <c r="F560" i="9"/>
  <c r="G560" i="9" s="1"/>
  <c r="J561" i="9"/>
  <c r="K561" i="9" s="1"/>
  <c r="J562" i="9"/>
  <c r="K562" i="9" s="1"/>
  <c r="E562" i="9" s="1"/>
  <c r="J563" i="9"/>
  <c r="K563" i="9" s="1"/>
  <c r="E563" i="9" s="1"/>
  <c r="D574" i="9"/>
  <c r="D575" i="9"/>
  <c r="F579" i="9"/>
  <c r="G579" i="9" s="1"/>
  <c r="J580" i="9"/>
  <c r="K580" i="9" s="1"/>
  <c r="J581" i="9"/>
  <c r="K581" i="9" s="1"/>
  <c r="E581" i="9" s="1"/>
  <c r="J582" i="9"/>
  <c r="K582" i="9" s="1"/>
  <c r="E582" i="9" s="1"/>
  <c r="D593" i="9"/>
  <c r="D594" i="9"/>
  <c r="F598" i="9"/>
  <c r="G598" i="9"/>
  <c r="J599" i="9"/>
  <c r="K599" i="9"/>
  <c r="J600" i="9"/>
  <c r="K600" i="9" s="1"/>
  <c r="E600" i="9" s="1"/>
  <c r="J601" i="9"/>
  <c r="K601" i="9" s="1"/>
  <c r="E601" i="9" s="1"/>
  <c r="D613" i="9"/>
  <c r="D614" i="9"/>
  <c r="F618" i="9"/>
  <c r="G618" i="9"/>
  <c r="J619" i="9"/>
  <c r="K619" i="9"/>
  <c r="J620" i="9"/>
  <c r="K620" i="9"/>
  <c r="E620" i="9" s="1"/>
  <c r="J621" i="9"/>
  <c r="K621" i="9" s="1"/>
  <c r="E621" i="9" s="1"/>
  <c r="D634" i="9"/>
  <c r="D635" i="9"/>
  <c r="F639" i="9"/>
  <c r="G639" i="9" s="1"/>
  <c r="G653" i="9" s="1"/>
  <c r="J640" i="9"/>
  <c r="K640" i="9" s="1"/>
  <c r="J641" i="9"/>
  <c r="K641" i="9"/>
  <c r="E641" i="9" s="1"/>
  <c r="J642" i="9"/>
  <c r="K642" i="9"/>
  <c r="E642" i="9" s="1"/>
  <c r="D655" i="9"/>
  <c r="D656" i="9"/>
  <c r="F660" i="9"/>
  <c r="G660" i="9" s="1"/>
  <c r="J661" i="9"/>
  <c r="K661" i="9" s="1"/>
  <c r="J662" i="9"/>
  <c r="K662" i="9" s="1"/>
  <c r="E662" i="9" s="1"/>
  <c r="J663" i="9"/>
  <c r="K663" i="9" s="1"/>
  <c r="E663" i="9" s="1"/>
  <c r="D674" i="9"/>
  <c r="D675" i="9"/>
  <c r="F679" i="9"/>
  <c r="G679" i="9"/>
  <c r="J680" i="9"/>
  <c r="K680" i="9" s="1"/>
  <c r="E680" i="9" s="1"/>
  <c r="J681" i="9"/>
  <c r="K681" i="9" s="1"/>
  <c r="E681" i="9" s="1"/>
  <c r="J682" i="9"/>
  <c r="K682" i="9" s="1"/>
  <c r="E682" i="9" s="1"/>
  <c r="D693" i="9"/>
  <c r="D694" i="9"/>
  <c r="F698" i="9"/>
  <c r="G698" i="9"/>
  <c r="G710" i="9" s="1"/>
  <c r="J699" i="9"/>
  <c r="K699" i="9" s="1"/>
  <c r="E700" i="9"/>
  <c r="J700" i="9"/>
  <c r="K700" i="9" s="1"/>
  <c r="J701" i="9"/>
  <c r="K701" i="9" s="1"/>
  <c r="E701" i="9" s="1"/>
  <c r="D712" i="9"/>
  <c r="D713" i="9"/>
  <c r="F717" i="9"/>
  <c r="G717" i="9"/>
  <c r="E717" i="9" s="1"/>
  <c r="J718" i="9"/>
  <c r="K718" i="9" s="1"/>
  <c r="E718" i="9" s="1"/>
  <c r="J719" i="9"/>
  <c r="K719" i="9" s="1"/>
  <c r="E719" i="9" s="1"/>
  <c r="J720" i="9"/>
  <c r="K720" i="9"/>
  <c r="E720" i="9" s="1"/>
  <c r="D732" i="9"/>
  <c r="D733" i="9"/>
  <c r="F737" i="9"/>
  <c r="G737" i="9" s="1"/>
  <c r="G751" i="9" s="1"/>
  <c r="C464" i="3" s="1"/>
  <c r="J738" i="9"/>
  <c r="K738" i="9" s="1"/>
  <c r="E738" i="9" s="1"/>
  <c r="J739" i="9"/>
  <c r="K739" i="9" s="1"/>
  <c r="E739" i="9" s="1"/>
  <c r="J740" i="9"/>
  <c r="K740" i="9"/>
  <c r="E740" i="9" s="1"/>
  <c r="D753" i="9"/>
  <c r="D754" i="9"/>
  <c r="F758" i="9"/>
  <c r="G758" i="9" s="1"/>
  <c r="E758" i="9" s="1"/>
  <c r="J759" i="9"/>
  <c r="K759" i="9" s="1"/>
  <c r="E759" i="9" s="1"/>
  <c r="J760" i="9"/>
  <c r="K760" i="9" s="1"/>
  <c r="E760" i="9" s="1"/>
  <c r="J761" i="9"/>
  <c r="K761" i="9" s="1"/>
  <c r="E761" i="9" s="1"/>
  <c r="D774" i="9"/>
  <c r="D775" i="9"/>
  <c r="E779" i="9"/>
  <c r="F779" i="9"/>
  <c r="G779" i="9" s="1"/>
  <c r="J780" i="9"/>
  <c r="K780" i="9"/>
  <c r="E780" i="9" s="1"/>
  <c r="J781" i="9"/>
  <c r="K781" i="9" s="1"/>
  <c r="E781" i="9" s="1"/>
  <c r="J782" i="9"/>
  <c r="K782" i="9" s="1"/>
  <c r="E782" i="9" s="1"/>
  <c r="G791" i="9"/>
  <c r="C466" i="3" s="1"/>
  <c r="D793" i="9"/>
  <c r="D794" i="9"/>
  <c r="F798" i="9"/>
  <c r="G798" i="9" s="1"/>
  <c r="J799" i="9"/>
  <c r="K799" i="9" s="1"/>
  <c r="E799" i="9" s="1"/>
  <c r="J800" i="9"/>
  <c r="K800" i="9" s="1"/>
  <c r="E800" i="9" s="1"/>
  <c r="J801" i="9"/>
  <c r="K801" i="9" s="1"/>
  <c r="E801" i="9" s="1"/>
  <c r="D812" i="9"/>
  <c r="D813" i="9"/>
  <c r="F817" i="9"/>
  <c r="G817" i="9" s="1"/>
  <c r="E817" i="9" s="1"/>
  <c r="J818" i="9"/>
  <c r="K818" i="9" s="1"/>
  <c r="E818" i="9" s="1"/>
  <c r="J819" i="9"/>
  <c r="K819" i="9" s="1"/>
  <c r="E819" i="9" s="1"/>
  <c r="J820" i="9"/>
  <c r="K820" i="9" s="1"/>
  <c r="E820" i="9" s="1"/>
  <c r="D831" i="9"/>
  <c r="D832" i="9"/>
  <c r="F836" i="9"/>
  <c r="G836" i="9" s="1"/>
  <c r="G849" i="9" s="1"/>
  <c r="E837" i="9"/>
  <c r="J837" i="9"/>
  <c r="K837" i="9"/>
  <c r="J838" i="9"/>
  <c r="K838" i="9"/>
  <c r="E838" i="9" s="1"/>
  <c r="J839" i="9"/>
  <c r="K839" i="9" s="1"/>
  <c r="E839" i="9" s="1"/>
  <c r="D851" i="9"/>
  <c r="D852" i="9"/>
  <c r="F856" i="9"/>
  <c r="G856" i="9" s="1"/>
  <c r="E856" i="9" s="1"/>
  <c r="J857" i="9"/>
  <c r="K857" i="9" s="1"/>
  <c r="J858" i="9"/>
  <c r="K858" i="9" s="1"/>
  <c r="E858" i="9" s="1"/>
  <c r="J859" i="9"/>
  <c r="K859" i="9" s="1"/>
  <c r="E859" i="9" s="1"/>
  <c r="G870" i="9"/>
  <c r="D872" i="9"/>
  <c r="D873" i="9"/>
  <c r="F877" i="9"/>
  <c r="G877" i="9" s="1"/>
  <c r="J878" i="9"/>
  <c r="K878" i="9" s="1"/>
  <c r="J879" i="9"/>
  <c r="K879" i="9" s="1"/>
  <c r="E879" i="9" s="1"/>
  <c r="J880" i="9"/>
  <c r="K880" i="9" s="1"/>
  <c r="E880" i="9" s="1"/>
  <c r="D893" i="9"/>
  <c r="D894" i="9"/>
  <c r="F899" i="9"/>
  <c r="G899" i="9"/>
  <c r="E899" i="9" s="1"/>
  <c r="F900" i="9"/>
  <c r="G900" i="9"/>
  <c r="E900" i="9" s="1"/>
  <c r="D901" i="9"/>
  <c r="F901" i="9"/>
  <c r="J902" i="9"/>
  <c r="K902" i="9" s="1"/>
  <c r="D904" i="9"/>
  <c r="D910" i="9"/>
  <c r="D911" i="9"/>
  <c r="F915" i="9"/>
  <c r="G915" i="9"/>
  <c r="F916" i="9"/>
  <c r="G916" i="9" s="1"/>
  <c r="E916" i="9" s="1"/>
  <c r="D917" i="9"/>
  <c r="G917" i="9" s="1"/>
  <c r="E917" i="9" s="1"/>
  <c r="F917" i="9"/>
  <c r="J918" i="9"/>
  <c r="K918" i="9" s="1"/>
  <c r="D920" i="9"/>
  <c r="D921" i="9"/>
  <c r="D926" i="9"/>
  <c r="D927" i="9"/>
  <c r="F931" i="9"/>
  <c r="G931" i="9" s="1"/>
  <c r="E931" i="9" s="1"/>
  <c r="F932" i="9"/>
  <c r="G932" i="9" s="1"/>
  <c r="D933" i="9"/>
  <c r="F933" i="9"/>
  <c r="G933" i="9"/>
  <c r="E933" i="9" s="1"/>
  <c r="J934" i="9"/>
  <c r="K934" i="9" s="1"/>
  <c r="D941" i="9"/>
  <c r="D942" i="9"/>
  <c r="F946" i="9"/>
  <c r="G946" i="9" s="1"/>
  <c r="F947" i="9"/>
  <c r="G947" i="9"/>
  <c r="E947" i="9" s="1"/>
  <c r="D948" i="9"/>
  <c r="F948" i="9"/>
  <c r="G948" i="9" s="1"/>
  <c r="E948" i="9" s="1"/>
  <c r="J949" i="9"/>
  <c r="K949" i="9" s="1"/>
  <c r="D950" i="9"/>
  <c r="D951" i="9" s="1"/>
  <c r="D956" i="9"/>
  <c r="D957" i="9"/>
  <c r="E961" i="9"/>
  <c r="F961" i="9"/>
  <c r="G961" i="9"/>
  <c r="F962" i="9"/>
  <c r="G962" i="9"/>
  <c r="F963" i="9"/>
  <c r="G963" i="9" s="1"/>
  <c r="E963" i="9" s="1"/>
  <c r="D964" i="9"/>
  <c r="F964" i="9"/>
  <c r="J965" i="9"/>
  <c r="K965" i="9" s="1"/>
  <c r="D973" i="9"/>
  <c r="D974" i="9"/>
  <c r="F978" i="9"/>
  <c r="G978" i="9" s="1"/>
  <c r="F979" i="9"/>
  <c r="G979" i="9" s="1"/>
  <c r="E979" i="9" s="1"/>
  <c r="F980" i="9"/>
  <c r="G980" i="9"/>
  <c r="E980" i="9" s="1"/>
  <c r="D981" i="9"/>
  <c r="F981" i="9"/>
  <c r="J982" i="9"/>
  <c r="K982" i="9" s="1"/>
  <c r="D990" i="9"/>
  <c r="D991" i="9"/>
  <c r="F995" i="9"/>
  <c r="G995" i="9" s="1"/>
  <c r="E995" i="9" s="1"/>
  <c r="F996" i="9"/>
  <c r="G996" i="9" s="1"/>
  <c r="E996" i="9" s="1"/>
  <c r="D997" i="9"/>
  <c r="F997" i="9"/>
  <c r="J998" i="9"/>
  <c r="K998" i="9" s="1"/>
  <c r="D1006" i="9"/>
  <c r="D1010" i="9"/>
  <c r="D1011" i="9"/>
  <c r="F1015" i="9"/>
  <c r="G1015" i="9" s="1"/>
  <c r="F1016" i="9"/>
  <c r="G1016" i="9" s="1"/>
  <c r="E1016" i="9" s="1"/>
  <c r="D1017" i="9"/>
  <c r="G1017" i="9" s="1"/>
  <c r="E1017" i="9" s="1"/>
  <c r="F1017" i="9"/>
  <c r="J1018" i="9"/>
  <c r="K1018" i="9" s="1"/>
  <c r="D1026" i="9"/>
  <c r="D1030" i="9"/>
  <c r="D1031" i="9"/>
  <c r="F1035" i="9"/>
  <c r="G1035" i="9" s="1"/>
  <c r="E1035" i="9" s="1"/>
  <c r="F1036" i="9"/>
  <c r="G1036" i="9"/>
  <c r="D1037" i="9"/>
  <c r="F1037" i="9"/>
  <c r="J1038" i="9"/>
  <c r="K1038" i="9" s="1"/>
  <c r="D1039" i="9"/>
  <c r="D1043" i="9" s="1"/>
  <c r="D1047" i="9"/>
  <c r="D1048" i="9"/>
  <c r="F1052" i="9"/>
  <c r="G1052" i="9" s="1"/>
  <c r="F1053" i="9"/>
  <c r="G1053" i="9" s="1"/>
  <c r="E1053" i="9" s="1"/>
  <c r="D1054" i="9"/>
  <c r="F1054" i="9"/>
  <c r="J1055" i="9"/>
  <c r="K1055" i="9"/>
  <c r="E1055" i="9" s="1"/>
  <c r="D1058" i="9"/>
  <c r="D1062" i="9"/>
  <c r="D1063" i="9"/>
  <c r="F1067" i="9"/>
  <c r="G1067" i="9" s="1"/>
  <c r="E1067" i="9" s="1"/>
  <c r="F1068" i="9"/>
  <c r="G1068" i="9" s="1"/>
  <c r="E1068" i="9" s="1"/>
  <c r="J1069" i="9"/>
  <c r="K1069" i="9" s="1"/>
  <c r="J1070" i="9"/>
  <c r="K1070" i="9"/>
  <c r="E1070" i="9" s="1"/>
  <c r="D1071" i="9"/>
  <c r="D1076" i="9"/>
  <c r="D1077" i="9"/>
  <c r="F1081" i="9"/>
  <c r="G1081" i="9" s="1"/>
  <c r="F1082" i="9"/>
  <c r="G1082" i="9"/>
  <c r="E1082" i="9" s="1"/>
  <c r="D1083" i="9"/>
  <c r="G1083" i="9" s="1"/>
  <c r="E1083" i="9" s="1"/>
  <c r="F1083" i="9"/>
  <c r="J1084" i="9"/>
  <c r="K1084" i="9" s="1"/>
  <c r="E1084" i="9" s="1"/>
  <c r="D1085" i="9"/>
  <c r="D1090" i="9"/>
  <c r="D1091" i="9"/>
  <c r="F1095" i="9"/>
  <c r="G1095" i="9" s="1"/>
  <c r="E1095" i="9" s="1"/>
  <c r="F1096" i="9"/>
  <c r="G1096" i="9"/>
  <c r="E1096" i="9" s="1"/>
  <c r="D1097" i="9"/>
  <c r="G1097" i="9" s="1"/>
  <c r="F1097" i="9"/>
  <c r="J1098" i="9"/>
  <c r="K1098" i="9" s="1"/>
  <c r="D1099" i="9"/>
  <c r="D1104" i="9"/>
  <c r="D1105" i="9"/>
  <c r="F1109" i="9"/>
  <c r="G1109" i="9" s="1"/>
  <c r="F1110" i="9"/>
  <c r="G1110" i="9"/>
  <c r="E1110" i="9" s="1"/>
  <c r="F1111" i="9"/>
  <c r="G1111" i="9"/>
  <c r="E1111" i="9" s="1"/>
  <c r="D1112" i="9"/>
  <c r="F1112" i="9"/>
  <c r="D1113" i="9"/>
  <c r="F1113" i="9"/>
  <c r="G1113" i="9"/>
  <c r="E1113" i="9" s="1"/>
  <c r="E1114" i="9"/>
  <c r="J1114" i="9"/>
  <c r="K1114" i="9"/>
  <c r="K1121" i="9" s="1"/>
  <c r="D1123" i="9"/>
  <c r="D1124" i="9"/>
  <c r="F1128" i="9"/>
  <c r="G1128" i="9" s="1"/>
  <c r="F1129" i="9"/>
  <c r="G1129" i="9" s="1"/>
  <c r="E1129" i="9" s="1"/>
  <c r="F1130" i="9"/>
  <c r="G1130" i="9"/>
  <c r="E1130" i="9" s="1"/>
  <c r="D1131" i="9"/>
  <c r="G1131" i="9" s="1"/>
  <c r="E1131" i="9" s="1"/>
  <c r="F1131" i="9"/>
  <c r="D1132" i="9"/>
  <c r="F1132" i="9"/>
  <c r="G1132" i="9" s="1"/>
  <c r="E1132" i="9" s="1"/>
  <c r="J1133" i="9"/>
  <c r="K1133" i="9"/>
  <c r="K1140" i="9" s="1"/>
  <c r="D1142" i="9"/>
  <c r="D1143" i="9"/>
  <c r="F1147" i="9"/>
  <c r="G1147" i="9"/>
  <c r="E1147" i="9" s="1"/>
  <c r="F1148" i="9"/>
  <c r="G1148" i="9"/>
  <c r="E1148" i="9" s="1"/>
  <c r="F1149" i="9"/>
  <c r="G1149" i="9" s="1"/>
  <c r="E1149" i="9" s="1"/>
  <c r="D1150" i="9"/>
  <c r="F1150" i="9"/>
  <c r="G1150" i="9" s="1"/>
  <c r="E1150" i="9" s="1"/>
  <c r="D1151" i="9"/>
  <c r="G1151" i="9" s="1"/>
  <c r="E1151" i="9" s="1"/>
  <c r="F1151" i="9"/>
  <c r="J1152" i="9"/>
  <c r="K1152" i="9" s="1"/>
  <c r="D1161" i="9"/>
  <c r="D1162" i="9"/>
  <c r="F1166" i="9"/>
  <c r="G1166" i="9" s="1"/>
  <c r="F1167" i="9"/>
  <c r="G1167" i="9" s="1"/>
  <c r="E1167" i="9" s="1"/>
  <c r="F1168" i="9"/>
  <c r="G1168" i="9" s="1"/>
  <c r="E1168" i="9" s="1"/>
  <c r="F1169" i="9"/>
  <c r="G1169" i="9" s="1"/>
  <c r="E1169" i="9" s="1"/>
  <c r="D1176" i="9"/>
  <c r="D1177" i="9"/>
  <c r="E1181" i="9"/>
  <c r="F1181" i="9"/>
  <c r="G1181" i="9"/>
  <c r="F1182" i="9"/>
  <c r="G1182" i="9"/>
  <c r="E1182" i="9" s="1"/>
  <c r="F1183" i="9"/>
  <c r="G1183" i="9"/>
  <c r="E1183" i="9" s="1"/>
  <c r="F1184" i="9"/>
  <c r="G1184" i="9" s="1"/>
  <c r="E1184" i="9" s="1"/>
  <c r="D1191" i="9"/>
  <c r="D1192" i="9"/>
  <c r="F1196" i="9"/>
  <c r="G1196" i="9" s="1"/>
  <c r="F1197" i="9"/>
  <c r="G1197" i="9" s="1"/>
  <c r="E1197" i="9" s="1"/>
  <c r="F1198" i="9"/>
  <c r="G1198" i="9" s="1"/>
  <c r="E1198" i="9" s="1"/>
  <c r="F1199" i="9"/>
  <c r="G1199" i="9" s="1"/>
  <c r="E1199" i="9" s="1"/>
  <c r="D1200" i="9"/>
  <c r="D1206" i="9"/>
  <c r="D1207" i="9"/>
  <c r="F1211" i="9"/>
  <c r="G1211" i="9" s="1"/>
  <c r="F1212" i="9"/>
  <c r="G1212" i="9" s="1"/>
  <c r="E1212" i="9" s="1"/>
  <c r="F1213" i="9"/>
  <c r="G1213" i="9" s="1"/>
  <c r="E1213" i="9" s="1"/>
  <c r="F1214" i="9"/>
  <c r="G1214" i="9"/>
  <c r="E1214" i="9" s="1"/>
  <c r="D1215" i="9"/>
  <c r="D1224" i="9"/>
  <c r="D1225" i="9"/>
  <c r="E1230" i="9"/>
  <c r="F1230" i="9"/>
  <c r="G1230" i="9"/>
  <c r="F1231" i="9"/>
  <c r="G1231" i="9"/>
  <c r="F1232" i="9"/>
  <c r="G1232" i="9"/>
  <c r="E1232" i="9" s="1"/>
  <c r="J1233" i="9"/>
  <c r="K1233" i="9" s="1"/>
  <c r="J1240" i="9"/>
  <c r="K1240" i="9" s="1"/>
  <c r="E1240" i="9" s="1"/>
  <c r="D1243" i="9"/>
  <c r="D1244" i="9"/>
  <c r="F1248" i="9"/>
  <c r="G1248" i="9" s="1"/>
  <c r="F1249" i="9"/>
  <c r="G1249" i="9" s="1"/>
  <c r="E1249" i="9" s="1"/>
  <c r="F1250" i="9"/>
  <c r="G1250" i="9" s="1"/>
  <c r="E1250" i="9" s="1"/>
  <c r="F1251" i="9"/>
  <c r="G1251" i="9"/>
  <c r="E1251" i="9" s="1"/>
  <c r="J1252" i="9"/>
  <c r="K1252" i="9"/>
  <c r="E1252" i="9" s="1"/>
  <c r="D1263" i="9"/>
  <c r="D1264" i="9"/>
  <c r="F1268" i="9"/>
  <c r="G1268" i="9" s="1"/>
  <c r="E1268" i="9" s="1"/>
  <c r="F1269" i="9"/>
  <c r="G1269" i="9"/>
  <c r="F1270" i="9"/>
  <c r="G1270" i="9" s="1"/>
  <c r="E1270" i="9" s="1"/>
  <c r="F1271" i="9"/>
  <c r="G1271" i="9" s="1"/>
  <c r="E1271" i="9" s="1"/>
  <c r="J1272" i="9"/>
  <c r="K1272" i="9" s="1"/>
  <c r="E1272" i="9" s="1"/>
  <c r="D1282" i="9"/>
  <c r="D1283" i="9"/>
  <c r="F1287" i="9"/>
  <c r="G1287" i="9" s="1"/>
  <c r="F1288" i="9"/>
  <c r="G1288" i="9" s="1"/>
  <c r="E1288" i="9" s="1"/>
  <c r="F1289" i="9"/>
  <c r="G1289" i="9" s="1"/>
  <c r="E1289" i="9" s="1"/>
  <c r="J1290" i="9"/>
  <c r="K1290" i="9" s="1"/>
  <c r="D1298" i="9"/>
  <c r="D1299" i="9"/>
  <c r="F1303" i="9"/>
  <c r="G1303" i="9"/>
  <c r="F1304" i="9"/>
  <c r="G1304" i="9" s="1"/>
  <c r="E1304" i="9" s="1"/>
  <c r="F1305" i="9"/>
  <c r="G1305" i="9" s="1"/>
  <c r="E1305" i="9" s="1"/>
  <c r="J1306" i="9"/>
  <c r="K1306" i="9" s="1"/>
  <c r="K1312" i="9" s="1"/>
  <c r="E496" i="3" s="1"/>
  <c r="D1314" i="9"/>
  <c r="D1315" i="9"/>
  <c r="F1320" i="9"/>
  <c r="G1320" i="9"/>
  <c r="E1320" i="9" s="1"/>
  <c r="F1321" i="9"/>
  <c r="G1321" i="9"/>
  <c r="E1321" i="9" s="1"/>
  <c r="D1322" i="9"/>
  <c r="G1322" i="9" s="1"/>
  <c r="F1322" i="9"/>
  <c r="J1323" i="9"/>
  <c r="K1323" i="9" s="1"/>
  <c r="D1330" i="9"/>
  <c r="D1331" i="9"/>
  <c r="F1335" i="9"/>
  <c r="G1335" i="9" s="1"/>
  <c r="F1336" i="9"/>
  <c r="G1336" i="9" s="1"/>
  <c r="E1336" i="9" s="1"/>
  <c r="D1337" i="9"/>
  <c r="F1337" i="9"/>
  <c r="J1338" i="9"/>
  <c r="K1338" i="9" s="1"/>
  <c r="D1345" i="9"/>
  <c r="D1346" i="9"/>
  <c r="F1350" i="9"/>
  <c r="G1350" i="9" s="1"/>
  <c r="F1351" i="9"/>
  <c r="G1351" i="9"/>
  <c r="E1351" i="9" s="1"/>
  <c r="D1352" i="9"/>
  <c r="F1352" i="9"/>
  <c r="J1353" i="9"/>
  <c r="K1353" i="9"/>
  <c r="D1360" i="9"/>
  <c r="D1361" i="9"/>
  <c r="F1365" i="9"/>
  <c r="G1365" i="9"/>
  <c r="F1366" i="9"/>
  <c r="G1366" i="9" s="1"/>
  <c r="E1366" i="9" s="1"/>
  <c r="J1367" i="9"/>
  <c r="K1367" i="9" s="1"/>
  <c r="J1368" i="9"/>
  <c r="K1368" i="9" s="1"/>
  <c r="E1368" i="9" s="1"/>
  <c r="D1375" i="9"/>
  <c r="D1376" i="9"/>
  <c r="F1380" i="9"/>
  <c r="G1380" i="9" s="1"/>
  <c r="F1381" i="9"/>
  <c r="G1381" i="9" s="1"/>
  <c r="E1381" i="9" s="1"/>
  <c r="D1382" i="9"/>
  <c r="G1382" i="9" s="1"/>
  <c r="E1382" i="9" s="1"/>
  <c r="F1382" i="9"/>
  <c r="J1383" i="9"/>
  <c r="K1383" i="9"/>
  <c r="D1391" i="9"/>
  <c r="D1392" i="9"/>
  <c r="F1396" i="9"/>
  <c r="G1396" i="9" s="1"/>
  <c r="E1396" i="9" s="1"/>
  <c r="F1397" i="9"/>
  <c r="G1397" i="9" s="1"/>
  <c r="E1397" i="9" s="1"/>
  <c r="D1398" i="9"/>
  <c r="G1398" i="9" s="1"/>
  <c r="E1398" i="9" s="1"/>
  <c r="F1398" i="9"/>
  <c r="J1399" i="9"/>
  <c r="K1399" i="9" s="1"/>
  <c r="D1407" i="9"/>
  <c r="D1408" i="9"/>
  <c r="F1412" i="9"/>
  <c r="G1412" i="9"/>
  <c r="F1413" i="9"/>
  <c r="G1413" i="9" s="1"/>
  <c r="E1413" i="9" s="1"/>
  <c r="F1414" i="9"/>
  <c r="G1414" i="9" s="1"/>
  <c r="E1414" i="9" s="1"/>
  <c r="F1415" i="9"/>
  <c r="G1415" i="9" s="1"/>
  <c r="E1415" i="9" s="1"/>
  <c r="D1423" i="9"/>
  <c r="D1424" i="9"/>
  <c r="F1428" i="9"/>
  <c r="G1428" i="9"/>
  <c r="E1428" i="9" s="1"/>
  <c r="F1429" i="9"/>
  <c r="G1429" i="9" s="1"/>
  <c r="E1429" i="9" s="1"/>
  <c r="F1430" i="9"/>
  <c r="G1430" i="9" s="1"/>
  <c r="E1430" i="9" s="1"/>
  <c r="D1436" i="9"/>
  <c r="D1437" i="9"/>
  <c r="F1441" i="9"/>
  <c r="G1441" i="9" s="1"/>
  <c r="E1441" i="9" s="1"/>
  <c r="F1442" i="9"/>
  <c r="G1442" i="9"/>
  <c r="E1442" i="9" s="1"/>
  <c r="F1443" i="9"/>
  <c r="G1443" i="9" s="1"/>
  <c r="E1443" i="9" s="1"/>
  <c r="D1451" i="9"/>
  <c r="D1452" i="9"/>
  <c r="E1456" i="9"/>
  <c r="F1456" i="9"/>
  <c r="G1456" i="9"/>
  <c r="F1457" i="9"/>
  <c r="G1457" i="9"/>
  <c r="E1457" i="9" s="1"/>
  <c r="F1458" i="9"/>
  <c r="G1458" i="9"/>
  <c r="D1464" i="9"/>
  <c r="D1465" i="9"/>
  <c r="F1469" i="9"/>
  <c r="G1469" i="9" s="1"/>
  <c r="F1470" i="9"/>
  <c r="G1470" i="9"/>
  <c r="E1470" i="9" s="1"/>
  <c r="D1471" i="9"/>
  <c r="F1471" i="9"/>
  <c r="F1472" i="9"/>
  <c r="D1478" i="9"/>
  <c r="D1479" i="9"/>
  <c r="F1483" i="9"/>
  <c r="G1483" i="9" s="1"/>
  <c r="F1484" i="9"/>
  <c r="G1484" i="9" s="1"/>
  <c r="E1485" i="9"/>
  <c r="F1485" i="9"/>
  <c r="G1485" i="9" s="1"/>
  <c r="F1486" i="9"/>
  <c r="G1486" i="9" s="1"/>
  <c r="E1486" i="9" s="1"/>
  <c r="D1495" i="9"/>
  <c r="D1496" i="9"/>
  <c r="F1500" i="9"/>
  <c r="G1500" i="9" s="1"/>
  <c r="F1501" i="9"/>
  <c r="G1501" i="9"/>
  <c r="E1501" i="9" s="1"/>
  <c r="F1502" i="9"/>
  <c r="G1502" i="9"/>
  <c r="E1502" i="9" s="1"/>
  <c r="E1503" i="9"/>
  <c r="F1503" i="9"/>
  <c r="G1503" i="9"/>
  <c r="D1512" i="9"/>
  <c r="D1513" i="9"/>
  <c r="F1517" i="9"/>
  <c r="G1517" i="9" s="1"/>
  <c r="E1517" i="9" s="1"/>
  <c r="E1518" i="9"/>
  <c r="F1518" i="9"/>
  <c r="G1518" i="9"/>
  <c r="D1519" i="9"/>
  <c r="G1519" i="9" s="1"/>
  <c r="E1519" i="9" s="1"/>
  <c r="F1519" i="9"/>
  <c r="D1520" i="9"/>
  <c r="F1520" i="9"/>
  <c r="D1531" i="9"/>
  <c r="D1532" i="9"/>
  <c r="F1536" i="9"/>
  <c r="G1536" i="9"/>
  <c r="F1537" i="9"/>
  <c r="G1537" i="9" s="1"/>
  <c r="E1537" i="9" s="1"/>
  <c r="F1538" i="9"/>
  <c r="G1538" i="9" s="1"/>
  <c r="E1538" i="9" s="1"/>
  <c r="D1539" i="9"/>
  <c r="G1539" i="9" s="1"/>
  <c r="E1539" i="9" s="1"/>
  <c r="F1539" i="9"/>
  <c r="D1552" i="9"/>
  <c r="D1553" i="9"/>
  <c r="F1557" i="9"/>
  <c r="G1557" i="9"/>
  <c r="F1558" i="9"/>
  <c r="G1558" i="9" s="1"/>
  <c r="E1558" i="9" s="1"/>
  <c r="D1559" i="9"/>
  <c r="F1559" i="9"/>
  <c r="D1560" i="9"/>
  <c r="G1560" i="9" s="1"/>
  <c r="E1560" i="9" s="1"/>
  <c r="F1560" i="9"/>
  <c r="J1561" i="9"/>
  <c r="K1561" i="9" s="1"/>
  <c r="J1562" i="9"/>
  <c r="K1562" i="9" s="1"/>
  <c r="E1562" i="9" s="1"/>
  <c r="D1579" i="9"/>
  <c r="D1580" i="9"/>
  <c r="F1584" i="9"/>
  <c r="G1584" i="9" s="1"/>
  <c r="F1585" i="9"/>
  <c r="G1585" i="9" s="1"/>
  <c r="E1585" i="9" s="1"/>
  <c r="D1586" i="9"/>
  <c r="D1587" i="9" s="1"/>
  <c r="F1586" i="9"/>
  <c r="F1587" i="9"/>
  <c r="D1596" i="9"/>
  <c r="D1597" i="9"/>
  <c r="F1601" i="9"/>
  <c r="G1601" i="9" s="1"/>
  <c r="F1602" i="9"/>
  <c r="G1602" i="9" s="1"/>
  <c r="E1602" i="9" s="1"/>
  <c r="D1603" i="9"/>
  <c r="G1603" i="9" s="1"/>
  <c r="E1603" i="9" s="1"/>
  <c r="F1603" i="9"/>
  <c r="F1604" i="9"/>
  <c r="D1613" i="9"/>
  <c r="D1614" i="9"/>
  <c r="F1618" i="9"/>
  <c r="G1618" i="9" s="1"/>
  <c r="F1619" i="9"/>
  <c r="G1619" i="9" s="1"/>
  <c r="E1619" i="9" s="1"/>
  <c r="D1620" i="9"/>
  <c r="D1621" i="9" s="1"/>
  <c r="F1620" i="9"/>
  <c r="G1620" i="9"/>
  <c r="E1620" i="9" s="1"/>
  <c r="F1621" i="9"/>
  <c r="D1632" i="9"/>
  <c r="D1633" i="9"/>
  <c r="F1637" i="9"/>
  <c r="G1637" i="9" s="1"/>
  <c r="E1637" i="9" s="1"/>
  <c r="F1638" i="9"/>
  <c r="G1638" i="9"/>
  <c r="E1638" i="9" s="1"/>
  <c r="D1639" i="9"/>
  <c r="F1639" i="9"/>
  <c r="F1640" i="9"/>
  <c r="D1650" i="9"/>
  <c r="D1651" i="9"/>
  <c r="F1655" i="9"/>
  <c r="G1655" i="9" s="1"/>
  <c r="E1655" i="9" s="1"/>
  <c r="E1656" i="9"/>
  <c r="F1656" i="9"/>
  <c r="G1656" i="9"/>
  <c r="D1657" i="9"/>
  <c r="D1658" i="9" s="1"/>
  <c r="G1658" i="9" s="1"/>
  <c r="E1658" i="9" s="1"/>
  <c r="F1657" i="9"/>
  <c r="G1657" i="9" s="1"/>
  <c r="E1657" i="9" s="1"/>
  <c r="F1658" i="9"/>
  <c r="D1669" i="9"/>
  <c r="D1670" i="9"/>
  <c r="F1674" i="9"/>
  <c r="G1674" i="9"/>
  <c r="E1674" i="9" s="1"/>
  <c r="F1675" i="9"/>
  <c r="G1675" i="9" s="1"/>
  <c r="E1675" i="9" s="1"/>
  <c r="D1676" i="9"/>
  <c r="D1677" i="9" s="1"/>
  <c r="F1676" i="9"/>
  <c r="G1676" i="9" s="1"/>
  <c r="E1676" i="9" s="1"/>
  <c r="F1677" i="9"/>
  <c r="D1688" i="9"/>
  <c r="D1689" i="9"/>
  <c r="F1693" i="9"/>
  <c r="G1693" i="9" s="1"/>
  <c r="F1694" i="9"/>
  <c r="G1694" i="9" s="1"/>
  <c r="E1694" i="9" s="1"/>
  <c r="D1695" i="9"/>
  <c r="D1696" i="9" s="1"/>
  <c r="G1696" i="9" s="1"/>
  <c r="E1696" i="9" s="1"/>
  <c r="F1695" i="9"/>
  <c r="F1696" i="9"/>
  <c r="D1707" i="9"/>
  <c r="D1708" i="9"/>
  <c r="F1712" i="9"/>
  <c r="G1712" i="9" s="1"/>
  <c r="F1713" i="9"/>
  <c r="G1713" i="9"/>
  <c r="E1713" i="9" s="1"/>
  <c r="D1714" i="9"/>
  <c r="D1715" i="9" s="1"/>
  <c r="G1715" i="9" s="1"/>
  <c r="E1715" i="9" s="1"/>
  <c r="F1714" i="9"/>
  <c r="F1715" i="9"/>
  <c r="D1726" i="9"/>
  <c r="D1727" i="9"/>
  <c r="E1732" i="9"/>
  <c r="F1732" i="9"/>
  <c r="G1732" i="9" s="1"/>
  <c r="E1733" i="9"/>
  <c r="F1733" i="9"/>
  <c r="G1733" i="9"/>
  <c r="F1734" i="9"/>
  <c r="G1734" i="9"/>
  <c r="E1734" i="9" s="1"/>
  <c r="J1735" i="9"/>
  <c r="K1735" i="9"/>
  <c r="D1741" i="9"/>
  <c r="D1742" i="9"/>
  <c r="F1746" i="9"/>
  <c r="G1746" i="9" s="1"/>
  <c r="E1746" i="9" s="1"/>
  <c r="F1747" i="9"/>
  <c r="G1747" i="9" s="1"/>
  <c r="E1747" i="9" s="1"/>
  <c r="D1748" i="9"/>
  <c r="G1748" i="9" s="1"/>
  <c r="E1748" i="9" s="1"/>
  <c r="F1748" i="9"/>
  <c r="J1749" i="9"/>
  <c r="K1749" i="9"/>
  <c r="E1749" i="9" s="1"/>
  <c r="D1757" i="9"/>
  <c r="D1758" i="9"/>
  <c r="F1762" i="9"/>
  <c r="G1762" i="9" s="1"/>
  <c r="F1763" i="9"/>
  <c r="G1763" i="9"/>
  <c r="E1763" i="9" s="1"/>
  <c r="D1764" i="9"/>
  <c r="G1764" i="9" s="1"/>
  <c r="E1764" i="9" s="1"/>
  <c r="F1764" i="9"/>
  <c r="J1765" i="9"/>
  <c r="K1765" i="9" s="1"/>
  <c r="E1765" i="9" s="1"/>
  <c r="D1773" i="9"/>
  <c r="D1774" i="9"/>
  <c r="F1778" i="9"/>
  <c r="G1778" i="9" s="1"/>
  <c r="F1779" i="9"/>
  <c r="G1779" i="9" s="1"/>
  <c r="E1779" i="9" s="1"/>
  <c r="D1780" i="9"/>
  <c r="G1780" i="9" s="1"/>
  <c r="E1780" i="9" s="1"/>
  <c r="F1780" i="9"/>
  <c r="J1781" i="9"/>
  <c r="K1781" i="9"/>
  <c r="E1781" i="9" s="1"/>
  <c r="D1789" i="9"/>
  <c r="D1790" i="9"/>
  <c r="F1794" i="9"/>
  <c r="G1794" i="9" s="1"/>
  <c r="F1795" i="9"/>
  <c r="G1795" i="9" s="1"/>
  <c r="E1795" i="9" s="1"/>
  <c r="D1796" i="9"/>
  <c r="F1796" i="9"/>
  <c r="G1796" i="9"/>
  <c r="E1796" i="9" s="1"/>
  <c r="J1797" i="9"/>
  <c r="K1797" i="9" s="1"/>
  <c r="D1804" i="9"/>
  <c r="D1805" i="9"/>
  <c r="F1809" i="9"/>
  <c r="G1809" i="9" s="1"/>
  <c r="F1810" i="9"/>
  <c r="G1810" i="9" s="1"/>
  <c r="E1810" i="9" s="1"/>
  <c r="D1811" i="9"/>
  <c r="F1811" i="9"/>
  <c r="J1812" i="9"/>
  <c r="K1812" i="9"/>
  <c r="E1812" i="9" s="1"/>
  <c r="D1820" i="9"/>
  <c r="D1821" i="9"/>
  <c r="F1825" i="9"/>
  <c r="G1825" i="9"/>
  <c r="F1826" i="9"/>
  <c r="G1826" i="9" s="1"/>
  <c r="E1826" i="9" s="1"/>
  <c r="D1827" i="9"/>
  <c r="G1827" i="9" s="1"/>
  <c r="E1827" i="9" s="1"/>
  <c r="F1827" i="9"/>
  <c r="J1828" i="9"/>
  <c r="K1828" i="9"/>
  <c r="E1828" i="9" s="1"/>
  <c r="D1836" i="9"/>
  <c r="D1837" i="9"/>
  <c r="F1841" i="9"/>
  <c r="G1841" i="9"/>
  <c r="E1841" i="9" s="1"/>
  <c r="F1842" i="9"/>
  <c r="G1842" i="9" s="1"/>
  <c r="E1842" i="9" s="1"/>
  <c r="D1843" i="9"/>
  <c r="F1843" i="9"/>
  <c r="J1844" i="9"/>
  <c r="K1844" i="9" s="1"/>
  <c r="D1851" i="9"/>
  <c r="D1852" i="9"/>
  <c r="F1856" i="9"/>
  <c r="G1856" i="9" s="1"/>
  <c r="F1857" i="9"/>
  <c r="G1857" i="9"/>
  <c r="E1857" i="9" s="1"/>
  <c r="F1858" i="9"/>
  <c r="G1858" i="9" s="1"/>
  <c r="E1858" i="9" s="1"/>
  <c r="J1859" i="9"/>
  <c r="K1859" i="9"/>
  <c r="E1859" i="9" s="1"/>
  <c r="K1864" i="9"/>
  <c r="E529" i="3" s="1"/>
  <c r="D1866" i="9"/>
  <c r="D1867" i="9"/>
  <c r="F1871" i="9"/>
  <c r="G1871" i="9" s="1"/>
  <c r="F1872" i="9"/>
  <c r="G1872" i="9" s="1"/>
  <c r="E1872" i="9" s="1"/>
  <c r="D1873" i="9"/>
  <c r="F1873" i="9"/>
  <c r="G1873" i="9"/>
  <c r="E1873" i="9" s="1"/>
  <c r="J1874" i="9"/>
  <c r="K1874" i="9" s="1"/>
  <c r="D1881" i="9"/>
  <c r="D1882" i="9"/>
  <c r="F1886" i="9"/>
  <c r="G1886" i="9" s="1"/>
  <c r="F1887" i="9"/>
  <c r="G1887" i="9"/>
  <c r="E1887" i="9" s="1"/>
  <c r="F1888" i="9"/>
  <c r="G1888" i="9"/>
  <c r="E1888" i="9" s="1"/>
  <c r="J1889" i="9"/>
  <c r="K1889" i="9" s="1"/>
  <c r="D1896" i="9"/>
  <c r="D1897" i="9"/>
  <c r="F1901" i="9"/>
  <c r="G1901" i="9" s="1"/>
  <c r="F1902" i="9"/>
  <c r="G1902" i="9" s="1"/>
  <c r="E1902" i="9" s="1"/>
  <c r="F1903" i="9"/>
  <c r="G1903" i="9" s="1"/>
  <c r="E1903" i="9" s="1"/>
  <c r="D1907" i="9"/>
  <c r="D1908" i="9"/>
  <c r="F1912" i="9"/>
  <c r="G1912" i="9"/>
  <c r="E1912" i="9" s="1"/>
  <c r="E1915" i="9" s="1"/>
  <c r="F1913" i="9"/>
  <c r="G1913" i="9" s="1"/>
  <c r="E1913" i="9" s="1"/>
  <c r="F1914" i="9"/>
  <c r="G1914" i="9" s="1"/>
  <c r="E1914" i="9" s="1"/>
  <c r="D1917" i="9"/>
  <c r="D1918" i="9"/>
  <c r="F1923" i="9"/>
  <c r="G1923" i="9" s="1"/>
  <c r="F1924" i="9"/>
  <c r="G1924" i="9" s="1"/>
  <c r="E1924" i="9" s="1"/>
  <c r="D1925" i="9"/>
  <c r="F1925" i="9"/>
  <c r="J1926" i="9"/>
  <c r="K1926" i="9"/>
  <c r="E1926" i="9" s="1"/>
  <c r="J1927" i="9"/>
  <c r="K1927" i="9" s="1"/>
  <c r="D1945" i="9"/>
  <c r="D1946" i="9"/>
  <c r="F1950" i="9"/>
  <c r="G1950" i="9" s="1"/>
  <c r="F1951" i="9"/>
  <c r="G1951" i="9"/>
  <c r="E1951" i="9" s="1"/>
  <c r="D1952" i="9"/>
  <c r="F1952" i="9"/>
  <c r="G1952" i="9" s="1"/>
  <c r="E1952" i="9" s="1"/>
  <c r="J1953" i="9"/>
  <c r="K1953" i="9" s="1"/>
  <c r="J1954" i="9"/>
  <c r="K1954" i="9" s="1"/>
  <c r="E1954" i="9" s="1"/>
  <c r="D1972" i="9"/>
  <c r="D1973" i="9"/>
  <c r="F1977" i="9"/>
  <c r="G1977" i="9"/>
  <c r="E1977" i="9" s="1"/>
  <c r="F1978" i="9"/>
  <c r="G1978" i="9" s="1"/>
  <c r="D1979" i="9"/>
  <c r="G1979" i="9" s="1"/>
  <c r="E1979" i="9" s="1"/>
  <c r="F1979" i="9"/>
  <c r="J1980" i="9"/>
  <c r="K1980" i="9"/>
  <c r="E1980" i="9" s="1"/>
  <c r="J1981" i="9"/>
  <c r="K1981" i="9" s="1"/>
  <c r="E1981" i="9" s="1"/>
  <c r="D1994" i="9"/>
  <c r="D1995" i="9"/>
  <c r="E1999" i="9"/>
  <c r="F1999" i="9"/>
  <c r="G1999" i="9"/>
  <c r="J2009" i="9" s="1"/>
  <c r="K2009" i="9" s="1"/>
  <c r="E2009" i="9" s="1"/>
  <c r="F2000" i="9"/>
  <c r="G2000" i="9"/>
  <c r="E2000" i="9" s="1"/>
  <c r="D2001" i="9"/>
  <c r="F2001" i="9"/>
  <c r="J2002" i="9"/>
  <c r="K2002" i="9" s="1"/>
  <c r="J2003" i="9"/>
  <c r="K2003" i="9" s="1"/>
  <c r="E2003" i="9" s="1"/>
  <c r="D2016" i="9"/>
  <c r="D2017" i="9"/>
  <c r="F2021" i="9"/>
  <c r="G2021" i="9"/>
  <c r="J2030" i="9" s="1"/>
  <c r="F2022" i="9"/>
  <c r="G2022" i="9" s="1"/>
  <c r="E2022" i="9" s="1"/>
  <c r="D2023" i="9"/>
  <c r="F2023" i="9"/>
  <c r="F2024" i="9"/>
  <c r="G2024" i="9" s="1"/>
  <c r="E2024" i="9" s="1"/>
  <c r="K2030" i="9"/>
  <c r="E2030" i="9" s="1"/>
  <c r="K2031" i="9"/>
  <c r="E538" i="3" s="1"/>
  <c r="D2033" i="9"/>
  <c r="D2034" i="9"/>
  <c r="F2040" i="9"/>
  <c r="G2040" i="9" s="1"/>
  <c r="G2044" i="9" s="1"/>
  <c r="F2041" i="9"/>
  <c r="G2041" i="9"/>
  <c r="E2041" i="9" s="1"/>
  <c r="D2042" i="9"/>
  <c r="K2042" i="9" s="1"/>
  <c r="E2042" i="9" s="1"/>
  <c r="J2042" i="9"/>
  <c r="D2046" i="9"/>
  <c r="D2047" i="9"/>
  <c r="F2051" i="9"/>
  <c r="G2051" i="9"/>
  <c r="F2052" i="9"/>
  <c r="G2052" i="9" s="1"/>
  <c r="E2052" i="9" s="1"/>
  <c r="D2053" i="9"/>
  <c r="J2053" i="9"/>
  <c r="D2057" i="9"/>
  <c r="D2058" i="9"/>
  <c r="F2062" i="9"/>
  <c r="G2062" i="9" s="1"/>
  <c r="G2066" i="9" s="1"/>
  <c r="F2063" i="9"/>
  <c r="G2063" i="9"/>
  <c r="E2063" i="9" s="1"/>
  <c r="D2064" i="9"/>
  <c r="J2064" i="9"/>
  <c r="K2064" i="9"/>
  <c r="D2068" i="9"/>
  <c r="D2069" i="9"/>
  <c r="F2073" i="9"/>
  <c r="G2073" i="9"/>
  <c r="E2073" i="9" s="1"/>
  <c r="F2074" i="9"/>
  <c r="G2074" i="9" s="1"/>
  <c r="E2074" i="9" s="1"/>
  <c r="D2075" i="9"/>
  <c r="J2075" i="9"/>
  <c r="D2079" i="9"/>
  <c r="D2080" i="9"/>
  <c r="F2084" i="9"/>
  <c r="G2084" i="9" s="1"/>
  <c r="F2085" i="9"/>
  <c r="G2085" i="9" s="1"/>
  <c r="E2085" i="9" s="1"/>
  <c r="D2086" i="9"/>
  <c r="K2086" i="9" s="1"/>
  <c r="E2086" i="9" s="1"/>
  <c r="J2086" i="9"/>
  <c r="D2090" i="9"/>
  <c r="D2091" i="9"/>
  <c r="F2095" i="9"/>
  <c r="G2095" i="9" s="1"/>
  <c r="G2099" i="9" s="1"/>
  <c r="G2103" i="9" s="1"/>
  <c r="F2096" i="9"/>
  <c r="G2096" i="9" s="1"/>
  <c r="E2096" i="9" s="1"/>
  <c r="D2097" i="9"/>
  <c r="J2097" i="9"/>
  <c r="D2101" i="9"/>
  <c r="D2102" i="9"/>
  <c r="F2106" i="9"/>
  <c r="G2106" i="9" s="1"/>
  <c r="E2106" i="9" s="1"/>
  <c r="F2107" i="9"/>
  <c r="G2107" i="9" s="1"/>
  <c r="E2107" i="9" s="1"/>
  <c r="D2108" i="9"/>
  <c r="K2108" i="9" s="1"/>
  <c r="E2108" i="9" s="1"/>
  <c r="J2108" i="9"/>
  <c r="D2112" i="9"/>
  <c r="D2113" i="9"/>
  <c r="F2117" i="9"/>
  <c r="G2117" i="9" s="1"/>
  <c r="F2118" i="9"/>
  <c r="G2118" i="9" s="1"/>
  <c r="E2118" i="9" s="1"/>
  <c r="D2119" i="9"/>
  <c r="K2119" i="9" s="1"/>
  <c r="J2119" i="9"/>
  <c r="D2123" i="9"/>
  <c r="D2124" i="9"/>
  <c r="F2128" i="9"/>
  <c r="G2128" i="9" s="1"/>
  <c r="F2129" i="9"/>
  <c r="G2129" i="9" s="1"/>
  <c r="E2129" i="9" s="1"/>
  <c r="F2130" i="9"/>
  <c r="G2130" i="9"/>
  <c r="E2130" i="9" s="1"/>
  <c r="J2131" i="9"/>
  <c r="K2131" i="9"/>
  <c r="D2135" i="9"/>
  <c r="D2136" i="9"/>
  <c r="F2140" i="9"/>
  <c r="G2140" i="9"/>
  <c r="G2144" i="9" s="1"/>
  <c r="F2141" i="9"/>
  <c r="G2141" i="9" s="1"/>
  <c r="E2141" i="9" s="1"/>
  <c r="D2142" i="9"/>
  <c r="J2142" i="9"/>
  <c r="D2146" i="9"/>
  <c r="D2147" i="9"/>
  <c r="F2151" i="9"/>
  <c r="G2151" i="9" s="1"/>
  <c r="F2152" i="9"/>
  <c r="G2152" i="9" s="1"/>
  <c r="E2152" i="9" s="1"/>
  <c r="J2153" i="9"/>
  <c r="K2153" i="9"/>
  <c r="E2153" i="9" s="1"/>
  <c r="D2157" i="9"/>
  <c r="D2158" i="9"/>
  <c r="F2162" i="9"/>
  <c r="G2162" i="9" s="1"/>
  <c r="F2163" i="9"/>
  <c r="G2163" i="9" s="1"/>
  <c r="E2163" i="9" s="1"/>
  <c r="F2164" i="9"/>
  <c r="G2164" i="9" s="1"/>
  <c r="E2164" i="9" s="1"/>
  <c r="J2165" i="9"/>
  <c r="K2165" i="9"/>
  <c r="E2165" i="9" s="1"/>
  <c r="D2169" i="9"/>
  <c r="D2170" i="9"/>
  <c r="F2174" i="9"/>
  <c r="G2174" i="9"/>
  <c r="E2174" i="9" s="1"/>
  <c r="F2175" i="9"/>
  <c r="G2175" i="9" s="1"/>
  <c r="E2175" i="9" s="1"/>
  <c r="F2176" i="9"/>
  <c r="G2176" i="9"/>
  <c r="E2176" i="9" s="1"/>
  <c r="J2177" i="9"/>
  <c r="K2177" i="9" s="1"/>
  <c r="D2181" i="9"/>
  <c r="D2182" i="9"/>
  <c r="F2186" i="9"/>
  <c r="G2186" i="9" s="1"/>
  <c r="E2186" i="9" s="1"/>
  <c r="F2187" i="9"/>
  <c r="G2187" i="9" s="1"/>
  <c r="E2187" i="9" s="1"/>
  <c r="J2188" i="9"/>
  <c r="K2188" i="9" s="1"/>
  <c r="D2192" i="9"/>
  <c r="D2193" i="9"/>
  <c r="F2197" i="9"/>
  <c r="G2197" i="9" s="1"/>
  <c r="F2198" i="9"/>
  <c r="G2198" i="9" s="1"/>
  <c r="E2198" i="9" s="1"/>
  <c r="D2199" i="9"/>
  <c r="J2199" i="9"/>
  <c r="D2203" i="9"/>
  <c r="D2204" i="9"/>
  <c r="F2208" i="9"/>
  <c r="G2208" i="9" s="1"/>
  <c r="E2208" i="9" s="1"/>
  <c r="F2209" i="9"/>
  <c r="G2209" i="9" s="1"/>
  <c r="E2209" i="9" s="1"/>
  <c r="J2210" i="9"/>
  <c r="K2210" i="9" s="1"/>
  <c r="D2214" i="9"/>
  <c r="D2215" i="9"/>
  <c r="F2219" i="9"/>
  <c r="G2219" i="9"/>
  <c r="F2220" i="9"/>
  <c r="G2220" i="9"/>
  <c r="E2220" i="9" s="1"/>
  <c r="F2221" i="9"/>
  <c r="G2221" i="9" s="1"/>
  <c r="E2221" i="9" s="1"/>
  <c r="D2222" i="9"/>
  <c r="J2222" i="9"/>
  <c r="K2222" i="9" s="1"/>
  <c r="D2226" i="9"/>
  <c r="D2227" i="9"/>
  <c r="F2231" i="9"/>
  <c r="G2231" i="9" s="1"/>
  <c r="F2232" i="9"/>
  <c r="G2232" i="9" s="1"/>
  <c r="E2232" i="9" s="1"/>
  <c r="D2233" i="9"/>
  <c r="J2233" i="9"/>
  <c r="D2237" i="9"/>
  <c r="D2238" i="9"/>
  <c r="F2242" i="9"/>
  <c r="G2242" i="9" s="1"/>
  <c r="F2243" i="9"/>
  <c r="G2243" i="9"/>
  <c r="E2243" i="9" s="1"/>
  <c r="J2244" i="9"/>
  <c r="K2244" i="9" s="1"/>
  <c r="E2245" i="9"/>
  <c r="D2248" i="9"/>
  <c r="D2249" i="9"/>
  <c r="F2253" i="9"/>
  <c r="G2253" i="9" s="1"/>
  <c r="E2253" i="9" s="1"/>
  <c r="F2254" i="9"/>
  <c r="G2254" i="9"/>
  <c r="E2254" i="9" s="1"/>
  <c r="F2255" i="9"/>
  <c r="G2255" i="9" s="1"/>
  <c r="E2255" i="9" s="1"/>
  <c r="D2256" i="9"/>
  <c r="J2256" i="9"/>
  <c r="E2257" i="9"/>
  <c r="D2260" i="9"/>
  <c r="D2261" i="9"/>
  <c r="F2266" i="9"/>
  <c r="G2266" i="9" s="1"/>
  <c r="F2267" i="9"/>
  <c r="G2267" i="9" s="1"/>
  <c r="E2267" i="9" s="1"/>
  <c r="F2268" i="9"/>
  <c r="G2268" i="9"/>
  <c r="E2268" i="9" s="1"/>
  <c r="D2271" i="9"/>
  <c r="D2272" i="9"/>
  <c r="F2277" i="9"/>
  <c r="G2277" i="9"/>
  <c r="E2277" i="9" s="1"/>
  <c r="F2278" i="9"/>
  <c r="G2278" i="9" s="1"/>
  <c r="F2279" i="9"/>
  <c r="G2279" i="9" s="1"/>
  <c r="E2279" i="9" s="1"/>
  <c r="D2282" i="9"/>
  <c r="D2283" i="9"/>
  <c r="F2288" i="9"/>
  <c r="G2288" i="9" s="1"/>
  <c r="F2289" i="9"/>
  <c r="G2289" i="9" s="1"/>
  <c r="E2289" i="9" s="1"/>
  <c r="F2290" i="9"/>
  <c r="G2290" i="9" s="1"/>
  <c r="E2290" i="9" s="1"/>
  <c r="D2293" i="9"/>
  <c r="D2294" i="9"/>
  <c r="F2299" i="9"/>
  <c r="G2299" i="9" s="1"/>
  <c r="F2300" i="9"/>
  <c r="G2300" i="9" s="1"/>
  <c r="E2300" i="9" s="1"/>
  <c r="F2301" i="9"/>
  <c r="G2301" i="9" s="1"/>
  <c r="E2301" i="9" s="1"/>
  <c r="D2304" i="9"/>
  <c r="D2305" i="9"/>
  <c r="F2310" i="9"/>
  <c r="G2310" i="9" s="1"/>
  <c r="F2311" i="9"/>
  <c r="G2311" i="9"/>
  <c r="E2311" i="9" s="1"/>
  <c r="F2312" i="9"/>
  <c r="G2312" i="9" s="1"/>
  <c r="E2312" i="9" s="1"/>
  <c r="D2315" i="9"/>
  <c r="D2316" i="9"/>
  <c r="F2320" i="9"/>
  <c r="G2320" i="9" s="1"/>
  <c r="F2321" i="9"/>
  <c r="G2321" i="9" s="1"/>
  <c r="E2321" i="9" s="1"/>
  <c r="D2322" i="9"/>
  <c r="G2322" i="9" s="1"/>
  <c r="E2322" i="9" s="1"/>
  <c r="F2322" i="9"/>
  <c r="F2323" i="9"/>
  <c r="K2334" i="9"/>
  <c r="D2336" i="9"/>
  <c r="D2337" i="9"/>
  <c r="J2341" i="9"/>
  <c r="K2341" i="9" s="1"/>
  <c r="J2342" i="9"/>
  <c r="K2342" i="9" s="1"/>
  <c r="E2342" i="9" s="1"/>
  <c r="J2343" i="9"/>
  <c r="K2343" i="9" s="1"/>
  <c r="E2343" i="9" s="1"/>
  <c r="J2344" i="9"/>
  <c r="K2344" i="9" s="1"/>
  <c r="E2344" i="9" s="1"/>
  <c r="J2345" i="9"/>
  <c r="K2345" i="9" s="1"/>
  <c r="E2345" i="9" s="1"/>
  <c r="E2346" i="9"/>
  <c r="J2346" i="9"/>
  <c r="K2346" i="9"/>
  <c r="J2347" i="9"/>
  <c r="K2347" i="9" s="1"/>
  <c r="E2347" i="9" s="1"/>
  <c r="J2348" i="9"/>
  <c r="K2348" i="9" s="1"/>
  <c r="E2348" i="9" s="1"/>
  <c r="J2349" i="9"/>
  <c r="K2349" i="9" s="1"/>
  <c r="E2349" i="9" s="1"/>
  <c r="J2350" i="9"/>
  <c r="K2350" i="9" s="1"/>
  <c r="E2350" i="9" s="1"/>
  <c r="J2351" i="9"/>
  <c r="K2351" i="9" s="1"/>
  <c r="E2351" i="9" s="1"/>
  <c r="J2352" i="9"/>
  <c r="K2352" i="9" s="1"/>
  <c r="E2352" i="9" s="1"/>
  <c r="J2353" i="9"/>
  <c r="K2353" i="9" s="1"/>
  <c r="E2353" i="9" s="1"/>
  <c r="J2354" i="9"/>
  <c r="K2354" i="9"/>
  <c r="E2354" i="9" s="1"/>
  <c r="J2355" i="9"/>
  <c r="K2355" i="9" s="1"/>
  <c r="E2355" i="9" s="1"/>
  <c r="J2356" i="9"/>
  <c r="K2356" i="9" s="1"/>
  <c r="E2356" i="9" s="1"/>
  <c r="J2357" i="9"/>
  <c r="K2357" i="9" s="1"/>
  <c r="E2357" i="9" s="1"/>
  <c r="J2358" i="9"/>
  <c r="K2358" i="9"/>
  <c r="E2358" i="9" s="1"/>
  <c r="J2359" i="9"/>
  <c r="K2359" i="9" s="1"/>
  <c r="E2359" i="9" s="1"/>
  <c r="J2360" i="9"/>
  <c r="K2360" i="9"/>
  <c r="E2360" i="9" s="1"/>
  <c r="D2363" i="9"/>
  <c r="K2363" i="9" s="1"/>
  <c r="J2363" i="9"/>
  <c r="D2364" i="9"/>
  <c r="G2365" i="9"/>
  <c r="J2368" i="9"/>
  <c r="K2368" i="9" s="1"/>
  <c r="E2368" i="9" s="1"/>
  <c r="J2369" i="9"/>
  <c r="K2369" i="9" s="1"/>
  <c r="E2369" i="9" s="1"/>
  <c r="J2370" i="9"/>
  <c r="K2370" i="9"/>
  <c r="E2370" i="9" s="1"/>
  <c r="J2371" i="9"/>
  <c r="K2371" i="9" s="1"/>
  <c r="E2371" i="9" s="1"/>
  <c r="J2372" i="9"/>
  <c r="K2372" i="9" s="1"/>
  <c r="E2372" i="9" s="1"/>
  <c r="J2373" i="9"/>
  <c r="K2373" i="9" s="1"/>
  <c r="E2373" i="9" s="1"/>
  <c r="J2374" i="9"/>
  <c r="K2374" i="9" s="1"/>
  <c r="E2374" i="9" s="1"/>
  <c r="J2375" i="9"/>
  <c r="K2375" i="9" s="1"/>
  <c r="E2375" i="9" s="1"/>
  <c r="J2376" i="9"/>
  <c r="K2376" i="9" s="1"/>
  <c r="E2376" i="9" s="1"/>
  <c r="J2377" i="9"/>
  <c r="K2377" i="9" s="1"/>
  <c r="E2377" i="9" s="1"/>
  <c r="J2378" i="9"/>
  <c r="K2378" i="9"/>
  <c r="E2378" i="9" s="1"/>
  <c r="J2379" i="9"/>
  <c r="K2379" i="9" s="1"/>
  <c r="E2379" i="9" s="1"/>
  <c r="J2380" i="9"/>
  <c r="K2380" i="9" s="1"/>
  <c r="E2380" i="9" s="1"/>
  <c r="J2381" i="9"/>
  <c r="K2381" i="9" s="1"/>
  <c r="E2381" i="9" s="1"/>
  <c r="J2382" i="9"/>
  <c r="K2382" i="9"/>
  <c r="E2382" i="9" s="1"/>
  <c r="J2383" i="9"/>
  <c r="K2383" i="9" s="1"/>
  <c r="E2383" i="9" s="1"/>
  <c r="J2384" i="9"/>
  <c r="K2384" i="9" s="1"/>
  <c r="E2384" i="9" s="1"/>
  <c r="J2385" i="9"/>
  <c r="K2385" i="9"/>
  <c r="E2385" i="9" s="1"/>
  <c r="J2386" i="9"/>
  <c r="K2386" i="9" s="1"/>
  <c r="E2386" i="9" s="1"/>
  <c r="J2387" i="9"/>
  <c r="K2387" i="9" s="1"/>
  <c r="E2387" i="9" s="1"/>
  <c r="D2390" i="9"/>
  <c r="J2390" i="9"/>
  <c r="D2391" i="9"/>
  <c r="G2392" i="9"/>
  <c r="J2395" i="9"/>
  <c r="K2395" i="9" s="1"/>
  <c r="J2396" i="9"/>
  <c r="K2396" i="9" s="1"/>
  <c r="E2396" i="9" s="1"/>
  <c r="J2397" i="9"/>
  <c r="K2397" i="9" s="1"/>
  <c r="E2397" i="9" s="1"/>
  <c r="J2398" i="9"/>
  <c r="K2398" i="9" s="1"/>
  <c r="E2398" i="9" s="1"/>
  <c r="J2399" i="9"/>
  <c r="K2399" i="9" s="1"/>
  <c r="E2399" i="9" s="1"/>
  <c r="J2400" i="9"/>
  <c r="K2400" i="9"/>
  <c r="E2400" i="9" s="1"/>
  <c r="J2401" i="9"/>
  <c r="K2401" i="9" s="1"/>
  <c r="E2401" i="9" s="1"/>
  <c r="J2402" i="9"/>
  <c r="K2402" i="9" s="1"/>
  <c r="E2402" i="9" s="1"/>
  <c r="J2403" i="9"/>
  <c r="K2403" i="9" s="1"/>
  <c r="E2403" i="9" s="1"/>
  <c r="J2404" i="9"/>
  <c r="K2404" i="9"/>
  <c r="E2404" i="9" s="1"/>
  <c r="J2405" i="9"/>
  <c r="K2405" i="9" s="1"/>
  <c r="E2405" i="9" s="1"/>
  <c r="J2406" i="9"/>
  <c r="K2406" i="9"/>
  <c r="E2406" i="9" s="1"/>
  <c r="J2407" i="9"/>
  <c r="K2407" i="9" s="1"/>
  <c r="E2407" i="9" s="1"/>
  <c r="J2408" i="9"/>
  <c r="K2408" i="9"/>
  <c r="E2408" i="9" s="1"/>
  <c r="J2409" i="9"/>
  <c r="K2409" i="9" s="1"/>
  <c r="E2409" i="9" s="1"/>
  <c r="J2410" i="9"/>
  <c r="K2410" i="9"/>
  <c r="E2410" i="9" s="1"/>
  <c r="J2411" i="9"/>
  <c r="K2411" i="9" s="1"/>
  <c r="E2411" i="9" s="1"/>
  <c r="J2412" i="9"/>
  <c r="K2412" i="9" s="1"/>
  <c r="E2412" i="9" s="1"/>
  <c r="J2413" i="9"/>
  <c r="K2413" i="9" s="1"/>
  <c r="E2413" i="9" s="1"/>
  <c r="J2414" i="9"/>
  <c r="K2414" i="9" s="1"/>
  <c r="E2414" i="9" s="1"/>
  <c r="D2417" i="9"/>
  <c r="J2417" i="9"/>
  <c r="K2417" i="9"/>
  <c r="E2417" i="9" s="1"/>
  <c r="D2418" i="9"/>
  <c r="G2419" i="9"/>
  <c r="F2422" i="9"/>
  <c r="G2422" i="9" s="1"/>
  <c r="F2423" i="9"/>
  <c r="G2423" i="9" s="1"/>
  <c r="E2423" i="9" s="1"/>
  <c r="D2424" i="9"/>
  <c r="D2425" i="9" s="1"/>
  <c r="F2424" i="9"/>
  <c r="F2425" i="9"/>
  <c r="D2435" i="9"/>
  <c r="D2436" i="9"/>
  <c r="F2440" i="9"/>
  <c r="G2440" i="9" s="1"/>
  <c r="F2441" i="9"/>
  <c r="G2441" i="9"/>
  <c r="E2441" i="9" s="1"/>
  <c r="D2442" i="9"/>
  <c r="G2442" i="9" s="1"/>
  <c r="E2442" i="9" s="1"/>
  <c r="F2442" i="9"/>
  <c r="D2443" i="9"/>
  <c r="F2443" i="9"/>
  <c r="D2453" i="9"/>
  <c r="D2454" i="9"/>
  <c r="F2458" i="9"/>
  <c r="G2458" i="9"/>
  <c r="F2459" i="9"/>
  <c r="G2459" i="9"/>
  <c r="E2459" i="9" s="1"/>
  <c r="D2460" i="9"/>
  <c r="F2460" i="9"/>
  <c r="F2461" i="9"/>
  <c r="D2470" i="9"/>
  <c r="D2471" i="9"/>
  <c r="F2475" i="9"/>
  <c r="G2475" i="9" s="1"/>
  <c r="F2476" i="9"/>
  <c r="G2476" i="9"/>
  <c r="E2476" i="9" s="1"/>
  <c r="D2477" i="9"/>
  <c r="F2477" i="9"/>
  <c r="F2478" i="9"/>
  <c r="D2487" i="9"/>
  <c r="D2488" i="9"/>
  <c r="F2492" i="9"/>
  <c r="G2492" i="9"/>
  <c r="F2493" i="9"/>
  <c r="G2493" i="9" s="1"/>
  <c r="D2494" i="9"/>
  <c r="F2494" i="9"/>
  <c r="F2495" i="9"/>
  <c r="D2505" i="9"/>
  <c r="D2506" i="9"/>
  <c r="F2510" i="9"/>
  <c r="G2510" i="9"/>
  <c r="F2511" i="9"/>
  <c r="G2511" i="9" s="1"/>
  <c r="E2511" i="9" s="1"/>
  <c r="F2512" i="9"/>
  <c r="G2512" i="9" s="1"/>
  <c r="E2512" i="9" s="1"/>
  <c r="F2513" i="9"/>
  <c r="G2513" i="9"/>
  <c r="E2513" i="9" s="1"/>
  <c r="D2521" i="9"/>
  <c r="D2522" i="9"/>
  <c r="F2528" i="9"/>
  <c r="G2528" i="9" s="1"/>
  <c r="E2528" i="9" s="1"/>
  <c r="F2529" i="9"/>
  <c r="G2529" i="9" s="1"/>
  <c r="E2529" i="9" s="1"/>
  <c r="F2530" i="9"/>
  <c r="G2530" i="9" s="1"/>
  <c r="E2530" i="9" s="1"/>
  <c r="D2533" i="9"/>
  <c r="D2534" i="9"/>
  <c r="F2538" i="9"/>
  <c r="G2538" i="9" s="1"/>
  <c r="E2539" i="9"/>
  <c r="F2539" i="9"/>
  <c r="G2539" i="9" s="1"/>
  <c r="F2540" i="9"/>
  <c r="G2540" i="9" s="1"/>
  <c r="E2540" i="9" s="1"/>
  <c r="D2543" i="9"/>
  <c r="D2544" i="9"/>
  <c r="F2548" i="9"/>
  <c r="G2548" i="9"/>
  <c r="E2548" i="9" s="1"/>
  <c r="F2549" i="9"/>
  <c r="G2549" i="9" s="1"/>
  <c r="E2549" i="9" s="1"/>
  <c r="F2550" i="9"/>
  <c r="G2550" i="9"/>
  <c r="E2550" i="9" s="1"/>
  <c r="D2553" i="9"/>
  <c r="D2554" i="9"/>
  <c r="F2558" i="9"/>
  <c r="G2558" i="9" s="1"/>
  <c r="E2558" i="9" s="1"/>
  <c r="F2559" i="9"/>
  <c r="G2559" i="9" s="1"/>
  <c r="E2559" i="9" s="1"/>
  <c r="F2560" i="9"/>
  <c r="G2560" i="9"/>
  <c r="E2560" i="9" s="1"/>
  <c r="D2563" i="9"/>
  <c r="D2564" i="9"/>
  <c r="F2568" i="9"/>
  <c r="G2568" i="9"/>
  <c r="G2571" i="9" s="1"/>
  <c r="F2569" i="9"/>
  <c r="G2569" i="9" s="1"/>
  <c r="E2569" i="9" s="1"/>
  <c r="F2570" i="9"/>
  <c r="G2570" i="9"/>
  <c r="E2570" i="9" s="1"/>
  <c r="D2573" i="9"/>
  <c r="D2574" i="9"/>
  <c r="F2578" i="9"/>
  <c r="G2578" i="9"/>
  <c r="E2578" i="9" s="1"/>
  <c r="E2581" i="9" s="1"/>
  <c r="F2579" i="9"/>
  <c r="G2579" i="9" s="1"/>
  <c r="E2579" i="9" s="1"/>
  <c r="F2580" i="9"/>
  <c r="G2580" i="9" s="1"/>
  <c r="E2580" i="9" s="1"/>
  <c r="D2583" i="9"/>
  <c r="D2584" i="9"/>
  <c r="F2590" i="9"/>
  <c r="G2590" i="9" s="1"/>
  <c r="F2591" i="9"/>
  <c r="G2591" i="9" s="1"/>
  <c r="E2591" i="9" s="1"/>
  <c r="F2592" i="9"/>
  <c r="G2592" i="9"/>
  <c r="E2592" i="9" s="1"/>
  <c r="F2593" i="9"/>
  <c r="G2593" i="9" s="1"/>
  <c r="E2593" i="9" s="1"/>
  <c r="F2594" i="9"/>
  <c r="G2594" i="9"/>
  <c r="E2594" i="9" s="1"/>
  <c r="D2597" i="9"/>
  <c r="D2598" i="9"/>
  <c r="F2603" i="9"/>
  <c r="G2603" i="9" s="1"/>
  <c r="E2603" i="9" s="1"/>
  <c r="E2608" i="9" s="1"/>
  <c r="F2604" i="9"/>
  <c r="G2604" i="9" s="1"/>
  <c r="E2604" i="9" s="1"/>
  <c r="F2605" i="9"/>
  <c r="G2605" i="9" s="1"/>
  <c r="E2605" i="9" s="1"/>
  <c r="F2606" i="9"/>
  <c r="G2606" i="9"/>
  <c r="E2606" i="9" s="1"/>
  <c r="F2607" i="9"/>
  <c r="G2607" i="9" s="1"/>
  <c r="E2607" i="9" s="1"/>
  <c r="D2610" i="9"/>
  <c r="D2611" i="9"/>
  <c r="F2616" i="9"/>
  <c r="G2616" i="9" s="1"/>
  <c r="F2617" i="9"/>
  <c r="G2617" i="9" s="1"/>
  <c r="E2617" i="9" s="1"/>
  <c r="F2618" i="9"/>
  <c r="G2618" i="9"/>
  <c r="E2618" i="9" s="1"/>
  <c r="F2619" i="9"/>
  <c r="G2619" i="9"/>
  <c r="E2619" i="9" s="1"/>
  <c r="F2620" i="9"/>
  <c r="G2620" i="9" s="1"/>
  <c r="E2620" i="9" s="1"/>
  <c r="D2623" i="9"/>
  <c r="D2624" i="9"/>
  <c r="F2629" i="9"/>
  <c r="G2629" i="9"/>
  <c r="E2629" i="9" s="1"/>
  <c r="F2630" i="9"/>
  <c r="G2630" i="9" s="1"/>
  <c r="E2630" i="9" s="1"/>
  <c r="F2631" i="9"/>
  <c r="G2631" i="9" s="1"/>
  <c r="E2631" i="9" s="1"/>
  <c r="F2632" i="9"/>
  <c r="G2632" i="9" s="1"/>
  <c r="E2632" i="9" s="1"/>
  <c r="F2633" i="9"/>
  <c r="G2633" i="9" s="1"/>
  <c r="E2633" i="9" s="1"/>
  <c r="D2636" i="9"/>
  <c r="D2637" i="9"/>
  <c r="F2642" i="9"/>
  <c r="G2642" i="9" s="1"/>
  <c r="F2643" i="9"/>
  <c r="G2643" i="9"/>
  <c r="E2643" i="9" s="1"/>
  <c r="F2644" i="9"/>
  <c r="G2644" i="9" s="1"/>
  <c r="E2644" i="9" s="1"/>
  <c r="F2645" i="9"/>
  <c r="G2645" i="9" s="1"/>
  <c r="E2645" i="9" s="1"/>
  <c r="F2646" i="9"/>
  <c r="G2646" i="9" s="1"/>
  <c r="E2646" i="9" s="1"/>
  <c r="D2649" i="9"/>
  <c r="D2650" i="9"/>
  <c r="G4" i="10"/>
  <c r="H4" i="10"/>
  <c r="I4" i="10"/>
  <c r="G5" i="10"/>
  <c r="H5" i="10"/>
  <c r="I5" i="10"/>
  <c r="G6" i="10"/>
  <c r="H6" i="10"/>
  <c r="I6" i="10"/>
  <c r="G7" i="10"/>
  <c r="H7" i="10"/>
  <c r="J7" i="10" s="1"/>
  <c r="I7" i="10"/>
  <c r="G8" i="10"/>
  <c r="H8" i="10"/>
  <c r="I8" i="10"/>
  <c r="J8" i="10" s="1"/>
  <c r="G9" i="10"/>
  <c r="J9" i="10" s="1"/>
  <c r="K9" i="10" s="1"/>
  <c r="H9" i="10"/>
  <c r="I9" i="10"/>
  <c r="G10" i="10"/>
  <c r="H10" i="10"/>
  <c r="I10" i="10"/>
  <c r="J10" i="10" s="1"/>
  <c r="J11" i="10"/>
  <c r="K11" i="10"/>
  <c r="H12" i="10"/>
  <c r="I12" i="10"/>
  <c r="J12" i="10" s="1"/>
  <c r="H46" i="13" s="1"/>
  <c r="J46" i="13" s="1"/>
  <c r="J343" i="7" s="1"/>
  <c r="K343" i="7" s="1"/>
  <c r="E343" i="7" s="1"/>
  <c r="H13" i="10"/>
  <c r="I13" i="10"/>
  <c r="J13" i="10" s="1"/>
  <c r="G14" i="10"/>
  <c r="J14" i="10" s="1"/>
  <c r="H14" i="10"/>
  <c r="I14" i="10"/>
  <c r="G15" i="10"/>
  <c r="H15" i="10"/>
  <c r="I15" i="10"/>
  <c r="J15" i="10" s="1"/>
  <c r="G16" i="10"/>
  <c r="H16" i="10"/>
  <c r="I16" i="10"/>
  <c r="J16" i="10"/>
  <c r="H66" i="13" s="1"/>
  <c r="J66" i="13" s="1"/>
  <c r="G17" i="10"/>
  <c r="H17" i="10"/>
  <c r="I17" i="10"/>
  <c r="G18" i="10"/>
  <c r="H18" i="10"/>
  <c r="J18" i="10" s="1"/>
  <c r="I18" i="10"/>
  <c r="G19" i="10"/>
  <c r="H19" i="10"/>
  <c r="J19" i="10" s="1"/>
  <c r="I19" i="10"/>
  <c r="G20" i="10"/>
  <c r="H20" i="10"/>
  <c r="I20" i="10"/>
  <c r="G21" i="10"/>
  <c r="H21" i="10"/>
  <c r="I21" i="10"/>
  <c r="J21" i="10" s="1"/>
  <c r="G22" i="10"/>
  <c r="H22" i="10"/>
  <c r="I22" i="10"/>
  <c r="J22" i="10" s="1"/>
  <c r="C23" i="10"/>
  <c r="B23" i="10" s="1"/>
  <c r="G24" i="10"/>
  <c r="H24" i="10"/>
  <c r="J24" i="10" s="1"/>
  <c r="I24" i="10"/>
  <c r="G25" i="10"/>
  <c r="H25" i="10"/>
  <c r="J25" i="10" s="1"/>
  <c r="I25" i="10"/>
  <c r="B26" i="10"/>
  <c r="H26" i="10" s="1"/>
  <c r="G26" i="10"/>
  <c r="B27" i="10"/>
  <c r="H27" i="10" s="1"/>
  <c r="G27" i="10"/>
  <c r="I27" i="10"/>
  <c r="G28" i="10"/>
  <c r="H28" i="10"/>
  <c r="I28" i="10"/>
  <c r="J28" i="10"/>
  <c r="H55" i="13" s="1"/>
  <c r="G29" i="10"/>
  <c r="H29" i="10"/>
  <c r="I29" i="10"/>
  <c r="B30" i="10"/>
  <c r="H30" i="10" s="1"/>
  <c r="G30" i="10"/>
  <c r="B31" i="10"/>
  <c r="G31" i="10" s="1"/>
  <c r="I31" i="10"/>
  <c r="B32" i="10"/>
  <c r="G32" i="10" s="1"/>
  <c r="I32" i="10"/>
  <c r="C33" i="10"/>
  <c r="B33" i="10" s="1"/>
  <c r="F7" i="12"/>
  <c r="K7" i="12"/>
  <c r="H469" i="9" s="1"/>
  <c r="I469" i="9" s="1"/>
  <c r="F8" i="12"/>
  <c r="K8" i="12" s="1"/>
  <c r="J9" i="12"/>
  <c r="K9" i="12" s="1"/>
  <c r="J10" i="12"/>
  <c r="K10" i="12" s="1"/>
  <c r="F11" i="12"/>
  <c r="K11" i="12" s="1"/>
  <c r="K12" i="12"/>
  <c r="K13" i="12"/>
  <c r="K14" i="12"/>
  <c r="F15" i="12"/>
  <c r="K15" i="12" s="1"/>
  <c r="K16" i="12"/>
  <c r="K17" i="12"/>
  <c r="J18" i="12"/>
  <c r="K18" i="12"/>
  <c r="H407" i="5" s="1"/>
  <c r="I407" i="5" s="1"/>
  <c r="J19" i="12"/>
  <c r="K19" i="12" s="1"/>
  <c r="H408" i="5" s="1"/>
  <c r="I408" i="5" s="1"/>
  <c r="E408" i="5" s="1"/>
  <c r="J20" i="12"/>
  <c r="K20" i="12"/>
  <c r="J21" i="12"/>
  <c r="K21" i="12"/>
  <c r="K22" i="12"/>
  <c r="J23" i="12"/>
  <c r="K23" i="12" s="1"/>
  <c r="J24" i="12"/>
  <c r="K24" i="12"/>
  <c r="K25" i="12"/>
  <c r="H237" i="6" s="1"/>
  <c r="I237" i="6" s="1"/>
  <c r="K26" i="12"/>
  <c r="K27" i="12"/>
  <c r="K28" i="12"/>
  <c r="K29" i="12"/>
  <c r="H1406" i="6" s="1"/>
  <c r="I1406" i="6" s="1"/>
  <c r="K30" i="12"/>
  <c r="H1422" i="6" s="1"/>
  <c r="I1422" i="6" s="1"/>
  <c r="K31" i="12"/>
  <c r="H1438" i="6" s="1"/>
  <c r="I1438" i="6" s="1"/>
  <c r="K32" i="12"/>
  <c r="H1407" i="6" s="1"/>
  <c r="I1407" i="6" s="1"/>
  <c r="E1407" i="6" s="1"/>
  <c r="K33" i="12"/>
  <c r="H1423" i="6" s="1"/>
  <c r="I1423" i="6" s="1"/>
  <c r="E1423" i="6" s="1"/>
  <c r="K34" i="12"/>
  <c r="H1439" i="6" s="1"/>
  <c r="I1439" i="6" s="1"/>
  <c r="E1439" i="6" s="1"/>
  <c r="K35" i="12"/>
  <c r="K36" i="12"/>
  <c r="K37" i="12"/>
  <c r="K38" i="12"/>
  <c r="K39" i="12"/>
  <c r="K40" i="12"/>
  <c r="K41" i="12"/>
  <c r="H1333" i="6" s="1"/>
  <c r="I1333" i="6" s="1"/>
  <c r="K42" i="12"/>
  <c r="K43" i="12"/>
  <c r="K44" i="12"/>
  <c r="K45" i="12"/>
  <c r="K46" i="12"/>
  <c r="H806" i="9" s="1"/>
  <c r="I806" i="9" s="1"/>
  <c r="E806" i="9" s="1"/>
  <c r="K47" i="12"/>
  <c r="K48" i="12"/>
  <c r="K49" i="12"/>
  <c r="K50" i="12"/>
  <c r="K51" i="12"/>
  <c r="K52" i="12"/>
  <c r="K53" i="12"/>
  <c r="K54" i="12"/>
  <c r="H824" i="9" s="1"/>
  <c r="I824" i="9" s="1"/>
  <c r="E824" i="9" s="1"/>
  <c r="K55" i="12"/>
  <c r="K56" i="12"/>
  <c r="K57" i="12"/>
  <c r="K58" i="12"/>
  <c r="K59" i="12"/>
  <c r="K60" i="12"/>
  <c r="H1101" i="6" s="1"/>
  <c r="I1101" i="6" s="1"/>
  <c r="E1101" i="6" s="1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J76" i="12"/>
  <c r="K76" i="12" s="1"/>
  <c r="K77" i="12"/>
  <c r="H44" i="7" s="1"/>
  <c r="I44" i="7" s="1"/>
  <c r="K78" i="12"/>
  <c r="K79" i="12"/>
  <c r="K80" i="12"/>
  <c r="K81" i="12"/>
  <c r="H135" i="7" s="1"/>
  <c r="I135" i="7" s="1"/>
  <c r="K82" i="12"/>
  <c r="H136" i="7" s="1"/>
  <c r="I136" i="7" s="1"/>
  <c r="E136" i="7" s="1"/>
  <c r="K83" i="12"/>
  <c r="H153" i="7" s="1"/>
  <c r="I153" i="7" s="1"/>
  <c r="J84" i="12"/>
  <c r="K84" i="12" s="1"/>
  <c r="H168" i="7" s="1"/>
  <c r="I168" i="7" s="1"/>
  <c r="J85" i="12"/>
  <c r="K85" i="12"/>
  <c r="K86" i="12"/>
  <c r="H202" i="7" s="1"/>
  <c r="I202" i="7" s="1"/>
  <c r="K87" i="12"/>
  <c r="H246" i="7" s="1"/>
  <c r="I246" i="7" s="1"/>
  <c r="K88" i="12"/>
  <c r="H247" i="7" s="1"/>
  <c r="I247" i="7" s="1"/>
  <c r="E247" i="7" s="1"/>
  <c r="K89" i="12"/>
  <c r="H248" i="7" s="1"/>
  <c r="I248" i="7" s="1"/>
  <c r="E248" i="7" s="1"/>
  <c r="K90" i="12"/>
  <c r="H249" i="7" s="1"/>
  <c r="I249" i="7" s="1"/>
  <c r="E249" i="7" s="1"/>
  <c r="K91" i="12"/>
  <c r="H305" i="7" s="1"/>
  <c r="I305" i="7" s="1"/>
  <c r="K92" i="12"/>
  <c r="H306" i="7" s="1"/>
  <c r="I306" i="7" s="1"/>
  <c r="E306" i="7" s="1"/>
  <c r="K93" i="12"/>
  <c r="K94" i="12"/>
  <c r="K95" i="12"/>
  <c r="K96" i="12"/>
  <c r="K97" i="12"/>
  <c r="K98" i="12"/>
  <c r="K99" i="12"/>
  <c r="K100" i="12"/>
  <c r="F101" i="12"/>
  <c r="K101" i="12"/>
  <c r="F102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H1059" i="8" s="1"/>
  <c r="I1059" i="8" s="1"/>
  <c r="K114" i="12"/>
  <c r="H1111" i="8" s="1"/>
  <c r="I1111" i="8" s="1"/>
  <c r="K115" i="12"/>
  <c r="H1163" i="8" s="1"/>
  <c r="I1163" i="8" s="1"/>
  <c r="K116" i="12"/>
  <c r="H1215" i="8" s="1"/>
  <c r="I1215" i="8" s="1"/>
  <c r="F117" i="12"/>
  <c r="F121" i="12" s="1"/>
  <c r="K121" i="12" s="1"/>
  <c r="H1093" i="8" s="1"/>
  <c r="I1093" i="8" s="1"/>
  <c r="E1093" i="8" s="1"/>
  <c r="K117" i="12"/>
  <c r="H1092" i="8" s="1"/>
  <c r="I1092" i="8" s="1"/>
  <c r="F118" i="12"/>
  <c r="F122" i="12" s="1"/>
  <c r="K122" i="12" s="1"/>
  <c r="H1145" i="8" s="1"/>
  <c r="I1145" i="8" s="1"/>
  <c r="E1145" i="8" s="1"/>
  <c r="K118" i="12"/>
  <c r="H1144" i="8" s="1"/>
  <c r="I1144" i="8" s="1"/>
  <c r="F119" i="12"/>
  <c r="K119" i="12" s="1"/>
  <c r="H1196" i="8" s="1"/>
  <c r="I1196" i="8" s="1"/>
  <c r="F120" i="12"/>
  <c r="K120" i="12"/>
  <c r="H1248" i="8" s="1"/>
  <c r="I1248" i="8" s="1"/>
  <c r="F124" i="12"/>
  <c r="K124" i="12" s="1"/>
  <c r="H1249" i="8" s="1"/>
  <c r="I1249" i="8" s="1"/>
  <c r="E1249" i="8" s="1"/>
  <c r="K125" i="12"/>
  <c r="K134" i="12"/>
  <c r="H77" i="9" s="1"/>
  <c r="I77" i="9" s="1"/>
  <c r="K135" i="12"/>
  <c r="H95" i="9" s="1"/>
  <c r="I95" i="9" s="1"/>
  <c r="K136" i="12"/>
  <c r="H114" i="9" s="1"/>
  <c r="I114" i="9" s="1"/>
  <c r="K137" i="12"/>
  <c r="H78" i="9" s="1"/>
  <c r="I78" i="9" s="1"/>
  <c r="E78" i="9" s="1"/>
  <c r="K138" i="12"/>
  <c r="H96" i="9" s="1"/>
  <c r="I96" i="9" s="1"/>
  <c r="E96" i="9" s="1"/>
  <c r="K139" i="12"/>
  <c r="H115" i="9" s="1"/>
  <c r="I115" i="9" s="1"/>
  <c r="E115" i="9" s="1"/>
  <c r="K140" i="12"/>
  <c r="K141" i="12"/>
  <c r="K142" i="12"/>
  <c r="K143" i="12"/>
  <c r="K144" i="12"/>
  <c r="K145" i="12"/>
  <c r="K146" i="12"/>
  <c r="H81" i="9" s="1"/>
  <c r="I81" i="9" s="1"/>
  <c r="E81" i="9" s="1"/>
  <c r="K147" i="12"/>
  <c r="K148" i="12"/>
  <c r="H133" i="9" s="1"/>
  <c r="I133" i="9" s="1"/>
  <c r="K149" i="12"/>
  <c r="H148" i="9" s="1"/>
  <c r="I148" i="9" s="1"/>
  <c r="F150" i="12"/>
  <c r="K150" i="12"/>
  <c r="H162" i="9" s="1"/>
  <c r="I162" i="9" s="1"/>
  <c r="K151" i="12"/>
  <c r="H180" i="9" s="1"/>
  <c r="I180" i="9" s="1"/>
  <c r="K152" i="12"/>
  <c r="F153" i="12"/>
  <c r="K153" i="12" s="1"/>
  <c r="K154" i="12"/>
  <c r="K155" i="12"/>
  <c r="H166" i="9" s="1"/>
  <c r="I166" i="9" s="1"/>
  <c r="E166" i="9" s="1"/>
  <c r="K156" i="12"/>
  <c r="H184" i="9" s="1"/>
  <c r="I184" i="9" s="1"/>
  <c r="E184" i="9" s="1"/>
  <c r="K157" i="12"/>
  <c r="K158" i="12"/>
  <c r="K159" i="12"/>
  <c r="K160" i="12"/>
  <c r="K161" i="12"/>
  <c r="K162" i="12"/>
  <c r="H263" i="9" s="1"/>
  <c r="I263" i="9" s="1"/>
  <c r="E263" i="9" s="1"/>
  <c r="K163" i="12"/>
  <c r="K164" i="12"/>
  <c r="K165" i="12"/>
  <c r="H282" i="9" s="1"/>
  <c r="I282" i="9" s="1"/>
  <c r="K166" i="12"/>
  <c r="H285" i="9" s="1"/>
  <c r="I285" i="9" s="1"/>
  <c r="E285" i="9" s="1"/>
  <c r="K167" i="12"/>
  <c r="H286" i="9" s="1"/>
  <c r="I286" i="9" s="1"/>
  <c r="E286" i="9" s="1"/>
  <c r="K168" i="12"/>
  <c r="H287" i="9" s="1"/>
  <c r="I287" i="9" s="1"/>
  <c r="E287" i="9" s="1"/>
  <c r="K169" i="12"/>
  <c r="K170" i="12"/>
  <c r="K171" i="12"/>
  <c r="K172" i="12"/>
  <c r="K173" i="12"/>
  <c r="K174" i="12"/>
  <c r="K175" i="12"/>
  <c r="H344" i="9" s="1"/>
  <c r="I344" i="9" s="1"/>
  <c r="E344" i="9" s="1"/>
  <c r="K176" i="12"/>
  <c r="H367" i="9" s="1"/>
  <c r="I367" i="9" s="1"/>
  <c r="E367" i="9" s="1"/>
  <c r="K177" i="12"/>
  <c r="K178" i="12"/>
  <c r="K179" i="12"/>
  <c r="H385" i="9" s="1"/>
  <c r="I385" i="9" s="1"/>
  <c r="K180" i="12"/>
  <c r="H405" i="9" s="1"/>
  <c r="I405" i="9" s="1"/>
  <c r="K181" i="12"/>
  <c r="K182" i="12"/>
  <c r="K183" i="12"/>
  <c r="K184" i="12"/>
  <c r="K185" i="12"/>
  <c r="H903" i="9" s="1"/>
  <c r="I903" i="9" s="1"/>
  <c r="K186" i="12"/>
  <c r="H919" i="9" s="1"/>
  <c r="I919" i="9" s="1"/>
  <c r="F187" i="12"/>
  <c r="K187" i="12" s="1"/>
  <c r="K188" i="12"/>
  <c r="H935" i="9" s="1"/>
  <c r="I935" i="9" s="1"/>
  <c r="F189" i="12"/>
  <c r="K189" i="12"/>
  <c r="H905" i="9" s="1"/>
  <c r="K190" i="12"/>
  <c r="K191" i="12"/>
  <c r="H967" i="9" s="1"/>
  <c r="I967" i="9" s="1"/>
  <c r="E967" i="9" s="1"/>
  <c r="K192" i="12"/>
  <c r="H984" i="9" s="1"/>
  <c r="I984" i="9" s="1"/>
  <c r="E984" i="9" s="1"/>
  <c r="K193" i="12"/>
  <c r="K194" i="12"/>
  <c r="K195" i="12"/>
  <c r="H1003" i="9" s="1"/>
  <c r="I1003" i="9" s="1"/>
  <c r="E1003" i="9" s="1"/>
  <c r="K196" i="12"/>
  <c r="H1023" i="9" s="1"/>
  <c r="I1023" i="9" s="1"/>
  <c r="E1023" i="9" s="1"/>
  <c r="K197" i="12"/>
  <c r="K198" i="12"/>
  <c r="K199" i="12"/>
  <c r="H1005" i="9" s="1"/>
  <c r="I1005" i="9" s="1"/>
  <c r="E1005" i="9" s="1"/>
  <c r="K200" i="12"/>
  <c r="K201" i="12"/>
  <c r="H1039" i="9" s="1"/>
  <c r="I1039" i="9" s="1"/>
  <c r="K202" i="12"/>
  <c r="H1040" i="9" s="1"/>
  <c r="I1040" i="9" s="1"/>
  <c r="E1040" i="9" s="1"/>
  <c r="K203" i="12"/>
  <c r="H1041" i="9" s="1"/>
  <c r="I1041" i="9" s="1"/>
  <c r="E1041" i="9" s="1"/>
  <c r="K204" i="12"/>
  <c r="H1056" i="9" s="1"/>
  <c r="I1056" i="9" s="1"/>
  <c r="K205" i="12"/>
  <c r="H1042" i="9" s="1"/>
  <c r="I1042" i="9" s="1"/>
  <c r="E1042" i="9" s="1"/>
  <c r="K206" i="12"/>
  <c r="H1057" i="9" s="1"/>
  <c r="I1057" i="9" s="1"/>
  <c r="E1057" i="9" s="1"/>
  <c r="K207" i="12"/>
  <c r="H1043" i="9" s="1"/>
  <c r="K208" i="12"/>
  <c r="H1058" i="9" s="1"/>
  <c r="I1058" i="9" s="1"/>
  <c r="E1058" i="9" s="1"/>
  <c r="K209" i="12"/>
  <c r="H1071" i="9" s="1"/>
  <c r="J210" i="12"/>
  <c r="J212" i="12" s="1"/>
  <c r="K210" i="12"/>
  <c r="H1085" i="9" s="1"/>
  <c r="K211" i="12"/>
  <c r="H1099" i="9" s="1"/>
  <c r="G212" i="12"/>
  <c r="H212" i="12"/>
  <c r="I212" i="12"/>
  <c r="G213" i="12"/>
  <c r="H213" i="12"/>
  <c r="I213" i="12"/>
  <c r="J213" i="12"/>
  <c r="K213" i="12"/>
  <c r="H1134" i="9" s="1"/>
  <c r="I1134" i="9" s="1"/>
  <c r="F214" i="12"/>
  <c r="K214" i="12" s="1"/>
  <c r="F215" i="12"/>
  <c r="K215" i="12"/>
  <c r="H1154" i="9" s="1"/>
  <c r="I1154" i="9" s="1"/>
  <c r="E1154" i="9" s="1"/>
  <c r="K216" i="12"/>
  <c r="K217" i="12"/>
  <c r="K218" i="12"/>
  <c r="F219" i="12"/>
  <c r="J219" i="12"/>
  <c r="J222" i="12" s="1"/>
  <c r="K222" i="12" s="1"/>
  <c r="H1256" i="9" s="1"/>
  <c r="I1256" i="9" s="1"/>
  <c r="E1256" i="9" s="1"/>
  <c r="K220" i="12"/>
  <c r="H1234" i="9" s="1"/>
  <c r="I1234" i="9" s="1"/>
  <c r="K221" i="12"/>
  <c r="K223" i="12"/>
  <c r="H1237" i="9" s="1"/>
  <c r="I1237" i="9" s="1"/>
  <c r="E1237" i="9" s="1"/>
  <c r="K224" i="12"/>
  <c r="H1257" i="9" s="1"/>
  <c r="I1257" i="9" s="1"/>
  <c r="E1257" i="9" s="1"/>
  <c r="K225" i="12"/>
  <c r="H1276" i="9" s="1"/>
  <c r="I1276" i="9" s="1"/>
  <c r="E1276" i="9" s="1"/>
  <c r="K226" i="12"/>
  <c r="K227" i="12"/>
  <c r="H1292" i="9" s="1"/>
  <c r="I1292" i="9" s="1"/>
  <c r="K228" i="12"/>
  <c r="H1308" i="9" s="1"/>
  <c r="I1308" i="9" s="1"/>
  <c r="K229" i="12"/>
  <c r="H1324" i="9" s="1"/>
  <c r="I1324" i="9" s="1"/>
  <c r="K230" i="12"/>
  <c r="H1339" i="9" s="1"/>
  <c r="I1339" i="9" s="1"/>
  <c r="K231" i="12"/>
  <c r="H1354" i="9" s="1"/>
  <c r="I1354" i="9" s="1"/>
  <c r="E1354" i="9" s="1"/>
  <c r="J232" i="12"/>
  <c r="K232" i="12"/>
  <c r="H1369" i="9" s="1"/>
  <c r="I1369" i="9" s="1"/>
  <c r="K233" i="12"/>
  <c r="H1384" i="9" s="1"/>
  <c r="I1384" i="9" s="1"/>
  <c r="K234" i="12"/>
  <c r="H1400" i="9" s="1"/>
  <c r="I1400" i="9" s="1"/>
  <c r="G235" i="12"/>
  <c r="H235" i="12"/>
  <c r="I235" i="12"/>
  <c r="J235" i="12"/>
  <c r="K235" i="12"/>
  <c r="H1459" i="9" s="1"/>
  <c r="I1459" i="9" s="1"/>
  <c r="K236" i="12"/>
  <c r="H1416" i="9" s="1"/>
  <c r="I1416" i="9" s="1"/>
  <c r="K237" i="12"/>
  <c r="H1444" i="9" s="1"/>
  <c r="I1444" i="9" s="1"/>
  <c r="K238" i="12"/>
  <c r="H1431" i="9" s="1"/>
  <c r="I1431" i="9" s="1"/>
  <c r="K239" i="12"/>
  <c r="H1473" i="9" s="1"/>
  <c r="I1473" i="9" s="1"/>
  <c r="J240" i="12"/>
  <c r="K240" i="12"/>
  <c r="H1487" i="9" s="1"/>
  <c r="I1487" i="9" s="1"/>
  <c r="K241" i="12"/>
  <c r="H1504" i="9" s="1"/>
  <c r="I1504" i="9" s="1"/>
  <c r="K242" i="12"/>
  <c r="H1521" i="9" s="1"/>
  <c r="I1521" i="9" s="1"/>
  <c r="K243" i="12"/>
  <c r="H1540" i="9" s="1"/>
  <c r="I1540" i="9" s="1"/>
  <c r="K244" i="12"/>
  <c r="H1563" i="9" s="1"/>
  <c r="I1563" i="9" s="1"/>
  <c r="K245" i="12"/>
  <c r="K246" i="12"/>
  <c r="K247" i="12"/>
  <c r="H1566" i="9" s="1"/>
  <c r="I1566" i="9" s="1"/>
  <c r="E1566" i="9" s="1"/>
  <c r="K248" i="12"/>
  <c r="K249" i="12"/>
  <c r="K250" i="12"/>
  <c r="H1526" i="9" s="1"/>
  <c r="I1526" i="9" s="1"/>
  <c r="E1526" i="9" s="1"/>
  <c r="K251" i="12"/>
  <c r="H1571" i="9" s="1"/>
  <c r="I1571" i="9" s="1"/>
  <c r="E1571" i="9" s="1"/>
  <c r="K252" i="12"/>
  <c r="H1588" i="9" s="1"/>
  <c r="I1588" i="9" s="1"/>
  <c r="K253" i="12"/>
  <c r="H1605" i="9" s="1"/>
  <c r="I1605" i="9" s="1"/>
  <c r="K254" i="12"/>
  <c r="H1589" i="9" s="1"/>
  <c r="I1589" i="9" s="1"/>
  <c r="E1589" i="9" s="1"/>
  <c r="K255" i="12"/>
  <c r="H1622" i="9" s="1"/>
  <c r="I1622" i="9" s="1"/>
  <c r="K256" i="12"/>
  <c r="H1623" i="9" s="1"/>
  <c r="I1623" i="9" s="1"/>
  <c r="E1623" i="9" s="1"/>
  <c r="K257" i="12"/>
  <c r="H1624" i="9" s="1"/>
  <c r="I1624" i="9" s="1"/>
  <c r="E1624" i="9" s="1"/>
  <c r="K258" i="12"/>
  <c r="H1641" i="9" s="1"/>
  <c r="I1641" i="9" s="1"/>
  <c r="K259" i="12"/>
  <c r="H1642" i="9" s="1"/>
  <c r="I1642" i="9" s="1"/>
  <c r="E1642" i="9" s="1"/>
  <c r="K260" i="12"/>
  <c r="H1659" i="9" s="1"/>
  <c r="I1659" i="9" s="1"/>
  <c r="K261" i="12"/>
  <c r="H1678" i="9" s="1"/>
  <c r="I1678" i="9" s="1"/>
  <c r="K262" i="12"/>
  <c r="H1697" i="9" s="1"/>
  <c r="I1697" i="9" s="1"/>
  <c r="K263" i="12"/>
  <c r="H1716" i="9" s="1"/>
  <c r="I1716" i="9" s="1"/>
  <c r="K264" i="12"/>
  <c r="K265" i="12"/>
  <c r="H1719" i="9" s="1"/>
  <c r="I1719" i="9" s="1"/>
  <c r="E1719" i="9" s="1"/>
  <c r="K266" i="12"/>
  <c r="K267" i="12"/>
  <c r="K268" i="12"/>
  <c r="H1736" i="9" s="1"/>
  <c r="I1736" i="9" s="1"/>
  <c r="H1737" i="9" s="1"/>
  <c r="I1737" i="9" s="1"/>
  <c r="E1737" i="9" s="1"/>
  <c r="K269" i="12"/>
  <c r="H1750" i="9" s="1"/>
  <c r="I1750" i="9" s="1"/>
  <c r="K270" i="12"/>
  <c r="H1766" i="9" s="1"/>
  <c r="I1766" i="9" s="1"/>
  <c r="K271" i="12"/>
  <c r="H1782" i="9" s="1"/>
  <c r="I1782" i="9" s="1"/>
  <c r="K272" i="12"/>
  <c r="H1798" i="9" s="1"/>
  <c r="I1798" i="9" s="1"/>
  <c r="E1798" i="9" s="1"/>
  <c r="F273" i="12"/>
  <c r="K273" i="12" s="1"/>
  <c r="H1813" i="9" s="1"/>
  <c r="I1813" i="9" s="1"/>
  <c r="K274" i="12"/>
  <c r="H1829" i="9" s="1"/>
  <c r="I1829" i="9" s="1"/>
  <c r="K275" i="12"/>
  <c r="H1845" i="9" s="1"/>
  <c r="I1845" i="9" s="1"/>
  <c r="K276" i="12"/>
  <c r="H1875" i="9" s="1"/>
  <c r="I1875" i="9" s="1"/>
  <c r="K277" i="12"/>
  <c r="K278" i="12"/>
  <c r="K279" i="12"/>
  <c r="H2025" i="9" s="1"/>
  <c r="I2025" i="9" s="1"/>
  <c r="K280" i="12"/>
  <c r="K281" i="12"/>
  <c r="H2027" i="9" s="1"/>
  <c r="I2027" i="9" s="1"/>
  <c r="E2027" i="9" s="1"/>
  <c r="K282" i="12"/>
  <c r="H1930" i="9" s="1"/>
  <c r="I1930" i="9" s="1"/>
  <c r="E1930" i="9" s="1"/>
  <c r="K283" i="12"/>
  <c r="K284" i="12"/>
  <c r="K285" i="12"/>
  <c r="K286" i="12"/>
  <c r="K287" i="12"/>
  <c r="K288" i="12"/>
  <c r="H1936" i="9" s="1"/>
  <c r="I1936" i="9" s="1"/>
  <c r="E1936" i="9" s="1"/>
  <c r="J289" i="12"/>
  <c r="K289" i="12" s="1"/>
  <c r="H2324" i="9" s="1"/>
  <c r="I2324" i="9" s="1"/>
  <c r="J290" i="12"/>
  <c r="K290" i="12" s="1"/>
  <c r="K291" i="12"/>
  <c r="K292" i="12"/>
  <c r="K293" i="12"/>
  <c r="K294" i="12"/>
  <c r="H2325" i="9" s="1"/>
  <c r="I2325" i="9" s="1"/>
  <c r="E2325" i="9" s="1"/>
  <c r="K295" i="12"/>
  <c r="H2327" i="9" s="1"/>
  <c r="I2327" i="9" s="1"/>
  <c r="E2327" i="9" s="1"/>
  <c r="K296" i="12"/>
  <c r="H2329" i="9" s="1"/>
  <c r="I2329" i="9" s="1"/>
  <c r="E2329" i="9" s="1"/>
  <c r="K297" i="12"/>
  <c r="H2330" i="9" s="1"/>
  <c r="I2330" i="9" s="1"/>
  <c r="E2330" i="9" s="1"/>
  <c r="K298" i="12"/>
  <c r="H2331" i="9" s="1"/>
  <c r="I2331" i="9" s="1"/>
  <c r="E2331" i="9" s="1"/>
  <c r="K299" i="12"/>
  <c r="K300" i="12"/>
  <c r="K301" i="12"/>
  <c r="K302" i="12"/>
  <c r="K303" i="12"/>
  <c r="H2444" i="9" s="1"/>
  <c r="I2444" i="9" s="1"/>
  <c r="K304" i="12"/>
  <c r="K305" i="12"/>
  <c r="K306" i="12"/>
  <c r="K307" i="12"/>
  <c r="K308" i="12"/>
  <c r="H2428" i="9" s="1"/>
  <c r="I2428" i="9" s="1"/>
  <c r="E2428" i="9" s="1"/>
  <c r="K309" i="12"/>
  <c r="H2482" i="9" s="1"/>
  <c r="I2482" i="9" s="1"/>
  <c r="E2482" i="9" s="1"/>
  <c r="K310" i="12"/>
  <c r="H2447" i="9" s="1"/>
  <c r="I2447" i="9" s="1"/>
  <c r="E2447" i="9" s="1"/>
  <c r="K311" i="12"/>
  <c r="H2448" i="9" s="1"/>
  <c r="I2448" i="9" s="1"/>
  <c r="E2448" i="9" s="1"/>
  <c r="K312" i="12"/>
  <c r="K313" i="12"/>
  <c r="H2462" i="9" s="1"/>
  <c r="I2462" i="9" s="1"/>
  <c r="F314" i="12"/>
  <c r="K314" i="12"/>
  <c r="H2463" i="9" s="1"/>
  <c r="I2463" i="9" s="1"/>
  <c r="E2463" i="9" s="1"/>
  <c r="K315" i="12"/>
  <c r="H2464" i="9" s="1"/>
  <c r="I2464" i="9" s="1"/>
  <c r="E2464" i="9" s="1"/>
  <c r="K316" i="12"/>
  <c r="H2465" i="9" s="1"/>
  <c r="I2465" i="9" s="1"/>
  <c r="E2465" i="9" s="1"/>
  <c r="K317" i="12"/>
  <c r="H2496" i="9" s="1"/>
  <c r="I2496" i="9" s="1"/>
  <c r="K318" i="12"/>
  <c r="H2497" i="9" s="1"/>
  <c r="I2497" i="9" s="1"/>
  <c r="K319" i="12"/>
  <c r="H2498" i="9" s="1"/>
  <c r="I2498" i="9" s="1"/>
  <c r="E2498" i="9" s="1"/>
  <c r="K320" i="12"/>
  <c r="H2499" i="9" s="1"/>
  <c r="I2499" i="9" s="1"/>
  <c r="E2499" i="9" s="1"/>
  <c r="K321" i="12"/>
  <c r="H2500" i="9" s="1"/>
  <c r="I2500" i="9" s="1"/>
  <c r="E2500" i="9" s="1"/>
  <c r="K322" i="12"/>
  <c r="H2514" i="9" s="1"/>
  <c r="I2514" i="9" s="1"/>
  <c r="K323" i="12"/>
  <c r="H2515" i="9" s="1"/>
  <c r="I2515" i="9" s="1"/>
  <c r="E2515" i="9" s="1"/>
  <c r="K324" i="12"/>
  <c r="H2516" i="9" s="1"/>
  <c r="I2516" i="9" s="1"/>
  <c r="E2516" i="9" s="1"/>
  <c r="K325" i="12"/>
  <c r="H134" i="9" s="1"/>
  <c r="I134" i="9" s="1"/>
  <c r="E134" i="9" s="1"/>
  <c r="K326" i="12"/>
  <c r="K327" i="12"/>
  <c r="K328" i="12"/>
  <c r="H1663" i="9" s="1"/>
  <c r="I1663" i="9" s="1"/>
  <c r="E1663" i="9" s="1"/>
  <c r="K329" i="12"/>
  <c r="H1545" i="9" s="1"/>
  <c r="I1545" i="9" s="1"/>
  <c r="E1545" i="9" s="1"/>
  <c r="K330" i="12"/>
  <c r="H1891" i="9" s="1"/>
  <c r="I1891" i="9" s="1"/>
  <c r="E1891" i="9" s="1"/>
  <c r="K331" i="12"/>
  <c r="K332" i="12"/>
  <c r="K333" i="12"/>
  <c r="H1371" i="9" s="1"/>
  <c r="I1371" i="9" s="1"/>
  <c r="E1371" i="9" s="1"/>
  <c r="K334" i="12"/>
  <c r="H1662" i="9" s="1"/>
  <c r="I1662" i="9" s="1"/>
  <c r="E1662" i="9" s="1"/>
  <c r="I3" i="13"/>
  <c r="G7" i="13"/>
  <c r="I7" i="13"/>
  <c r="I11" i="13"/>
  <c r="I16" i="13"/>
  <c r="G17" i="13"/>
  <c r="J19" i="13"/>
  <c r="I24" i="13"/>
  <c r="I25" i="13"/>
  <c r="I28" i="13"/>
  <c r="I29" i="13"/>
  <c r="I30" i="13"/>
  <c r="I31" i="13"/>
  <c r="I32" i="13"/>
  <c r="I33" i="13"/>
  <c r="I35" i="13"/>
  <c r="I36" i="13"/>
  <c r="I37" i="13"/>
  <c r="H45" i="13"/>
  <c r="J45" i="13" s="1"/>
  <c r="G73" i="13"/>
  <c r="I74" i="13"/>
  <c r="I78" i="13"/>
  <c r="I79" i="13"/>
  <c r="I87" i="13"/>
  <c r="I88" i="13"/>
  <c r="I89" i="13"/>
  <c r="F99" i="13"/>
  <c r="J99" i="13"/>
  <c r="J1629" i="9" s="1"/>
  <c r="K1629" i="9" s="1"/>
  <c r="E1629" i="9" s="1"/>
  <c r="F100" i="13"/>
  <c r="J100" i="13"/>
  <c r="J1647" i="9" s="1"/>
  <c r="K1647" i="9" s="1"/>
  <c r="E1647" i="9" s="1"/>
  <c r="E918" i="9" l="1"/>
  <c r="K924" i="9"/>
  <c r="E473" i="3" s="1"/>
  <c r="G810" i="9"/>
  <c r="E798" i="9"/>
  <c r="E2231" i="9"/>
  <c r="G2235" i="9"/>
  <c r="K8" i="10"/>
  <c r="H42" i="13"/>
  <c r="J42" i="13" s="1"/>
  <c r="J246" i="6" s="1"/>
  <c r="K246" i="6" s="1"/>
  <c r="E246" i="6" s="1"/>
  <c r="K1008" i="9"/>
  <c r="E478" i="3" s="1"/>
  <c r="E998" i="9"/>
  <c r="E965" i="9"/>
  <c r="K971" i="9"/>
  <c r="E476" i="3" s="1"/>
  <c r="E2278" i="9"/>
  <c r="E2280" i="9" s="1"/>
  <c r="G2280" i="9"/>
  <c r="K1328" i="9"/>
  <c r="E497" i="3" s="1"/>
  <c r="E1323" i="9"/>
  <c r="K1296" i="9"/>
  <c r="E1290" i="9"/>
  <c r="G891" i="9"/>
  <c r="J893" i="9" s="1"/>
  <c r="K893" i="9" s="1"/>
  <c r="E893" i="9" s="1"/>
  <c r="E877" i="9"/>
  <c r="K14" i="10"/>
  <c r="H49" i="13"/>
  <c r="J49" i="13" s="1"/>
  <c r="J353" i="6" s="1"/>
  <c r="K353" i="6" s="1"/>
  <c r="E353" i="6" s="1"/>
  <c r="H48" i="13"/>
  <c r="J48" i="13" s="1"/>
  <c r="H47" i="13"/>
  <c r="J47" i="13" s="1"/>
  <c r="K13" i="10"/>
  <c r="E934" i="9"/>
  <c r="K939" i="9"/>
  <c r="G1894" i="9"/>
  <c r="J1896" i="9" s="1"/>
  <c r="E1886" i="9"/>
  <c r="J2364" i="9"/>
  <c r="K2364" i="9" s="1"/>
  <c r="E2364" i="9" s="1"/>
  <c r="E2363" i="9"/>
  <c r="E1338" i="9"/>
  <c r="K1343" i="9"/>
  <c r="E498" i="3" s="1"/>
  <c r="K1102" i="9"/>
  <c r="E484" i="3" s="1"/>
  <c r="E1098" i="9"/>
  <c r="K1849" i="9"/>
  <c r="E528" i="3" s="1"/>
  <c r="E1844" i="9"/>
  <c r="E1380" i="9"/>
  <c r="J1388" i="9"/>
  <c r="K1388" i="9" s="1"/>
  <c r="E1388" i="9" s="1"/>
  <c r="G1389" i="9"/>
  <c r="K16" i="10"/>
  <c r="K2142" i="9"/>
  <c r="K2075" i="9"/>
  <c r="E2075" i="9" s="1"/>
  <c r="G772" i="9"/>
  <c r="G591" i="9"/>
  <c r="E579" i="9"/>
  <c r="G1209" i="5"/>
  <c r="K2097" i="9"/>
  <c r="E618" i="9"/>
  <c r="G632" i="9"/>
  <c r="J308" i="9"/>
  <c r="K308" i="9" s="1"/>
  <c r="E308" i="9" s="1"/>
  <c r="J150" i="9"/>
  <c r="K150" i="9" s="1"/>
  <c r="E150" i="9" s="1"/>
  <c r="G151" i="9"/>
  <c r="C434" i="3" s="1"/>
  <c r="E144" i="9"/>
  <c r="G1479" i="6"/>
  <c r="E1474" i="6"/>
  <c r="J1478" i="6"/>
  <c r="K1478" i="6" s="1"/>
  <c r="E1478" i="6" s="1"/>
  <c r="C230" i="3"/>
  <c r="J1036" i="6"/>
  <c r="E654" i="6"/>
  <c r="G666" i="6"/>
  <c r="C195" i="3" s="1"/>
  <c r="K212" i="12"/>
  <c r="E297" i="9"/>
  <c r="G309" i="9"/>
  <c r="G1100" i="5"/>
  <c r="E1100" i="5" s="1"/>
  <c r="J6" i="10"/>
  <c r="G2443" i="9"/>
  <c r="E2443" i="9" s="1"/>
  <c r="G1520" i="9"/>
  <c r="E1520" i="9" s="1"/>
  <c r="G485" i="8"/>
  <c r="J487" i="8" s="1"/>
  <c r="E474" i="8"/>
  <c r="G878" i="6"/>
  <c r="E865" i="6"/>
  <c r="G453" i="6"/>
  <c r="J20" i="10"/>
  <c r="G2269" i="9"/>
  <c r="E2140" i="9"/>
  <c r="G2001" i="9"/>
  <c r="G1621" i="9"/>
  <c r="E1621" i="9" s="1"/>
  <c r="G1587" i="9"/>
  <c r="E1587" i="9" s="1"/>
  <c r="G997" i="9"/>
  <c r="H887" i="9"/>
  <c r="I887" i="9" s="1"/>
  <c r="E887" i="9" s="1"/>
  <c r="G730" i="9"/>
  <c r="E52" i="6"/>
  <c r="E633" i="5"/>
  <c r="G634" i="5"/>
  <c r="G1771" i="9"/>
  <c r="G1241" i="9"/>
  <c r="E1403" i="8"/>
  <c r="G1414" i="8"/>
  <c r="C420" i="3" s="1"/>
  <c r="E1257" i="5"/>
  <c r="G1266" i="5"/>
  <c r="E577" i="5"/>
  <c r="E579" i="5" s="1"/>
  <c r="G579" i="5"/>
  <c r="G51" i="5"/>
  <c r="J5" i="10"/>
  <c r="K2199" i="9"/>
  <c r="G1811" i="9"/>
  <c r="E1811" i="9" s="1"/>
  <c r="G1112" i="9"/>
  <c r="E1112" i="9" s="1"/>
  <c r="G1054" i="9"/>
  <c r="E1054" i="9" s="1"/>
  <c r="E41" i="5"/>
  <c r="I30" i="10"/>
  <c r="J30" i="10" s="1"/>
  <c r="E2531" i="9"/>
  <c r="G2023" i="9"/>
  <c r="E1383" i="9"/>
  <c r="G1337" i="9"/>
  <c r="E1337" i="9" s="1"/>
  <c r="E1242" i="8"/>
  <c r="E1059" i="6"/>
  <c r="G1070" i="6"/>
  <c r="C240" i="3" s="1"/>
  <c r="G18" i="4"/>
  <c r="E15" i="4"/>
  <c r="K2256" i="9"/>
  <c r="E2256" i="9" s="1"/>
  <c r="E2258" i="9" s="1"/>
  <c r="G1755" i="9"/>
  <c r="G1219" i="8"/>
  <c r="E1209" i="8"/>
  <c r="J4" i="10"/>
  <c r="K4" i="10" s="1"/>
  <c r="G2224" i="9"/>
  <c r="G2228" i="9" s="1"/>
  <c r="H1957" i="9"/>
  <c r="I1957" i="9" s="1"/>
  <c r="E1957" i="9" s="1"/>
  <c r="H1570" i="9"/>
  <c r="I1570" i="9" s="1"/>
  <c r="E1570" i="9" s="1"/>
  <c r="J753" i="9"/>
  <c r="K753" i="9" s="1"/>
  <c r="E520" i="9"/>
  <c r="G534" i="9"/>
  <c r="G987" i="8"/>
  <c r="C396" i="3" s="1"/>
  <c r="E975" i="8"/>
  <c r="J1466" i="6"/>
  <c r="K1466" i="6" s="1"/>
  <c r="E1466" i="6" s="1"/>
  <c r="E1080" i="5"/>
  <c r="J29" i="10"/>
  <c r="K2390" i="9"/>
  <c r="E2390" i="9" s="1"/>
  <c r="K2233" i="9"/>
  <c r="E2233" i="9" s="1"/>
  <c r="G1739" i="9"/>
  <c r="D1604" i="9"/>
  <c r="E186" i="8"/>
  <c r="G197" i="8"/>
  <c r="K1278" i="6"/>
  <c r="E1278" i="6" s="1"/>
  <c r="G470" i="6"/>
  <c r="E460" i="6"/>
  <c r="E419" i="5"/>
  <c r="E421" i="5" s="1"/>
  <c r="G421" i="5"/>
  <c r="D2323" i="9"/>
  <c r="G2323" i="9" s="1"/>
  <c r="E2323" i="9" s="1"/>
  <c r="E2219" i="9"/>
  <c r="G2155" i="9"/>
  <c r="E2021" i="9"/>
  <c r="G964" i="9"/>
  <c r="E964" i="9" s="1"/>
  <c r="G1063" i="8"/>
  <c r="G62" i="6"/>
  <c r="E504" i="5"/>
  <c r="E278" i="4"/>
  <c r="K279" i="4"/>
  <c r="G1352" i="9"/>
  <c r="E1352" i="9" s="1"/>
  <c r="G1028" i="9"/>
  <c r="J1030" i="9" s="1"/>
  <c r="G954" i="9"/>
  <c r="G871" i="8"/>
  <c r="E312" i="8"/>
  <c r="G323" i="8"/>
  <c r="E21" i="8"/>
  <c r="K24" i="8"/>
  <c r="G1178" i="6"/>
  <c r="E1167" i="6"/>
  <c r="E816" i="5"/>
  <c r="E502" i="5"/>
  <c r="G504" i="5"/>
  <c r="K28" i="10"/>
  <c r="J17" i="10"/>
  <c r="H2430" i="9"/>
  <c r="I2430" i="9" s="1"/>
  <c r="E2430" i="9" s="1"/>
  <c r="H1767" i="9"/>
  <c r="I1767" i="9" s="1"/>
  <c r="E1767" i="9" s="1"/>
  <c r="E936" i="8"/>
  <c r="G948" i="8"/>
  <c r="G1322" i="6"/>
  <c r="E1311" i="6"/>
  <c r="E177" i="6"/>
  <c r="J179" i="6"/>
  <c r="K179" i="6" s="1"/>
  <c r="K219" i="12"/>
  <c r="H1217" i="9" s="1"/>
  <c r="I1217" i="9" s="1"/>
  <c r="E1217" i="9" s="1"/>
  <c r="G2190" i="9"/>
  <c r="G2077" i="9"/>
  <c r="E2040" i="9"/>
  <c r="G1559" i="9"/>
  <c r="E1559" i="9" s="1"/>
  <c r="G981" i="9"/>
  <c r="E981" i="9" s="1"/>
  <c r="E762" i="8"/>
  <c r="G774" i="8"/>
  <c r="J293" i="7"/>
  <c r="K293" i="7" s="1"/>
  <c r="E293" i="7" s="1"/>
  <c r="K1242" i="6"/>
  <c r="E1242" i="6" s="1"/>
  <c r="E1041" i="6"/>
  <c r="G1052" i="6"/>
  <c r="J349" i="6"/>
  <c r="K349" i="6" s="1"/>
  <c r="E349" i="6" s="1"/>
  <c r="G1714" i="9"/>
  <c r="E1714" i="9" s="1"/>
  <c r="G1677" i="9"/>
  <c r="E460" i="9"/>
  <c r="G472" i="9"/>
  <c r="E1421" i="8"/>
  <c r="G1432" i="8"/>
  <c r="E897" i="8"/>
  <c r="G909" i="8"/>
  <c r="C392" i="3" s="1"/>
  <c r="E1347" i="6"/>
  <c r="G1358" i="6"/>
  <c r="G781" i="6"/>
  <c r="E769" i="6"/>
  <c r="E1113" i="6"/>
  <c r="G743" i="6"/>
  <c r="G747" i="6" s="1"/>
  <c r="G354" i="6"/>
  <c r="G124" i="6"/>
  <c r="K734" i="6"/>
  <c r="E734" i="6" s="1"/>
  <c r="G40" i="6"/>
  <c r="G1432" i="5"/>
  <c r="J1434" i="5" s="1"/>
  <c r="G689" i="5"/>
  <c r="G552" i="5"/>
  <c r="K132" i="4"/>
  <c r="E972" i="5"/>
  <c r="G1115" i="8"/>
  <c r="G1427" i="6"/>
  <c r="C300" i="3" s="1"/>
  <c r="K1206" i="6"/>
  <c r="E1206" i="6" s="1"/>
  <c r="K1186" i="6"/>
  <c r="K789" i="6"/>
  <c r="E789" i="6" s="1"/>
  <c r="K733" i="6"/>
  <c r="E733" i="6" s="1"/>
  <c r="K200" i="4"/>
  <c r="E200" i="4" s="1"/>
  <c r="K1205" i="6"/>
  <c r="E1205" i="6" s="1"/>
  <c r="K436" i="6"/>
  <c r="G17" i="6"/>
  <c r="C135" i="3" s="1"/>
  <c r="G816" i="5"/>
  <c r="G8" i="5"/>
  <c r="E1510" i="6"/>
  <c r="K1277" i="6"/>
  <c r="E1277" i="6" s="1"/>
  <c r="G1257" i="6"/>
  <c r="G980" i="6"/>
  <c r="C211" i="3" s="1"/>
  <c r="K74" i="4"/>
  <c r="E74" i="4" s="1"/>
  <c r="G434" i="9"/>
  <c r="K752" i="6"/>
  <c r="E752" i="6" s="1"/>
  <c r="G1301" i="5"/>
  <c r="G104" i="7"/>
  <c r="G943" i="5"/>
  <c r="E943" i="5" s="1"/>
  <c r="G185" i="5"/>
  <c r="J187" i="5" s="1"/>
  <c r="G1340" i="8"/>
  <c r="J1342" i="8" s="1"/>
  <c r="G377" i="7"/>
  <c r="E92" i="7"/>
  <c r="K1223" i="6"/>
  <c r="E1223" i="6" s="1"/>
  <c r="G180" i="6"/>
  <c r="G841" i="5"/>
  <c r="J843" i="5" s="1"/>
  <c r="K843" i="5" s="1"/>
  <c r="K144" i="4"/>
  <c r="E144" i="4" s="1"/>
  <c r="K50" i="4"/>
  <c r="E50" i="4" s="1"/>
  <c r="G685" i="6"/>
  <c r="G972" i="5"/>
  <c r="E837" i="5"/>
  <c r="E841" i="5" s="1"/>
  <c r="E783" i="5"/>
  <c r="G643" i="5"/>
  <c r="E643" i="5" s="1"/>
  <c r="E170" i="5"/>
  <c r="K487" i="8"/>
  <c r="E487" i="8" s="1"/>
  <c r="G85" i="7"/>
  <c r="K1222" i="6"/>
  <c r="G487" i="6"/>
  <c r="G1102" i="5"/>
  <c r="E1102" i="5" s="1"/>
  <c r="J98" i="4"/>
  <c r="K98" i="4" s="1"/>
  <c r="G1196" i="6"/>
  <c r="C287" i="3" s="1"/>
  <c r="K770" i="6"/>
  <c r="G947" i="5"/>
  <c r="E947" i="5" s="1"/>
  <c r="J211" i="4"/>
  <c r="K211" i="4" s="1"/>
  <c r="K62" i="4"/>
  <c r="E62" i="4" s="1"/>
  <c r="H920" i="9"/>
  <c r="H904" i="9"/>
  <c r="H950" i="9"/>
  <c r="I950" i="9" s="1"/>
  <c r="E1333" i="6"/>
  <c r="H1432" i="9"/>
  <c r="I1432" i="9" s="1"/>
  <c r="E1432" i="9" s="1"/>
  <c r="E1431" i="9"/>
  <c r="H339" i="5"/>
  <c r="I339" i="5" s="1"/>
  <c r="E339" i="5" s="1"/>
  <c r="H364" i="5"/>
  <c r="I364" i="5" s="1"/>
  <c r="E364" i="5" s="1"/>
  <c r="H62" i="13"/>
  <c r="K25" i="10"/>
  <c r="H67" i="13"/>
  <c r="J67" i="13" s="1"/>
  <c r="K19" i="10"/>
  <c r="E2388" i="9"/>
  <c r="K2258" i="9"/>
  <c r="K29" i="10"/>
  <c r="H57" i="13"/>
  <c r="H65" i="13"/>
  <c r="J65" i="13" s="1"/>
  <c r="J281" i="7" s="1"/>
  <c r="K281" i="7" s="1"/>
  <c r="E281" i="7" s="1"/>
  <c r="K18" i="10"/>
  <c r="H64" i="13"/>
  <c r="J64" i="13" s="1"/>
  <c r="E1750" i="9"/>
  <c r="H16" i="13"/>
  <c r="J16" i="13" s="1"/>
  <c r="H15" i="13"/>
  <c r="J15" i="13" s="1"/>
  <c r="J481" i="5" s="1"/>
  <c r="K481" i="5" s="1"/>
  <c r="E481" i="5" s="1"/>
  <c r="H24" i="13"/>
  <c r="J24" i="13" s="1"/>
  <c r="J1119" i="5" s="1"/>
  <c r="K1119" i="5" s="1"/>
  <c r="H17" i="13"/>
  <c r="J17" i="13" s="1"/>
  <c r="H25" i="13"/>
  <c r="J25" i="13" s="1"/>
  <c r="H3" i="13"/>
  <c r="J3" i="13" s="1"/>
  <c r="H11" i="13"/>
  <c r="J11" i="13" s="1"/>
  <c r="J409" i="5" s="1"/>
  <c r="K409" i="5" s="1"/>
  <c r="H14" i="13"/>
  <c r="J14" i="13" s="1"/>
  <c r="H22" i="13"/>
  <c r="J22" i="13" s="1"/>
  <c r="H23" i="13"/>
  <c r="J23" i="13" s="1"/>
  <c r="J900" i="5" s="1"/>
  <c r="K900" i="5" s="1"/>
  <c r="H5" i="13"/>
  <c r="J5" i="13" s="1"/>
  <c r="H26" i="13"/>
  <c r="J26" i="13" s="1"/>
  <c r="J1298" i="5" s="1"/>
  <c r="K1298" i="5" s="1"/>
  <c r="H12" i="13"/>
  <c r="J12" i="13" s="1"/>
  <c r="H13" i="13"/>
  <c r="J13" i="13" s="1"/>
  <c r="K30" i="10"/>
  <c r="H21" i="13"/>
  <c r="J21" i="13" s="1"/>
  <c r="H40" i="13"/>
  <c r="G2621" i="9"/>
  <c r="E2616" i="9"/>
  <c r="E2621" i="9" s="1"/>
  <c r="C578" i="3"/>
  <c r="J2573" i="9"/>
  <c r="G2575" i="9"/>
  <c r="H58" i="13"/>
  <c r="H59" i="13"/>
  <c r="J59" i="13" s="1"/>
  <c r="J541" i="6" s="1"/>
  <c r="K541" i="6" s="1"/>
  <c r="H60" i="13"/>
  <c r="J60" i="13" s="1"/>
  <c r="H61" i="13"/>
  <c r="J61" i="13" s="1"/>
  <c r="K24" i="10"/>
  <c r="H182" i="9"/>
  <c r="I182" i="9" s="1"/>
  <c r="E182" i="9" s="1"/>
  <c r="H164" i="9"/>
  <c r="I164" i="9" s="1"/>
  <c r="E164" i="9" s="1"/>
  <c r="H177" i="5"/>
  <c r="I177" i="5" s="1"/>
  <c r="H133" i="5"/>
  <c r="I133" i="5" s="1"/>
  <c r="H243" i="5"/>
  <c r="I243" i="5" s="1"/>
  <c r="H155" i="5"/>
  <c r="I155" i="5" s="1"/>
  <c r="H221" i="5"/>
  <c r="I221" i="5" s="1"/>
  <c r="H199" i="5"/>
  <c r="I199" i="5" s="1"/>
  <c r="H1425" i="5"/>
  <c r="I1425" i="5" s="1"/>
  <c r="G2595" i="9"/>
  <c r="E2025" i="9"/>
  <c r="H1376" i="5"/>
  <c r="I1376" i="5" s="1"/>
  <c r="H1429" i="5"/>
  <c r="I1429" i="5" s="1"/>
  <c r="E1429" i="5" s="1"/>
  <c r="H1354" i="5"/>
  <c r="I1354" i="5" s="1"/>
  <c r="H1409" i="5"/>
  <c r="I1409" i="5" s="1"/>
  <c r="E1409" i="5" s="1"/>
  <c r="H1393" i="5"/>
  <c r="I1393" i="5" s="1"/>
  <c r="H48" i="5"/>
  <c r="I48" i="5" s="1"/>
  <c r="E48" i="5" s="1"/>
  <c r="H31" i="5"/>
  <c r="I31" i="5" s="1"/>
  <c r="E31" i="5" s="1"/>
  <c r="H160" i="5"/>
  <c r="I160" i="5" s="1"/>
  <c r="E160" i="5" s="1"/>
  <c r="H138" i="5"/>
  <c r="I138" i="5" s="1"/>
  <c r="E138" i="5" s="1"/>
  <c r="H248" i="5"/>
  <c r="I248" i="5" s="1"/>
  <c r="E248" i="5" s="1"/>
  <c r="H116" i="5"/>
  <c r="I116" i="5" s="1"/>
  <c r="E116" i="5" s="1"/>
  <c r="H226" i="5"/>
  <c r="I226" i="5" s="1"/>
  <c r="E226" i="5" s="1"/>
  <c r="H302" i="5"/>
  <c r="I302" i="5" s="1"/>
  <c r="E302" i="5" s="1"/>
  <c r="H82" i="5"/>
  <c r="I82" i="5" s="1"/>
  <c r="E82" i="5" s="1"/>
  <c r="H204" i="5"/>
  <c r="I204" i="5" s="1"/>
  <c r="E204" i="5" s="1"/>
  <c r="H182" i="5"/>
  <c r="I182" i="5" s="1"/>
  <c r="E182" i="5" s="1"/>
  <c r="H99" i="5"/>
  <c r="I99" i="5" s="1"/>
  <c r="E99" i="5" s="1"/>
  <c r="H284" i="5"/>
  <c r="I284" i="5" s="1"/>
  <c r="E284" i="5" s="1"/>
  <c r="H65" i="5"/>
  <c r="I65" i="5" s="1"/>
  <c r="E65" i="5" s="1"/>
  <c r="H1430" i="5"/>
  <c r="I1430" i="5" s="1"/>
  <c r="E1430" i="5" s="1"/>
  <c r="H1357" i="5"/>
  <c r="I1357" i="5" s="1"/>
  <c r="E1357" i="5" s="1"/>
  <c r="H1410" i="5"/>
  <c r="I1410" i="5" s="1"/>
  <c r="E1410" i="5" s="1"/>
  <c r="H23" i="10"/>
  <c r="I23" i="10"/>
  <c r="J23" i="10" s="1"/>
  <c r="G23" i="10"/>
  <c r="K17" i="10"/>
  <c r="H63" i="13"/>
  <c r="J63" i="13" s="1"/>
  <c r="J253" i="7" s="1"/>
  <c r="K253" i="7" s="1"/>
  <c r="E253" i="7" s="1"/>
  <c r="J310" i="6"/>
  <c r="K310" i="6" s="1"/>
  <c r="E310" i="6" s="1"/>
  <c r="J352" i="6"/>
  <c r="K352" i="6" s="1"/>
  <c r="E352" i="6" s="1"/>
  <c r="J331" i="6"/>
  <c r="K331" i="6" s="1"/>
  <c r="E331" i="6" s="1"/>
  <c r="E2634" i="9"/>
  <c r="H137" i="5"/>
  <c r="I137" i="5" s="1"/>
  <c r="E137" i="5" s="1"/>
  <c r="H115" i="5"/>
  <c r="I115" i="5" s="1"/>
  <c r="H363" i="5"/>
  <c r="I363" i="5" s="1"/>
  <c r="H225" i="5"/>
  <c r="I225" i="5" s="1"/>
  <c r="E225" i="5" s="1"/>
  <c r="H98" i="5"/>
  <c r="I98" i="5" s="1"/>
  <c r="H283" i="5"/>
  <c r="I283" i="5" s="1"/>
  <c r="H301" i="5"/>
  <c r="I301" i="5" s="1"/>
  <c r="H81" i="5"/>
  <c r="I81" i="5" s="1"/>
  <c r="H203" i="5"/>
  <c r="I203" i="5" s="1"/>
  <c r="E203" i="5" s="1"/>
  <c r="H64" i="5"/>
  <c r="I64" i="5" s="1"/>
  <c r="H181" i="5"/>
  <c r="I181" i="5" s="1"/>
  <c r="E181" i="5" s="1"/>
  <c r="H30" i="5"/>
  <c r="I30" i="5" s="1"/>
  <c r="H159" i="5"/>
  <c r="I159" i="5" s="1"/>
  <c r="E159" i="5" s="1"/>
  <c r="H47" i="5"/>
  <c r="I47" i="5" s="1"/>
  <c r="H247" i="5"/>
  <c r="I247" i="5" s="1"/>
  <c r="E247" i="5" s="1"/>
  <c r="H1355" i="5"/>
  <c r="I1355" i="5" s="1"/>
  <c r="E1355" i="5" s="1"/>
  <c r="H18" i="13"/>
  <c r="J18" i="13" s="1"/>
  <c r="K22" i="10"/>
  <c r="E2210" i="9"/>
  <c r="E1484" i="9"/>
  <c r="G1493" i="9"/>
  <c r="E168" i="7"/>
  <c r="J309" i="6"/>
  <c r="K309" i="6" s="1"/>
  <c r="E309" i="6" s="1"/>
  <c r="J351" i="6"/>
  <c r="K351" i="6" s="1"/>
  <c r="E351" i="6" s="1"/>
  <c r="J330" i="6"/>
  <c r="K330" i="6" s="1"/>
  <c r="E330" i="6" s="1"/>
  <c r="J290" i="6"/>
  <c r="K290" i="6" s="1"/>
  <c r="E290" i="6" s="1"/>
  <c r="H929" i="5"/>
  <c r="I929" i="5" s="1"/>
  <c r="H753" i="5"/>
  <c r="I753" i="5" s="1"/>
  <c r="H767" i="5"/>
  <c r="I767" i="5" s="1"/>
  <c r="H914" i="5"/>
  <c r="I914" i="5" s="1"/>
  <c r="E1677" i="9"/>
  <c r="G1686" i="9"/>
  <c r="D564" i="6"/>
  <c r="J55" i="13"/>
  <c r="H2517" i="9"/>
  <c r="I2517" i="9" s="1"/>
  <c r="E2517" i="9" s="1"/>
  <c r="E2514" i="9"/>
  <c r="H470" i="9"/>
  <c r="I470" i="9" s="1"/>
  <c r="E470" i="9" s="1"/>
  <c r="E469" i="9"/>
  <c r="H69" i="13"/>
  <c r="J69" i="13" s="1"/>
  <c r="J1281" i="8" s="1"/>
  <c r="K1281" i="8" s="1"/>
  <c r="K21" i="10"/>
  <c r="K7" i="10"/>
  <c r="H41" i="13"/>
  <c r="J41" i="13" s="1"/>
  <c r="J245" i="6" s="1"/>
  <c r="K245" i="6" s="1"/>
  <c r="E245" i="6" s="1"/>
  <c r="H1153" i="9"/>
  <c r="I1153" i="9" s="1"/>
  <c r="H1115" i="9"/>
  <c r="I1115" i="9" s="1"/>
  <c r="G33" i="10"/>
  <c r="H33" i="10"/>
  <c r="I33" i="10"/>
  <c r="J27" i="10"/>
  <c r="E2497" i="9"/>
  <c r="H2501" i="9"/>
  <c r="I2501" i="9" s="1"/>
  <c r="E2501" i="9" s="1"/>
  <c r="K6" i="10"/>
  <c r="H39" i="13"/>
  <c r="J39" i="13" s="1"/>
  <c r="G2541" i="9"/>
  <c r="E2538" i="9"/>
  <c r="E2541" i="9" s="1"/>
  <c r="J360" i="7"/>
  <c r="K360" i="7" s="1"/>
  <c r="E360" i="7" s="1"/>
  <c r="J325" i="7"/>
  <c r="K325" i="7" s="1"/>
  <c r="E325" i="7" s="1"/>
  <c r="J376" i="7"/>
  <c r="K376" i="7" s="1"/>
  <c r="E376" i="7" s="1"/>
  <c r="E2097" i="9"/>
  <c r="E1813" i="9"/>
  <c r="K20" i="10"/>
  <c r="H68" i="13"/>
  <c r="J68" i="13" s="1"/>
  <c r="J1280" i="8" s="1"/>
  <c r="K1280" i="8" s="1"/>
  <c r="E1280" i="8" s="1"/>
  <c r="E2493" i="9"/>
  <c r="H50" i="13"/>
  <c r="J50" i="13" s="1"/>
  <c r="K15" i="10"/>
  <c r="H44" i="13"/>
  <c r="J44" i="13" s="1"/>
  <c r="K10" i="10"/>
  <c r="E2642" i="9"/>
  <c r="E2647" i="9" s="1"/>
  <c r="G2647" i="9"/>
  <c r="H1769" i="9"/>
  <c r="I1769" i="9" s="1"/>
  <c r="E1769" i="9" s="1"/>
  <c r="E1766" i="9"/>
  <c r="E1196" i="8"/>
  <c r="H38" i="13"/>
  <c r="J38" i="13" s="1"/>
  <c r="K5" i="10"/>
  <c r="E1406" i="6"/>
  <c r="G2055" i="9"/>
  <c r="E2151" i="9"/>
  <c r="G1925" i="9"/>
  <c r="E1925" i="9" s="1"/>
  <c r="E1712" i="9"/>
  <c r="G1222" i="9"/>
  <c r="E1211" i="9"/>
  <c r="E1339" i="9"/>
  <c r="H1299" i="6"/>
  <c r="I1299" i="6" s="1"/>
  <c r="E1299" i="6" s="1"/>
  <c r="H1317" i="6"/>
  <c r="I1317" i="6" s="1"/>
  <c r="E1317" i="6" s="1"/>
  <c r="H1335" i="6"/>
  <c r="I1335" i="6" s="1"/>
  <c r="E1335" i="6" s="1"/>
  <c r="H764" i="9"/>
  <c r="I764" i="9" s="1"/>
  <c r="E764" i="9" s="1"/>
  <c r="H743" i="9"/>
  <c r="I743" i="9" s="1"/>
  <c r="E743" i="9" s="1"/>
  <c r="E1605" i="9"/>
  <c r="H999" i="9"/>
  <c r="I999" i="9" s="1"/>
  <c r="H1019" i="9"/>
  <c r="I1019" i="9" s="1"/>
  <c r="E385" i="9"/>
  <c r="H200" i="9"/>
  <c r="I200" i="9" s="1"/>
  <c r="E200" i="9" s="1"/>
  <c r="H222" i="9"/>
  <c r="H244" i="9"/>
  <c r="H266" i="9"/>
  <c r="E148" i="9"/>
  <c r="H149" i="9"/>
  <c r="I149" i="9" s="1"/>
  <c r="E149" i="9" s="1"/>
  <c r="H1094" i="8"/>
  <c r="I1094" i="8" s="1"/>
  <c r="E1094" i="8" s="1"/>
  <c r="H1198" i="8"/>
  <c r="I1198" i="8" s="1"/>
  <c r="E1198" i="8" s="1"/>
  <c r="H1250" i="8"/>
  <c r="I1250" i="8" s="1"/>
  <c r="E1250" i="8" s="1"/>
  <c r="H1146" i="8"/>
  <c r="I1146" i="8" s="1"/>
  <c r="E1146" i="8" s="1"/>
  <c r="E246" i="7"/>
  <c r="H1029" i="6"/>
  <c r="I1029" i="6" s="1"/>
  <c r="E1029" i="6" s="1"/>
  <c r="H1047" i="6"/>
  <c r="I1047" i="6" s="1"/>
  <c r="E1047" i="6" s="1"/>
  <c r="H1065" i="6"/>
  <c r="I1065" i="6" s="1"/>
  <c r="E1065" i="6" s="1"/>
  <c r="H947" i="6"/>
  <c r="I947" i="6" s="1"/>
  <c r="E947" i="6" s="1"/>
  <c r="H890" i="6"/>
  <c r="I890" i="6" s="1"/>
  <c r="E890" i="6" s="1"/>
  <c r="H909" i="6"/>
  <c r="I909" i="6" s="1"/>
  <c r="E909" i="6" s="1"/>
  <c r="H928" i="6"/>
  <c r="I928" i="6" s="1"/>
  <c r="E928" i="6" s="1"/>
  <c r="H861" i="9"/>
  <c r="I861" i="9" s="1"/>
  <c r="E861" i="9" s="1"/>
  <c r="H803" i="9"/>
  <c r="I803" i="9" s="1"/>
  <c r="E803" i="9" s="1"/>
  <c r="H822" i="9"/>
  <c r="I822" i="9" s="1"/>
  <c r="E822" i="9" s="1"/>
  <c r="H784" i="9"/>
  <c r="I784" i="9" s="1"/>
  <c r="E784" i="9" s="1"/>
  <c r="H882" i="9"/>
  <c r="I882" i="9" s="1"/>
  <c r="E882" i="9" s="1"/>
  <c r="H266" i="6"/>
  <c r="I266" i="6" s="1"/>
  <c r="H259" i="6"/>
  <c r="I259" i="6" s="1"/>
  <c r="H340" i="5"/>
  <c r="I340" i="5" s="1"/>
  <c r="E340" i="5" s="1"/>
  <c r="H365" i="5"/>
  <c r="I365" i="5" s="1"/>
  <c r="E365" i="5" s="1"/>
  <c r="H31" i="10"/>
  <c r="J31" i="10" s="1"/>
  <c r="J2467" i="9"/>
  <c r="K2467" i="9" s="1"/>
  <c r="E2458" i="9"/>
  <c r="G2468" i="9"/>
  <c r="H2429" i="9"/>
  <c r="I2429" i="9" s="1"/>
  <c r="E2429" i="9" s="1"/>
  <c r="E2266" i="9"/>
  <c r="E2269" i="9" s="1"/>
  <c r="G2212" i="9"/>
  <c r="E2119" i="9"/>
  <c r="J1738" i="9"/>
  <c r="K1738" i="9" s="1"/>
  <c r="E1693" i="9"/>
  <c r="E1109" i="9"/>
  <c r="G1121" i="9"/>
  <c r="H1025" i="9"/>
  <c r="I1025" i="9" s="1"/>
  <c r="E1025" i="9" s="1"/>
  <c r="C475" i="3"/>
  <c r="G958" i="9"/>
  <c r="C463" i="3"/>
  <c r="J732" i="9"/>
  <c r="G734" i="9"/>
  <c r="G1296" i="9"/>
  <c r="E1287" i="9"/>
  <c r="H406" i="9"/>
  <c r="I406" i="9" s="1"/>
  <c r="E406" i="9" s="1"/>
  <c r="H386" i="9"/>
  <c r="I386" i="9" s="1"/>
  <c r="E386" i="9" s="1"/>
  <c r="H1227" i="6"/>
  <c r="I1227" i="6" s="1"/>
  <c r="E1227" i="6" s="1"/>
  <c r="H1191" i="6"/>
  <c r="I1191" i="6" s="1"/>
  <c r="E1191" i="6" s="1"/>
  <c r="H1083" i="6"/>
  <c r="I1083" i="6" s="1"/>
  <c r="E1083" i="6" s="1"/>
  <c r="H1119" i="6"/>
  <c r="I1119" i="6" s="1"/>
  <c r="E1119" i="6" s="1"/>
  <c r="H1209" i="6"/>
  <c r="I1209" i="6" s="1"/>
  <c r="E1209" i="6" s="1"/>
  <c r="H645" i="9"/>
  <c r="I645" i="9" s="1"/>
  <c r="E645" i="9" s="1"/>
  <c r="H624" i="9"/>
  <c r="I624" i="9" s="1"/>
  <c r="E624" i="9" s="1"/>
  <c r="H1373" i="8"/>
  <c r="I1373" i="8" s="1"/>
  <c r="E1373" i="8" s="1"/>
  <c r="H1409" i="8"/>
  <c r="I1409" i="8" s="1"/>
  <c r="E1409" i="8" s="1"/>
  <c r="H1391" i="8"/>
  <c r="I1391" i="8" s="1"/>
  <c r="E1391" i="8" s="1"/>
  <c r="G2201" i="9"/>
  <c r="E2197" i="9"/>
  <c r="H975" i="6"/>
  <c r="I975" i="6" s="1"/>
  <c r="E975" i="6" s="1"/>
  <c r="H993" i="6"/>
  <c r="I993" i="6" s="1"/>
  <c r="E993" i="6" s="1"/>
  <c r="H1011" i="6"/>
  <c r="I1011" i="6" s="1"/>
  <c r="E1011" i="6" s="1"/>
  <c r="H526" i="9"/>
  <c r="I526" i="9" s="1"/>
  <c r="E526" i="9" s="1"/>
  <c r="H505" i="9"/>
  <c r="I505" i="9" s="1"/>
  <c r="E505" i="9" s="1"/>
  <c r="E202" i="7"/>
  <c r="H1352" i="6"/>
  <c r="I1352" i="6" s="1"/>
  <c r="E1352" i="6" s="1"/>
  <c r="H1370" i="6"/>
  <c r="I1370" i="6" s="1"/>
  <c r="E1370" i="6" s="1"/>
  <c r="H1388" i="6"/>
  <c r="I1388" i="6" s="1"/>
  <c r="E1388" i="6" s="1"/>
  <c r="H851" i="6"/>
  <c r="I851" i="6" s="1"/>
  <c r="E851" i="6" s="1"/>
  <c r="H813" i="6"/>
  <c r="I813" i="6" s="1"/>
  <c r="E813" i="6" s="1"/>
  <c r="H832" i="6"/>
  <c r="I832" i="6" s="1"/>
  <c r="E832" i="6" s="1"/>
  <c r="H1334" i="6"/>
  <c r="I1334" i="6" s="1"/>
  <c r="E1334" i="6" s="1"/>
  <c r="H870" i="6"/>
  <c r="I870" i="6" s="1"/>
  <c r="E870" i="6" s="1"/>
  <c r="H1316" i="6"/>
  <c r="I1316" i="6" s="1"/>
  <c r="E1316" i="6" s="1"/>
  <c r="H1298" i="6"/>
  <c r="I1298" i="6" s="1"/>
  <c r="E1298" i="6" s="1"/>
  <c r="H722" i="9"/>
  <c r="I722" i="9" s="1"/>
  <c r="E722" i="9" s="1"/>
  <c r="H763" i="9"/>
  <c r="I763" i="9" s="1"/>
  <c r="E763" i="9" s="1"/>
  <c r="H665" i="9"/>
  <c r="I665" i="9" s="1"/>
  <c r="E665" i="9" s="1"/>
  <c r="H684" i="9"/>
  <c r="I684" i="9" s="1"/>
  <c r="E684" i="9" s="1"/>
  <c r="H742" i="9"/>
  <c r="I742" i="9" s="1"/>
  <c r="E742" i="9" s="1"/>
  <c r="H703" i="9"/>
  <c r="I703" i="9" s="1"/>
  <c r="E703" i="9" s="1"/>
  <c r="H1387" i="6"/>
  <c r="I1387" i="6" s="1"/>
  <c r="H1297" i="6"/>
  <c r="I1297" i="6" s="1"/>
  <c r="H1351" i="6"/>
  <c r="I1351" i="6" s="1"/>
  <c r="H1315" i="6"/>
  <c r="I1315" i="6" s="1"/>
  <c r="H1369" i="6"/>
  <c r="I1369" i="6" s="1"/>
  <c r="E237" i="6"/>
  <c r="I238" i="6"/>
  <c r="D156" i="3" s="1"/>
  <c r="F156" i="3" s="1"/>
  <c r="J156" i="3" s="1"/>
  <c r="K12" i="10"/>
  <c r="G2634" i="9"/>
  <c r="E2590" i="9"/>
  <c r="E2595" i="9" s="1"/>
  <c r="E2177" i="9"/>
  <c r="K2146" i="9"/>
  <c r="E2146" i="9" s="1"/>
  <c r="E2001" i="9"/>
  <c r="G2014" i="9"/>
  <c r="E1953" i="9"/>
  <c r="E1399" i="9"/>
  <c r="G1312" i="9"/>
  <c r="E1069" i="9"/>
  <c r="K1074" i="9"/>
  <c r="E946" i="9"/>
  <c r="I904" i="9"/>
  <c r="E904" i="9" s="1"/>
  <c r="H2007" i="9"/>
  <c r="I2007" i="9" s="1"/>
  <c r="E2007" i="9" s="1"/>
  <c r="H1962" i="9"/>
  <c r="I1962" i="9" s="1"/>
  <c r="E1962" i="9" s="1"/>
  <c r="E1487" i="9"/>
  <c r="H1200" i="9"/>
  <c r="I1200" i="9" s="1"/>
  <c r="H1215" i="9"/>
  <c r="I1215" i="9" s="1"/>
  <c r="G2460" i="9"/>
  <c r="E2460" i="9" s="1"/>
  <c r="D2461" i="9"/>
  <c r="G2461" i="9" s="1"/>
  <c r="E2461" i="9" s="1"/>
  <c r="C549" i="3"/>
  <c r="G2159" i="9"/>
  <c r="E77" i="9"/>
  <c r="E2568" i="9"/>
  <c r="E2571" i="9" s="1"/>
  <c r="J2484" i="9"/>
  <c r="K2484" i="9" s="1"/>
  <c r="E2475" i="9"/>
  <c r="C559" i="3"/>
  <c r="G2273" i="9"/>
  <c r="J2271" i="9"/>
  <c r="H906" i="9"/>
  <c r="I906" i="9" s="1"/>
  <c r="E906" i="9" s="1"/>
  <c r="H1100" i="9"/>
  <c r="I1100" i="9" s="1"/>
  <c r="E1100" i="9" s="1"/>
  <c r="H952" i="9"/>
  <c r="I952" i="9" s="1"/>
  <c r="H1072" i="9"/>
  <c r="I1072" i="9" s="1"/>
  <c r="E1072" i="9" s="1"/>
  <c r="H1218" i="9"/>
  <c r="I1218" i="9" s="1"/>
  <c r="E1218" i="9" s="1"/>
  <c r="H937" i="9"/>
  <c r="I937" i="9" s="1"/>
  <c r="E937" i="9" s="1"/>
  <c r="H1119" i="9"/>
  <c r="I1119" i="9" s="1"/>
  <c r="E1119" i="9" s="1"/>
  <c r="H1086" i="9"/>
  <c r="I1086" i="9" s="1"/>
  <c r="E1086" i="9" s="1"/>
  <c r="H1202" i="9"/>
  <c r="I1202" i="9" s="1"/>
  <c r="E1202" i="9" s="1"/>
  <c r="H922" i="9"/>
  <c r="I922" i="9" s="1"/>
  <c r="E922" i="9" s="1"/>
  <c r="H1138" i="9"/>
  <c r="I1138" i="9" s="1"/>
  <c r="E1138" i="9" s="1"/>
  <c r="E1416" i="9"/>
  <c r="H347" i="9"/>
  <c r="I347" i="9" s="1"/>
  <c r="E347" i="9" s="1"/>
  <c r="H370" i="9"/>
  <c r="I370" i="9" s="1"/>
  <c r="E370" i="9" s="1"/>
  <c r="H219" i="9"/>
  <c r="I219" i="9" s="1"/>
  <c r="E219" i="9" s="1"/>
  <c r="H241" i="9"/>
  <c r="I241" i="9" s="1"/>
  <c r="E241" i="9" s="1"/>
  <c r="H99" i="9"/>
  <c r="I99" i="9" s="1"/>
  <c r="E99" i="9" s="1"/>
  <c r="H118" i="9"/>
  <c r="I118" i="9" s="1"/>
  <c r="E118" i="9" s="1"/>
  <c r="E1163" i="8"/>
  <c r="H186" i="7"/>
  <c r="I186" i="7" s="1"/>
  <c r="E186" i="7" s="1"/>
  <c r="H169" i="7"/>
  <c r="I169" i="7" s="1"/>
  <c r="E169" i="7" s="1"/>
  <c r="H1244" i="6"/>
  <c r="I1244" i="6" s="1"/>
  <c r="E1244" i="6" s="1"/>
  <c r="H1262" i="6"/>
  <c r="I1262" i="6" s="1"/>
  <c r="E1262" i="6" s="1"/>
  <c r="H1136" i="6"/>
  <c r="I1136" i="6" s="1"/>
  <c r="E1136" i="6" s="1"/>
  <c r="H1172" i="6"/>
  <c r="I1172" i="6" s="1"/>
  <c r="E1172" i="6" s="1"/>
  <c r="H1280" i="6"/>
  <c r="I1280" i="6" s="1"/>
  <c r="E1280" i="6" s="1"/>
  <c r="H1154" i="6"/>
  <c r="I1154" i="6" s="1"/>
  <c r="E1154" i="6" s="1"/>
  <c r="H1426" i="8"/>
  <c r="I1426" i="8" s="1"/>
  <c r="E1426" i="8" s="1"/>
  <c r="H659" i="6"/>
  <c r="I659" i="6" s="1"/>
  <c r="E659" i="6" s="1"/>
  <c r="H678" i="6"/>
  <c r="I678" i="6" s="1"/>
  <c r="E678" i="6" s="1"/>
  <c r="H736" i="6"/>
  <c r="I736" i="6" s="1"/>
  <c r="E736" i="6" s="1"/>
  <c r="H774" i="6"/>
  <c r="I774" i="6" s="1"/>
  <c r="E774" i="6" s="1"/>
  <c r="H697" i="6"/>
  <c r="I697" i="6" s="1"/>
  <c r="E697" i="6" s="1"/>
  <c r="H716" i="6"/>
  <c r="I716" i="6" s="1"/>
  <c r="E716" i="6" s="1"/>
  <c r="H1190" i="6"/>
  <c r="I1190" i="6" s="1"/>
  <c r="E1190" i="6" s="1"/>
  <c r="H793" i="6"/>
  <c r="I793" i="6" s="1"/>
  <c r="E793" i="6" s="1"/>
  <c r="H1208" i="6"/>
  <c r="I1208" i="6" s="1"/>
  <c r="E1208" i="6" s="1"/>
  <c r="H1082" i="6"/>
  <c r="I1082" i="6" s="1"/>
  <c r="E1082" i="6" s="1"/>
  <c r="H755" i="6"/>
  <c r="I755" i="6" s="1"/>
  <c r="E755" i="6" s="1"/>
  <c r="H1100" i="6"/>
  <c r="I1100" i="6" s="1"/>
  <c r="E1100" i="6" s="1"/>
  <c r="H1226" i="6"/>
  <c r="I1226" i="6" s="1"/>
  <c r="E1226" i="6" s="1"/>
  <c r="H1118" i="6"/>
  <c r="I1118" i="6" s="1"/>
  <c r="E1118" i="6" s="1"/>
  <c r="H1333" i="8"/>
  <c r="I1333" i="8" s="1"/>
  <c r="E1333" i="8" s="1"/>
  <c r="H1372" i="8"/>
  <c r="I1372" i="8" s="1"/>
  <c r="E1372" i="8" s="1"/>
  <c r="H546" i="9"/>
  <c r="I546" i="9" s="1"/>
  <c r="E546" i="9" s="1"/>
  <c r="H1352" i="8"/>
  <c r="I1352" i="8" s="1"/>
  <c r="E1352" i="8" s="1"/>
  <c r="H623" i="9"/>
  <c r="I623" i="9" s="1"/>
  <c r="E623" i="9" s="1"/>
  <c r="H565" i="9"/>
  <c r="I565" i="9" s="1"/>
  <c r="E565" i="9" s="1"/>
  <c r="H1408" i="8"/>
  <c r="I1408" i="8" s="1"/>
  <c r="E1408" i="8" s="1"/>
  <c r="H1314" i="8"/>
  <c r="I1314" i="8" s="1"/>
  <c r="E1314" i="8" s="1"/>
  <c r="H584" i="9"/>
  <c r="I584" i="9" s="1"/>
  <c r="E584" i="9" s="1"/>
  <c r="H1295" i="8"/>
  <c r="I1295" i="8" s="1"/>
  <c r="E1295" i="8" s="1"/>
  <c r="H1390" i="8"/>
  <c r="I1390" i="8" s="1"/>
  <c r="E1390" i="8" s="1"/>
  <c r="H603" i="9"/>
  <c r="I603" i="9" s="1"/>
  <c r="E603" i="9" s="1"/>
  <c r="H644" i="9"/>
  <c r="I644" i="9" s="1"/>
  <c r="E644" i="9" s="1"/>
  <c r="H1243" i="6"/>
  <c r="I1243" i="6" s="1"/>
  <c r="H1189" i="6"/>
  <c r="I1189" i="6" s="1"/>
  <c r="H1261" i="6"/>
  <c r="I1261" i="6" s="1"/>
  <c r="H1207" i="6"/>
  <c r="I1207" i="6" s="1"/>
  <c r="H1081" i="6"/>
  <c r="I1081" i="6" s="1"/>
  <c r="H1099" i="6"/>
  <c r="I1099" i="6" s="1"/>
  <c r="H1117" i="6"/>
  <c r="I1117" i="6" s="1"/>
  <c r="H1135" i="6"/>
  <c r="I1135" i="6" s="1"/>
  <c r="H1279" i="6"/>
  <c r="I1279" i="6" s="1"/>
  <c r="H1153" i="6"/>
  <c r="I1153" i="6" s="1"/>
  <c r="H1225" i="6"/>
  <c r="I1225" i="6" s="1"/>
  <c r="H1171" i="6"/>
  <c r="I1171" i="6" s="1"/>
  <c r="H1371" i="8"/>
  <c r="I1371" i="8" s="1"/>
  <c r="H1425" i="8"/>
  <c r="I1425" i="8" s="1"/>
  <c r="H1407" i="8"/>
  <c r="I1407" i="8" s="1"/>
  <c r="H1389" i="8"/>
  <c r="I1389" i="8" s="1"/>
  <c r="H1377" i="5"/>
  <c r="I1377" i="5" s="1"/>
  <c r="E1377" i="5" s="1"/>
  <c r="H1356" i="5"/>
  <c r="I1356" i="5" s="1"/>
  <c r="E1356" i="5" s="1"/>
  <c r="H1394" i="5"/>
  <c r="I1394" i="5" s="1"/>
  <c r="E1394" i="5" s="1"/>
  <c r="J2518" i="9"/>
  <c r="K2518" i="9" s="1"/>
  <c r="G2519" i="9"/>
  <c r="E2510" i="9"/>
  <c r="E2519" i="9" s="1"/>
  <c r="C552" i="3"/>
  <c r="J2192" i="9"/>
  <c r="G2194" i="9"/>
  <c r="C548" i="3"/>
  <c r="J2146" i="9"/>
  <c r="G2148" i="9"/>
  <c r="C541" i="3"/>
  <c r="J2068" i="9"/>
  <c r="G1943" i="9"/>
  <c r="H1890" i="9"/>
  <c r="I1890" i="9" s="1"/>
  <c r="G1834" i="9"/>
  <c r="E1825" i="9"/>
  <c r="G1818" i="9"/>
  <c r="E902" i="9"/>
  <c r="K908" i="9"/>
  <c r="G513" i="9"/>
  <c r="E499" i="9"/>
  <c r="E1144" i="8"/>
  <c r="E1092" i="8"/>
  <c r="H324" i="9"/>
  <c r="I324" i="9" s="1"/>
  <c r="E324" i="9" s="1"/>
  <c r="H304" i="9"/>
  <c r="I304" i="9" s="1"/>
  <c r="E304" i="9" s="1"/>
  <c r="H220" i="9"/>
  <c r="I220" i="9" s="1"/>
  <c r="E220" i="9" s="1"/>
  <c r="H242" i="9"/>
  <c r="I242" i="9" s="1"/>
  <c r="E242" i="9" s="1"/>
  <c r="H264" i="9"/>
  <c r="I264" i="9" s="1"/>
  <c r="E264" i="9" s="1"/>
  <c r="H345" i="9"/>
  <c r="I345" i="9" s="1"/>
  <c r="E345" i="9" s="1"/>
  <c r="H368" i="9"/>
  <c r="I368" i="9" s="1"/>
  <c r="E368" i="9" s="1"/>
  <c r="H283" i="9"/>
  <c r="I283" i="9" s="1"/>
  <c r="E283" i="9" s="1"/>
  <c r="H1156" i="9"/>
  <c r="I1156" i="9" s="1"/>
  <c r="E1156" i="9" s="1"/>
  <c r="H1325" i="9"/>
  <c r="I1325" i="9" s="1"/>
  <c r="E1325" i="9" s="1"/>
  <c r="H1117" i="9"/>
  <c r="I1117" i="9" s="1"/>
  <c r="E1117" i="9" s="1"/>
  <c r="H1355" i="9"/>
  <c r="I1355" i="9" s="1"/>
  <c r="E1355" i="9" s="1"/>
  <c r="H1254" i="9"/>
  <c r="I1254" i="9" s="1"/>
  <c r="E1254" i="9" s="1"/>
  <c r="H1385" i="9"/>
  <c r="I1385" i="9" s="1"/>
  <c r="E1385" i="9" s="1"/>
  <c r="H1445" i="9"/>
  <c r="I1445" i="9" s="1"/>
  <c r="E1445" i="9" s="1"/>
  <c r="H1000" i="9"/>
  <c r="I1000" i="9" s="1"/>
  <c r="E1000" i="9" s="1"/>
  <c r="H1505" i="9"/>
  <c r="I1505" i="9" s="1"/>
  <c r="E1505" i="9" s="1"/>
  <c r="H1136" i="9"/>
  <c r="I1136" i="9" s="1"/>
  <c r="E1136" i="9" s="1"/>
  <c r="H1309" i="9"/>
  <c r="I1309" i="9" s="1"/>
  <c r="E1309" i="9" s="1"/>
  <c r="H1171" i="9"/>
  <c r="I1171" i="9" s="1"/>
  <c r="E1171" i="9" s="1"/>
  <c r="H1219" i="9"/>
  <c r="I1219" i="9" s="1"/>
  <c r="E1219" i="9" s="1"/>
  <c r="H1488" i="9"/>
  <c r="I1488" i="9" s="1"/>
  <c r="H1340" i="9"/>
  <c r="I1340" i="9" s="1"/>
  <c r="E1340" i="9" s="1"/>
  <c r="H1274" i="9"/>
  <c r="I1274" i="9" s="1"/>
  <c r="E1274" i="9" s="1"/>
  <c r="H1370" i="9"/>
  <c r="I1370" i="9" s="1"/>
  <c r="E1370" i="9" s="1"/>
  <c r="H1417" i="9"/>
  <c r="I1417" i="9" s="1"/>
  <c r="E1417" i="9" s="1"/>
  <c r="H985" i="9"/>
  <c r="I985" i="9" s="1"/>
  <c r="E985" i="9" s="1"/>
  <c r="H1186" i="9"/>
  <c r="I1186" i="9" s="1"/>
  <c r="E1186" i="9" s="1"/>
  <c r="H1401" i="9"/>
  <c r="I1401" i="9" s="1"/>
  <c r="E1401" i="9" s="1"/>
  <c r="H1293" i="9"/>
  <c r="I1293" i="9" s="1"/>
  <c r="E1293" i="9" s="1"/>
  <c r="H1020" i="9"/>
  <c r="I1020" i="9" s="1"/>
  <c r="E1020" i="9" s="1"/>
  <c r="H1569" i="9"/>
  <c r="I1569" i="9" s="1"/>
  <c r="E1569" i="9" s="1"/>
  <c r="H348" i="9"/>
  <c r="I348" i="9" s="1"/>
  <c r="E348" i="9" s="1"/>
  <c r="H371" i="9"/>
  <c r="I371" i="9" s="1"/>
  <c r="E371" i="9" s="1"/>
  <c r="H135" i="9"/>
  <c r="I135" i="9" s="1"/>
  <c r="E135" i="9" s="1"/>
  <c r="E133" i="9"/>
  <c r="H283" i="8"/>
  <c r="I283" i="8" s="1"/>
  <c r="E283" i="8" s="1"/>
  <c r="H301" i="8"/>
  <c r="I301" i="8" s="1"/>
  <c r="E301" i="8" s="1"/>
  <c r="H319" i="8"/>
  <c r="I319" i="8" s="1"/>
  <c r="E319" i="8" s="1"/>
  <c r="H337" i="8"/>
  <c r="I337" i="8" s="1"/>
  <c r="E337" i="8" s="1"/>
  <c r="H355" i="8"/>
  <c r="I355" i="8" s="1"/>
  <c r="E355" i="8" s="1"/>
  <c r="H391" i="8"/>
  <c r="I391" i="8" s="1"/>
  <c r="E391" i="8" s="1"/>
  <c r="H139" i="8"/>
  <c r="I139" i="8" s="1"/>
  <c r="E139" i="8" s="1"/>
  <c r="H157" i="8"/>
  <c r="I157" i="8" s="1"/>
  <c r="E157" i="8" s="1"/>
  <c r="H445" i="8"/>
  <c r="I445" i="8" s="1"/>
  <c r="E445" i="8" s="1"/>
  <c r="H175" i="8"/>
  <c r="I175" i="8" s="1"/>
  <c r="E175" i="8" s="1"/>
  <c r="H193" i="8"/>
  <c r="I193" i="8" s="1"/>
  <c r="E193" i="8" s="1"/>
  <c r="H481" i="8"/>
  <c r="I481" i="8" s="1"/>
  <c r="E481" i="8" s="1"/>
  <c r="H265" i="8"/>
  <c r="I265" i="8" s="1"/>
  <c r="E265" i="8" s="1"/>
  <c r="H607" i="8"/>
  <c r="I607" i="8" s="1"/>
  <c r="E607" i="8" s="1"/>
  <c r="H229" i="8"/>
  <c r="I229" i="8" s="1"/>
  <c r="E229" i="8" s="1"/>
  <c r="H553" i="8"/>
  <c r="I553" i="8" s="1"/>
  <c r="E553" i="8" s="1"/>
  <c r="H625" i="8"/>
  <c r="I625" i="8" s="1"/>
  <c r="E625" i="8" s="1"/>
  <c r="H247" i="8"/>
  <c r="I247" i="8" s="1"/>
  <c r="E247" i="8" s="1"/>
  <c r="H373" i="8"/>
  <c r="I373" i="8" s="1"/>
  <c r="E373" i="8" s="1"/>
  <c r="H643" i="8"/>
  <c r="I643" i="8" s="1"/>
  <c r="E643" i="8" s="1"/>
  <c r="H661" i="8"/>
  <c r="I661" i="8" s="1"/>
  <c r="E661" i="8" s="1"/>
  <c r="H499" i="8"/>
  <c r="I499" i="8" s="1"/>
  <c r="E499" i="8" s="1"/>
  <c r="H679" i="8"/>
  <c r="I679" i="8" s="1"/>
  <c r="E679" i="8" s="1"/>
  <c r="H535" i="8"/>
  <c r="I535" i="8" s="1"/>
  <c r="E535" i="8" s="1"/>
  <c r="H697" i="8"/>
  <c r="I697" i="8" s="1"/>
  <c r="E697" i="8" s="1"/>
  <c r="H463" i="8"/>
  <c r="I463" i="8" s="1"/>
  <c r="E463" i="8" s="1"/>
  <c r="H715" i="8"/>
  <c r="I715" i="8" s="1"/>
  <c r="E715" i="8" s="1"/>
  <c r="H733" i="8"/>
  <c r="I733" i="8" s="1"/>
  <c r="E733" i="8" s="1"/>
  <c r="H751" i="8"/>
  <c r="I751" i="8" s="1"/>
  <c r="E751" i="8" s="1"/>
  <c r="H589" i="8"/>
  <c r="I589" i="8" s="1"/>
  <c r="E589" i="8" s="1"/>
  <c r="H427" i="8"/>
  <c r="I427" i="8" s="1"/>
  <c r="E427" i="8" s="1"/>
  <c r="H409" i="8"/>
  <c r="I409" i="8" s="1"/>
  <c r="E409" i="8" s="1"/>
  <c r="H571" i="8"/>
  <c r="I571" i="8" s="1"/>
  <c r="E571" i="8" s="1"/>
  <c r="H211" i="8"/>
  <c r="I211" i="8" s="1"/>
  <c r="E211" i="8" s="1"/>
  <c r="H517" i="8"/>
  <c r="I517" i="8" s="1"/>
  <c r="E517" i="8" s="1"/>
  <c r="H1490" i="9"/>
  <c r="I1490" i="9" s="1"/>
  <c r="E1490" i="9" s="1"/>
  <c r="H1507" i="9"/>
  <c r="I1507" i="9" s="1"/>
  <c r="E1507" i="9" s="1"/>
  <c r="H1683" i="9"/>
  <c r="I1683" i="9" s="1"/>
  <c r="E1683" i="9" s="1"/>
  <c r="H1664" i="9"/>
  <c r="I1664" i="9" s="1"/>
  <c r="E1664" i="9" s="1"/>
  <c r="H1702" i="9"/>
  <c r="I1702" i="9" s="1"/>
  <c r="E1702" i="9" s="1"/>
  <c r="H1721" i="9"/>
  <c r="I1721" i="9" s="1"/>
  <c r="E1721" i="9" s="1"/>
  <c r="I1462" i="9"/>
  <c r="E1459" i="9"/>
  <c r="H1460" i="9"/>
  <c r="I1460" i="9" s="1"/>
  <c r="E1460" i="9" s="1"/>
  <c r="E1134" i="9"/>
  <c r="H983" i="9"/>
  <c r="I983" i="9" s="1"/>
  <c r="H966" i="9"/>
  <c r="I966" i="9" s="1"/>
  <c r="H218" i="9"/>
  <c r="H240" i="9"/>
  <c r="E1111" i="8"/>
  <c r="H678" i="8"/>
  <c r="I678" i="8" s="1"/>
  <c r="H696" i="8"/>
  <c r="I696" i="8" s="1"/>
  <c r="H714" i="8"/>
  <c r="I714" i="8" s="1"/>
  <c r="H732" i="8"/>
  <c r="I732" i="8" s="1"/>
  <c r="H750" i="8"/>
  <c r="I750" i="8" s="1"/>
  <c r="H1028" i="6"/>
  <c r="I1028" i="6" s="1"/>
  <c r="E1028" i="6" s="1"/>
  <c r="H1046" i="6"/>
  <c r="I1046" i="6" s="1"/>
  <c r="E1046" i="6" s="1"/>
  <c r="H1064" i="6"/>
  <c r="I1064" i="6" s="1"/>
  <c r="E1064" i="6" s="1"/>
  <c r="H601" i="6"/>
  <c r="I601" i="6" s="1"/>
  <c r="E601" i="6" s="1"/>
  <c r="H620" i="6"/>
  <c r="I620" i="6" s="1"/>
  <c r="E620" i="6" s="1"/>
  <c r="H582" i="6"/>
  <c r="I582" i="6" s="1"/>
  <c r="E582" i="6" s="1"/>
  <c r="H974" i="6"/>
  <c r="I974" i="6" s="1"/>
  <c r="E974" i="6" s="1"/>
  <c r="H992" i="6"/>
  <c r="I992" i="6" s="1"/>
  <c r="E992" i="6" s="1"/>
  <c r="H1010" i="6"/>
  <c r="I1010" i="6" s="1"/>
  <c r="E1010" i="6" s="1"/>
  <c r="H639" i="6"/>
  <c r="I639" i="6" s="1"/>
  <c r="E639" i="6" s="1"/>
  <c r="H465" i="9"/>
  <c r="I465" i="9" s="1"/>
  <c r="E465" i="9" s="1"/>
  <c r="H484" i="9"/>
  <c r="I484" i="9" s="1"/>
  <c r="E484" i="9" s="1"/>
  <c r="H525" i="9"/>
  <c r="I525" i="9" s="1"/>
  <c r="E525" i="9" s="1"/>
  <c r="H427" i="9"/>
  <c r="I427" i="9" s="1"/>
  <c r="E427" i="9" s="1"/>
  <c r="H504" i="9"/>
  <c r="I504" i="9" s="1"/>
  <c r="E504" i="9" s="1"/>
  <c r="H446" i="9"/>
  <c r="I446" i="9" s="1"/>
  <c r="E446" i="9" s="1"/>
  <c r="H973" i="6"/>
  <c r="I973" i="6" s="1"/>
  <c r="H991" i="6"/>
  <c r="I991" i="6" s="1"/>
  <c r="H1009" i="6"/>
  <c r="I1009" i="6" s="1"/>
  <c r="H1027" i="6"/>
  <c r="I1027" i="6" s="1"/>
  <c r="H1045" i="6"/>
  <c r="I1045" i="6" s="1"/>
  <c r="H1063" i="6"/>
  <c r="I1063" i="6" s="1"/>
  <c r="H246" i="5"/>
  <c r="I246" i="5" s="1"/>
  <c r="E246" i="5" s="1"/>
  <c r="H202" i="5"/>
  <c r="I202" i="5" s="1"/>
  <c r="E202" i="5" s="1"/>
  <c r="H180" i="5"/>
  <c r="I180" i="5" s="1"/>
  <c r="E180" i="5" s="1"/>
  <c r="H158" i="5"/>
  <c r="I158" i="5" s="1"/>
  <c r="E158" i="5" s="1"/>
  <c r="H136" i="5"/>
  <c r="I136" i="5" s="1"/>
  <c r="E136" i="5" s="1"/>
  <c r="H224" i="5"/>
  <c r="I224" i="5" s="1"/>
  <c r="E224" i="5" s="1"/>
  <c r="H1408" i="5"/>
  <c r="I1408" i="5" s="1"/>
  <c r="H1428" i="5"/>
  <c r="I1428" i="5" s="1"/>
  <c r="E1428" i="5" s="1"/>
  <c r="C555" i="3"/>
  <c r="J2226" i="9"/>
  <c r="E2162" i="9"/>
  <c r="G2167" i="9"/>
  <c r="G2121" i="9"/>
  <c r="E2117" i="9"/>
  <c r="H1985" i="9"/>
  <c r="I1985" i="9" s="1"/>
  <c r="E1985" i="9" s="1"/>
  <c r="H1935" i="9"/>
  <c r="I1935" i="9" s="1"/>
  <c r="E1935" i="9" s="1"/>
  <c r="H1155" i="9"/>
  <c r="I1155" i="9" s="1"/>
  <c r="E1155" i="9" s="1"/>
  <c r="E764" i="8"/>
  <c r="C522" i="3"/>
  <c r="J1757" i="9"/>
  <c r="G1759" i="9"/>
  <c r="E162" i="9"/>
  <c r="E2002" i="9"/>
  <c r="H1137" i="6"/>
  <c r="I1137" i="6" s="1"/>
  <c r="E1137" i="6" s="1"/>
  <c r="H1281" i="6"/>
  <c r="I1281" i="6" s="1"/>
  <c r="E1281" i="6" s="1"/>
  <c r="H1155" i="6"/>
  <c r="I1155" i="6" s="1"/>
  <c r="E1155" i="6" s="1"/>
  <c r="H1173" i="6"/>
  <c r="I1173" i="6" s="1"/>
  <c r="E1173" i="6" s="1"/>
  <c r="H1245" i="6"/>
  <c r="I1245" i="6" s="1"/>
  <c r="E1245" i="6" s="1"/>
  <c r="H1263" i="6"/>
  <c r="I1263" i="6" s="1"/>
  <c r="E1263" i="6" s="1"/>
  <c r="H1427" i="8"/>
  <c r="I1427" i="8" s="1"/>
  <c r="E1427" i="8" s="1"/>
  <c r="H56" i="13"/>
  <c r="J56" i="13" s="1"/>
  <c r="E1215" i="8"/>
  <c r="H1544" i="9"/>
  <c r="I1544" i="9" s="1"/>
  <c r="E1544" i="9" s="1"/>
  <c r="H1525" i="9"/>
  <c r="I1525" i="9" s="1"/>
  <c r="E1525" i="9" s="1"/>
  <c r="H1568" i="9"/>
  <c r="I1568" i="9" s="1"/>
  <c r="E1568" i="9" s="1"/>
  <c r="H936" i="9"/>
  <c r="I936" i="9" s="1"/>
  <c r="E936" i="9" s="1"/>
  <c r="H921" i="9"/>
  <c r="I921" i="9" s="1"/>
  <c r="E921" i="9" s="1"/>
  <c r="H951" i="9"/>
  <c r="H262" i="9"/>
  <c r="H199" i="9"/>
  <c r="I199" i="9" s="1"/>
  <c r="E199" i="9" s="1"/>
  <c r="F123" i="12"/>
  <c r="K123" i="12" s="1"/>
  <c r="H1197" i="8" s="1"/>
  <c r="I1197" i="8" s="1"/>
  <c r="E1197" i="8" s="1"/>
  <c r="E1059" i="8"/>
  <c r="H660" i="8"/>
  <c r="I660" i="8" s="1"/>
  <c r="H642" i="8"/>
  <c r="I642" i="8" s="1"/>
  <c r="H588" i="8"/>
  <c r="I588" i="8" s="1"/>
  <c r="H606" i="8"/>
  <c r="I606" i="8" s="1"/>
  <c r="H624" i="8"/>
  <c r="I624" i="8" s="1"/>
  <c r="H884" i="9"/>
  <c r="I884" i="9" s="1"/>
  <c r="E884" i="9" s="1"/>
  <c r="H863" i="9"/>
  <c r="I863" i="9" s="1"/>
  <c r="E863" i="9" s="1"/>
  <c r="H930" i="6"/>
  <c r="I930" i="6" s="1"/>
  <c r="E930" i="6" s="1"/>
  <c r="H950" i="6"/>
  <c r="I950" i="6" s="1"/>
  <c r="E950" i="6" s="1"/>
  <c r="H892" i="6"/>
  <c r="I892" i="6" s="1"/>
  <c r="E892" i="6" s="1"/>
  <c r="H911" i="6"/>
  <c r="I911" i="6" s="1"/>
  <c r="E911" i="6" s="1"/>
  <c r="H786" i="9"/>
  <c r="I786" i="9" s="1"/>
  <c r="E786" i="9" s="1"/>
  <c r="H844" i="9"/>
  <c r="I844" i="9" s="1"/>
  <c r="E844" i="9" s="1"/>
  <c r="H886" i="9"/>
  <c r="I886" i="9" s="1"/>
  <c r="E886" i="9" s="1"/>
  <c r="H805" i="9"/>
  <c r="I805" i="9" s="1"/>
  <c r="E805" i="9" s="1"/>
  <c r="H865" i="9"/>
  <c r="I865" i="9" s="1"/>
  <c r="E865" i="9" s="1"/>
  <c r="H889" i="6"/>
  <c r="I889" i="6" s="1"/>
  <c r="H908" i="6"/>
  <c r="I908" i="6" s="1"/>
  <c r="H927" i="6"/>
  <c r="I927" i="6" s="1"/>
  <c r="H946" i="6"/>
  <c r="I946" i="6" s="1"/>
  <c r="H860" i="9"/>
  <c r="I860" i="9" s="1"/>
  <c r="H802" i="9"/>
  <c r="I802" i="9" s="1"/>
  <c r="H821" i="9"/>
  <c r="I821" i="9" s="1"/>
  <c r="H840" i="9"/>
  <c r="I840" i="9" s="1"/>
  <c r="H783" i="9"/>
  <c r="I783" i="9" s="1"/>
  <c r="H881" i="9"/>
  <c r="I881" i="9" s="1"/>
  <c r="H223" i="5"/>
  <c r="I223" i="5" s="1"/>
  <c r="E223" i="5" s="1"/>
  <c r="H179" i="5"/>
  <c r="I179" i="5" s="1"/>
  <c r="E179" i="5" s="1"/>
  <c r="H341" i="5"/>
  <c r="I341" i="5" s="1"/>
  <c r="H157" i="5"/>
  <c r="I157" i="5" s="1"/>
  <c r="E157" i="5" s="1"/>
  <c r="H135" i="5"/>
  <c r="I135" i="5" s="1"/>
  <c r="E135" i="5" s="1"/>
  <c r="H201" i="5"/>
  <c r="I201" i="5" s="1"/>
  <c r="E201" i="5" s="1"/>
  <c r="H245" i="5"/>
  <c r="I245" i="5" s="1"/>
  <c r="E245" i="5" s="1"/>
  <c r="H366" i="5"/>
  <c r="I366" i="5" s="1"/>
  <c r="H1427" i="5"/>
  <c r="I1427" i="5" s="1"/>
  <c r="E1427" i="5" s="1"/>
  <c r="G2531" i="9"/>
  <c r="G2425" i="9"/>
  <c r="E2425" i="9" s="1"/>
  <c r="K2361" i="9"/>
  <c r="E2341" i="9"/>
  <c r="E2361" i="9" s="1"/>
  <c r="E2365" i="9" s="1"/>
  <c r="H2332" i="9" s="1"/>
  <c r="I2332" i="9" s="1"/>
  <c r="E2332" i="9" s="1"/>
  <c r="G2258" i="9"/>
  <c r="K2246" i="9"/>
  <c r="E2244" i="9"/>
  <c r="E2131" i="9"/>
  <c r="E1889" i="9"/>
  <c r="K1894" i="9"/>
  <c r="E1809" i="9"/>
  <c r="E1794" i="9"/>
  <c r="G1802" i="9"/>
  <c r="J1666" i="9"/>
  <c r="K1666" i="9" s="1"/>
  <c r="G1667" i="9"/>
  <c r="G1471" i="9"/>
  <c r="D1472" i="9"/>
  <c r="G1472" i="9" s="1"/>
  <c r="E1472" i="9" s="1"/>
  <c r="E1152" i="9"/>
  <c r="K1159" i="9"/>
  <c r="E1038" i="9"/>
  <c r="K1045" i="9"/>
  <c r="E1622" i="9"/>
  <c r="H739" i="6"/>
  <c r="I739" i="6" s="1"/>
  <c r="E739" i="6" s="1"/>
  <c r="H777" i="6"/>
  <c r="I777" i="6" s="1"/>
  <c r="E777" i="6" s="1"/>
  <c r="H700" i="6"/>
  <c r="I700" i="6" s="1"/>
  <c r="E700" i="6" s="1"/>
  <c r="H720" i="6"/>
  <c r="I720" i="6" s="1"/>
  <c r="E720" i="6" s="1"/>
  <c r="H662" i="6"/>
  <c r="I662" i="6" s="1"/>
  <c r="E662" i="6" s="1"/>
  <c r="H797" i="6"/>
  <c r="I797" i="6" s="1"/>
  <c r="E797" i="6" s="1"/>
  <c r="H681" i="6"/>
  <c r="I681" i="6" s="1"/>
  <c r="E681" i="6" s="1"/>
  <c r="H758" i="6"/>
  <c r="I758" i="6" s="1"/>
  <c r="E758" i="6" s="1"/>
  <c r="H1356" i="8"/>
  <c r="I1356" i="8" s="1"/>
  <c r="E1356" i="8" s="1"/>
  <c r="H1298" i="8"/>
  <c r="I1298" i="8" s="1"/>
  <c r="E1298" i="8" s="1"/>
  <c r="H1317" i="8"/>
  <c r="I1317" i="8" s="1"/>
  <c r="E1317" i="8" s="1"/>
  <c r="H1336" i="8"/>
  <c r="I1336" i="8" s="1"/>
  <c r="E1336" i="8" s="1"/>
  <c r="H587" i="9"/>
  <c r="I587" i="9" s="1"/>
  <c r="E587" i="9" s="1"/>
  <c r="H628" i="9"/>
  <c r="I628" i="9" s="1"/>
  <c r="E628" i="9" s="1"/>
  <c r="H607" i="9"/>
  <c r="I607" i="9" s="1"/>
  <c r="E607" i="9" s="1"/>
  <c r="H549" i="9"/>
  <c r="I549" i="9" s="1"/>
  <c r="E549" i="9" s="1"/>
  <c r="H649" i="9"/>
  <c r="I649" i="9" s="1"/>
  <c r="E649" i="9" s="1"/>
  <c r="H568" i="9"/>
  <c r="I568" i="9" s="1"/>
  <c r="E568" i="9" s="1"/>
  <c r="H1474" i="9"/>
  <c r="I1474" i="9" s="1"/>
  <c r="E1474" i="9" s="1"/>
  <c r="E1473" i="9"/>
  <c r="J769" i="5"/>
  <c r="K769" i="5" s="1"/>
  <c r="J917" i="5"/>
  <c r="K917" i="5" s="1"/>
  <c r="E917" i="5" s="1"/>
  <c r="J756" i="5"/>
  <c r="K756" i="5" s="1"/>
  <c r="E756" i="5" s="1"/>
  <c r="J931" i="5"/>
  <c r="K931" i="5" s="1"/>
  <c r="E931" i="5" s="1"/>
  <c r="H2005" i="9"/>
  <c r="I2005" i="9" s="1"/>
  <c r="E2005" i="9" s="1"/>
  <c r="H1983" i="9"/>
  <c r="I1983" i="9" s="1"/>
  <c r="E1983" i="9" s="1"/>
  <c r="H1956" i="9"/>
  <c r="I1956" i="9" s="1"/>
  <c r="E1956" i="9" s="1"/>
  <c r="H2026" i="9"/>
  <c r="I2026" i="9" s="1"/>
  <c r="E2026" i="9" s="1"/>
  <c r="H1698" i="9"/>
  <c r="I1698" i="9" s="1"/>
  <c r="E1698" i="9" s="1"/>
  <c r="H1679" i="9"/>
  <c r="I1679" i="9" s="1"/>
  <c r="E1679" i="9" s="1"/>
  <c r="H1543" i="9"/>
  <c r="I1543" i="9" s="1"/>
  <c r="E1543" i="9" s="1"/>
  <c r="H1567" i="9"/>
  <c r="I1567" i="9" s="1"/>
  <c r="E1567" i="9" s="1"/>
  <c r="H1059" i="9"/>
  <c r="I1059" i="9" s="1"/>
  <c r="E1059" i="9" s="1"/>
  <c r="E1056" i="9"/>
  <c r="H343" i="9"/>
  <c r="I343" i="9" s="1"/>
  <c r="E343" i="9" s="1"/>
  <c r="H366" i="9"/>
  <c r="I366" i="9" s="1"/>
  <c r="E366" i="9" s="1"/>
  <c r="H217" i="9"/>
  <c r="I217" i="9" s="1"/>
  <c r="H239" i="9"/>
  <c r="I239" i="9" s="1"/>
  <c r="H1021" i="8"/>
  <c r="I1021" i="8" s="1"/>
  <c r="E1021" i="8" s="1"/>
  <c r="H1041" i="8"/>
  <c r="I1041" i="8" s="1"/>
  <c r="E1041" i="8" s="1"/>
  <c r="H1002" i="8"/>
  <c r="I1002" i="8" s="1"/>
  <c r="E1002" i="8" s="1"/>
  <c r="H498" i="8"/>
  <c r="I498" i="8" s="1"/>
  <c r="H534" i="8"/>
  <c r="I534" i="8" s="1"/>
  <c r="H516" i="8"/>
  <c r="I516" i="8" s="1"/>
  <c r="H570" i="8"/>
  <c r="I570" i="8" s="1"/>
  <c r="H552" i="8"/>
  <c r="I552" i="8" s="1"/>
  <c r="H1300" i="6"/>
  <c r="I1300" i="6" s="1"/>
  <c r="E1300" i="6" s="1"/>
  <c r="H1318" i="6"/>
  <c r="I1318" i="6" s="1"/>
  <c r="E1318" i="6" s="1"/>
  <c r="H1354" i="6"/>
  <c r="I1354" i="6" s="1"/>
  <c r="E1354" i="6" s="1"/>
  <c r="H1372" i="6"/>
  <c r="I1372" i="6" s="1"/>
  <c r="E1372" i="6" s="1"/>
  <c r="H1390" i="6"/>
  <c r="I1390" i="6" s="1"/>
  <c r="E1390" i="6" s="1"/>
  <c r="H1336" i="6"/>
  <c r="I1336" i="6" s="1"/>
  <c r="E1336" i="6" s="1"/>
  <c r="H744" i="9"/>
  <c r="I744" i="9" s="1"/>
  <c r="E744" i="9" s="1"/>
  <c r="H765" i="9"/>
  <c r="I765" i="9" s="1"/>
  <c r="E765" i="9" s="1"/>
  <c r="H834" i="6"/>
  <c r="I834" i="6" s="1"/>
  <c r="E834" i="6" s="1"/>
  <c r="H873" i="6"/>
  <c r="I873" i="6" s="1"/>
  <c r="E873" i="6" s="1"/>
  <c r="H853" i="6"/>
  <c r="I853" i="6" s="1"/>
  <c r="E853" i="6" s="1"/>
  <c r="H815" i="6"/>
  <c r="I815" i="6" s="1"/>
  <c r="E815" i="6" s="1"/>
  <c r="H767" i="9"/>
  <c r="I767" i="9" s="1"/>
  <c r="E767" i="9" s="1"/>
  <c r="H705" i="9"/>
  <c r="I705" i="9" s="1"/>
  <c r="E705" i="9" s="1"/>
  <c r="H746" i="9"/>
  <c r="I746" i="9" s="1"/>
  <c r="E746" i="9" s="1"/>
  <c r="H725" i="9"/>
  <c r="I725" i="9" s="1"/>
  <c r="E725" i="9" s="1"/>
  <c r="H667" i="9"/>
  <c r="I667" i="9" s="1"/>
  <c r="E667" i="9" s="1"/>
  <c r="H686" i="9"/>
  <c r="I686" i="9" s="1"/>
  <c r="E686" i="9" s="1"/>
  <c r="H831" i="6"/>
  <c r="I831" i="6" s="1"/>
  <c r="H850" i="6"/>
  <c r="I850" i="6" s="1"/>
  <c r="H812" i="6"/>
  <c r="I812" i="6" s="1"/>
  <c r="H869" i="6"/>
  <c r="I869" i="6" s="1"/>
  <c r="H721" i="9"/>
  <c r="I721" i="9" s="1"/>
  <c r="H664" i="9"/>
  <c r="I664" i="9" s="1"/>
  <c r="H741" i="9"/>
  <c r="I741" i="9" s="1"/>
  <c r="H702" i="9"/>
  <c r="I702" i="9" s="1"/>
  <c r="H683" i="9"/>
  <c r="I683" i="9" s="1"/>
  <c r="H762" i="9"/>
  <c r="I762" i="9" s="1"/>
  <c r="H200" i="5"/>
  <c r="I200" i="5" s="1"/>
  <c r="E200" i="5" s="1"/>
  <c r="H156" i="5"/>
  <c r="I156" i="5" s="1"/>
  <c r="E156" i="5" s="1"/>
  <c r="H134" i="5"/>
  <c r="I134" i="5" s="1"/>
  <c r="E134" i="5" s="1"/>
  <c r="H244" i="5"/>
  <c r="I244" i="5" s="1"/>
  <c r="E244" i="5" s="1"/>
  <c r="H178" i="5"/>
  <c r="I178" i="5" s="1"/>
  <c r="E178" i="5" s="1"/>
  <c r="H338" i="5"/>
  <c r="I338" i="5" s="1"/>
  <c r="H222" i="5"/>
  <c r="I222" i="5" s="1"/>
  <c r="E222" i="5" s="1"/>
  <c r="H1358" i="5"/>
  <c r="I1358" i="5" s="1"/>
  <c r="E1358" i="5" s="1"/>
  <c r="H1426" i="5"/>
  <c r="I1426" i="5" s="1"/>
  <c r="E1426" i="5" s="1"/>
  <c r="G2551" i="9"/>
  <c r="E2496" i="9"/>
  <c r="E2440" i="9"/>
  <c r="J2450" i="9"/>
  <c r="K2450" i="9" s="1"/>
  <c r="G2451" i="9"/>
  <c r="K2415" i="9"/>
  <c r="E2395" i="9"/>
  <c r="E2415" i="9" s="1"/>
  <c r="E2188" i="9"/>
  <c r="J2157" i="9"/>
  <c r="G1586" i="9"/>
  <c r="E1586" i="9" s="1"/>
  <c r="J1448" i="9"/>
  <c r="K1448" i="9" s="1"/>
  <c r="E1353" i="9"/>
  <c r="K1358" i="9"/>
  <c r="J956" i="9"/>
  <c r="K309" i="9"/>
  <c r="E300" i="9"/>
  <c r="J186" i="9"/>
  <c r="K186" i="9" s="1"/>
  <c r="E176" i="9"/>
  <c r="G187" i="9"/>
  <c r="H407" i="9"/>
  <c r="I407" i="9" s="1"/>
  <c r="H387" i="9"/>
  <c r="I387" i="9" s="1"/>
  <c r="E387" i="9" s="1"/>
  <c r="K1802" i="9"/>
  <c r="E1797" i="9"/>
  <c r="H1961" i="9"/>
  <c r="I1961" i="9" s="1"/>
  <c r="E1961" i="9" s="1"/>
  <c r="H1934" i="9"/>
  <c r="I1934" i="9" s="1"/>
  <c r="E1934" i="9" s="1"/>
  <c r="E282" i="9"/>
  <c r="G2334" i="9"/>
  <c r="E2320" i="9"/>
  <c r="J332" i="6"/>
  <c r="K332" i="6" s="1"/>
  <c r="E332" i="6" s="1"/>
  <c r="J311" i="6"/>
  <c r="K311" i="6" s="1"/>
  <c r="E311" i="6" s="1"/>
  <c r="H2426" i="9"/>
  <c r="I2426" i="9" s="1"/>
  <c r="H2479" i="9"/>
  <c r="I2479" i="9" s="1"/>
  <c r="E405" i="9"/>
  <c r="H201" i="9"/>
  <c r="I201" i="9" s="1"/>
  <c r="E201" i="9" s="1"/>
  <c r="H223" i="9"/>
  <c r="I223" i="9" s="1"/>
  <c r="E223" i="9" s="1"/>
  <c r="H245" i="9"/>
  <c r="I245" i="9" s="1"/>
  <c r="E245" i="9" s="1"/>
  <c r="H267" i="9"/>
  <c r="I267" i="9" s="1"/>
  <c r="E267" i="9" s="1"/>
  <c r="H10" i="7"/>
  <c r="I10" i="7" s="1"/>
  <c r="H27" i="7"/>
  <c r="I27" i="7" s="1"/>
  <c r="K1896" i="9"/>
  <c r="E1896" i="9" s="1"/>
  <c r="E1588" i="9"/>
  <c r="H2004" i="9"/>
  <c r="I2004" i="9" s="1"/>
  <c r="H1955" i="9"/>
  <c r="I1955" i="9" s="1"/>
  <c r="E1716" i="9"/>
  <c r="E935" i="9"/>
  <c r="H938" i="9"/>
  <c r="I938" i="9" s="1"/>
  <c r="E938" i="9" s="1"/>
  <c r="H342" i="9"/>
  <c r="I342" i="9" s="1"/>
  <c r="E342" i="9" s="1"/>
  <c r="H365" i="9"/>
  <c r="I365" i="9" s="1"/>
  <c r="E365" i="9" s="1"/>
  <c r="H198" i="9"/>
  <c r="I198" i="9" s="1"/>
  <c r="H261" i="9"/>
  <c r="I261" i="9" s="1"/>
  <c r="H80" i="9"/>
  <c r="I80" i="9" s="1"/>
  <c r="E80" i="9" s="1"/>
  <c r="H98" i="9"/>
  <c r="I98" i="9" s="1"/>
  <c r="E98" i="9" s="1"/>
  <c r="H117" i="9"/>
  <c r="I117" i="9" s="1"/>
  <c r="E117" i="9" s="1"/>
  <c r="H944" i="8"/>
  <c r="I944" i="8" s="1"/>
  <c r="E944" i="8" s="1"/>
  <c r="H963" i="8"/>
  <c r="I963" i="8" s="1"/>
  <c r="E963" i="8" s="1"/>
  <c r="H983" i="8"/>
  <c r="I983" i="8" s="1"/>
  <c r="E983" i="8" s="1"/>
  <c r="H408" i="8"/>
  <c r="I408" i="8" s="1"/>
  <c r="H444" i="8"/>
  <c r="I444" i="8" s="1"/>
  <c r="H480" i="8"/>
  <c r="I480" i="8" s="1"/>
  <c r="H462" i="8"/>
  <c r="I462" i="8" s="1"/>
  <c r="H426" i="8"/>
  <c r="I426" i="8" s="1"/>
  <c r="E153" i="7"/>
  <c r="H1084" i="6"/>
  <c r="I1084" i="6" s="1"/>
  <c r="E1084" i="6" s="1"/>
  <c r="H1102" i="6"/>
  <c r="I1102" i="6" s="1"/>
  <c r="E1102" i="6" s="1"/>
  <c r="H1120" i="6"/>
  <c r="I1120" i="6" s="1"/>
  <c r="E1120" i="6" s="1"/>
  <c r="H1138" i="6"/>
  <c r="I1138" i="6" s="1"/>
  <c r="E1138" i="6" s="1"/>
  <c r="H1282" i="6"/>
  <c r="I1282" i="6" s="1"/>
  <c r="E1282" i="6" s="1"/>
  <c r="H1156" i="6"/>
  <c r="I1156" i="6" s="1"/>
  <c r="E1156" i="6" s="1"/>
  <c r="H1228" i="6"/>
  <c r="I1228" i="6" s="1"/>
  <c r="E1228" i="6" s="1"/>
  <c r="H1174" i="6"/>
  <c r="I1174" i="6" s="1"/>
  <c r="E1174" i="6" s="1"/>
  <c r="H1246" i="6"/>
  <c r="I1246" i="6" s="1"/>
  <c r="E1246" i="6" s="1"/>
  <c r="H1192" i="6"/>
  <c r="I1192" i="6" s="1"/>
  <c r="E1192" i="6" s="1"/>
  <c r="H1210" i="6"/>
  <c r="I1210" i="6" s="1"/>
  <c r="E1210" i="6" s="1"/>
  <c r="H1374" i="8"/>
  <c r="I1374" i="8" s="1"/>
  <c r="E1374" i="8" s="1"/>
  <c r="H1410" i="8"/>
  <c r="I1410" i="8" s="1"/>
  <c r="E1410" i="8" s="1"/>
  <c r="H1264" i="6"/>
  <c r="I1264" i="6" s="1"/>
  <c r="E1264" i="6" s="1"/>
  <c r="H646" i="9"/>
  <c r="I646" i="9" s="1"/>
  <c r="E646" i="9" s="1"/>
  <c r="H625" i="9"/>
  <c r="I625" i="9" s="1"/>
  <c r="E625" i="9" s="1"/>
  <c r="H1428" i="8"/>
  <c r="I1428" i="8" s="1"/>
  <c r="E1428" i="8" s="1"/>
  <c r="H1392" i="8"/>
  <c r="I1392" i="8" s="1"/>
  <c r="E1392" i="8" s="1"/>
  <c r="H699" i="6"/>
  <c r="I699" i="6" s="1"/>
  <c r="E699" i="6" s="1"/>
  <c r="H719" i="6"/>
  <c r="I719" i="6" s="1"/>
  <c r="E719" i="6" s="1"/>
  <c r="H757" i="6"/>
  <c r="I757" i="6" s="1"/>
  <c r="E757" i="6" s="1"/>
  <c r="H661" i="6"/>
  <c r="I661" i="6" s="1"/>
  <c r="E661" i="6" s="1"/>
  <c r="H680" i="6"/>
  <c r="I680" i="6" s="1"/>
  <c r="E680" i="6" s="1"/>
  <c r="H738" i="6"/>
  <c r="I738" i="6" s="1"/>
  <c r="E738" i="6" s="1"/>
  <c r="H796" i="6"/>
  <c r="I796" i="6" s="1"/>
  <c r="E796" i="6" s="1"/>
  <c r="H776" i="6"/>
  <c r="I776" i="6" s="1"/>
  <c r="E776" i="6" s="1"/>
  <c r="H1316" i="8"/>
  <c r="I1316" i="8" s="1"/>
  <c r="E1316" i="8" s="1"/>
  <c r="H606" i="9"/>
  <c r="I606" i="9" s="1"/>
  <c r="E606" i="9" s="1"/>
  <c r="H548" i="9"/>
  <c r="I548" i="9" s="1"/>
  <c r="E548" i="9" s="1"/>
  <c r="H1335" i="8"/>
  <c r="I1335" i="8" s="1"/>
  <c r="E1335" i="8" s="1"/>
  <c r="H1355" i="8"/>
  <c r="I1355" i="8" s="1"/>
  <c r="E1355" i="8" s="1"/>
  <c r="H648" i="9"/>
  <c r="I648" i="9" s="1"/>
  <c r="E648" i="9" s="1"/>
  <c r="H567" i="9"/>
  <c r="I567" i="9" s="1"/>
  <c r="E567" i="9" s="1"/>
  <c r="H627" i="9"/>
  <c r="I627" i="9" s="1"/>
  <c r="E627" i="9" s="1"/>
  <c r="H1297" i="8"/>
  <c r="I1297" i="8" s="1"/>
  <c r="E1297" i="8" s="1"/>
  <c r="H586" i="9"/>
  <c r="I586" i="9" s="1"/>
  <c r="E586" i="9" s="1"/>
  <c r="H677" i="6"/>
  <c r="I677" i="6" s="1"/>
  <c r="H696" i="6"/>
  <c r="I696" i="6" s="1"/>
  <c r="H715" i="6"/>
  <c r="I715" i="6" s="1"/>
  <c r="H658" i="6"/>
  <c r="I658" i="6" s="1"/>
  <c r="H792" i="6"/>
  <c r="I792" i="6" s="1"/>
  <c r="H773" i="6"/>
  <c r="I773" i="6" s="1"/>
  <c r="H754" i="6"/>
  <c r="I754" i="6" s="1"/>
  <c r="H735" i="6"/>
  <c r="I735" i="6" s="1"/>
  <c r="H1351" i="8"/>
  <c r="I1351" i="8" s="1"/>
  <c r="H1294" i="8"/>
  <c r="I1294" i="8" s="1"/>
  <c r="H1313" i="8"/>
  <c r="I1313" i="8" s="1"/>
  <c r="H622" i="9"/>
  <c r="I622" i="9" s="1"/>
  <c r="H564" i="9"/>
  <c r="I564" i="9" s="1"/>
  <c r="H1332" i="8"/>
  <c r="I1332" i="8" s="1"/>
  <c r="H583" i="9"/>
  <c r="I583" i="9" s="1"/>
  <c r="H602" i="9"/>
  <c r="I602" i="9" s="1"/>
  <c r="H643" i="9"/>
  <c r="I643" i="9" s="1"/>
  <c r="H545" i="9"/>
  <c r="I545" i="9" s="1"/>
  <c r="H913" i="5"/>
  <c r="I913" i="5" s="1"/>
  <c r="H752" i="5"/>
  <c r="I752" i="5" s="1"/>
  <c r="G2424" i="9"/>
  <c r="E2424" i="9" s="1"/>
  <c r="G2070" i="9"/>
  <c r="E1874" i="9"/>
  <c r="K1879" i="9"/>
  <c r="G1849" i="9"/>
  <c r="G1787" i="9"/>
  <c r="E1778" i="9"/>
  <c r="J1549" i="9"/>
  <c r="K1549" i="9" s="1"/>
  <c r="G1550" i="9"/>
  <c r="E1536" i="9"/>
  <c r="J1509" i="9"/>
  <c r="K1509" i="9" s="1"/>
  <c r="G1510" i="9"/>
  <c r="E1500" i="9"/>
  <c r="H1446" i="9"/>
  <c r="I1446" i="9" s="1"/>
  <c r="E1446" i="9" s="1"/>
  <c r="I1099" i="9"/>
  <c r="H968" i="9"/>
  <c r="I968" i="9" s="1"/>
  <c r="E968" i="9" s="1"/>
  <c r="H841" i="9"/>
  <c r="I841" i="9" s="1"/>
  <c r="E841" i="9" s="1"/>
  <c r="E423" i="9"/>
  <c r="H1353" i="6"/>
  <c r="I1353" i="6" s="1"/>
  <c r="E1353" i="6" s="1"/>
  <c r="H1371" i="6"/>
  <c r="I1371" i="6" s="1"/>
  <c r="E1371" i="6" s="1"/>
  <c r="H1389" i="6"/>
  <c r="I1389" i="6" s="1"/>
  <c r="E1389" i="6" s="1"/>
  <c r="H2427" i="9"/>
  <c r="I2427" i="9" s="1"/>
  <c r="E2427" i="9" s="1"/>
  <c r="H2445" i="9"/>
  <c r="I2445" i="9" s="1"/>
  <c r="E2445" i="9" s="1"/>
  <c r="H1982" i="9"/>
  <c r="I1982" i="9" s="1"/>
  <c r="H1928" i="9"/>
  <c r="I1928" i="9" s="1"/>
  <c r="E1697" i="9"/>
  <c r="H1565" i="9"/>
  <c r="I1565" i="9" s="1"/>
  <c r="E1565" i="9" s="1"/>
  <c r="H1542" i="9"/>
  <c r="I1542" i="9" s="1"/>
  <c r="E1542" i="9" s="1"/>
  <c r="H1523" i="9"/>
  <c r="I1523" i="9" s="1"/>
  <c r="E1523" i="9" s="1"/>
  <c r="H1253" i="9"/>
  <c r="I1253" i="9" s="1"/>
  <c r="H1273" i="9"/>
  <c r="I1273" i="9" s="1"/>
  <c r="H341" i="9"/>
  <c r="I341" i="9" s="1"/>
  <c r="H364" i="9"/>
  <c r="I364" i="9" s="1"/>
  <c r="H886" i="8"/>
  <c r="I886" i="8" s="1"/>
  <c r="E886" i="8" s="1"/>
  <c r="H905" i="8"/>
  <c r="I905" i="8" s="1"/>
  <c r="E905" i="8" s="1"/>
  <c r="H925" i="8"/>
  <c r="I925" i="8" s="1"/>
  <c r="E925" i="8" s="1"/>
  <c r="H336" i="8"/>
  <c r="I336" i="8" s="1"/>
  <c r="H354" i="8"/>
  <c r="I354" i="8" s="1"/>
  <c r="H372" i="8"/>
  <c r="I372" i="8" s="1"/>
  <c r="H390" i="8"/>
  <c r="I390" i="8" s="1"/>
  <c r="H318" i="8"/>
  <c r="I318" i="8" s="1"/>
  <c r="H976" i="6"/>
  <c r="I976" i="6" s="1"/>
  <c r="E976" i="6" s="1"/>
  <c r="H994" i="6"/>
  <c r="I994" i="6" s="1"/>
  <c r="E994" i="6" s="1"/>
  <c r="H1030" i="6"/>
  <c r="I1030" i="6" s="1"/>
  <c r="E1030" i="6" s="1"/>
  <c r="H1066" i="6"/>
  <c r="I1066" i="6" s="1"/>
  <c r="E1066" i="6" s="1"/>
  <c r="H1048" i="6"/>
  <c r="I1048" i="6" s="1"/>
  <c r="E1048" i="6" s="1"/>
  <c r="H1012" i="6"/>
  <c r="I1012" i="6" s="1"/>
  <c r="E1012" i="6" s="1"/>
  <c r="H506" i="9"/>
  <c r="I506" i="9" s="1"/>
  <c r="E506" i="9" s="1"/>
  <c r="H527" i="9"/>
  <c r="I527" i="9" s="1"/>
  <c r="E527" i="9" s="1"/>
  <c r="H642" i="6"/>
  <c r="I642" i="6" s="1"/>
  <c r="E642" i="6" s="1"/>
  <c r="H584" i="6"/>
  <c r="I584" i="6" s="1"/>
  <c r="E584" i="6" s="1"/>
  <c r="H603" i="6"/>
  <c r="I603" i="6" s="1"/>
  <c r="E603" i="6" s="1"/>
  <c r="H622" i="6"/>
  <c r="I622" i="6" s="1"/>
  <c r="E622" i="6" s="1"/>
  <c r="H529" i="9"/>
  <c r="I529" i="9" s="1"/>
  <c r="E529" i="9" s="1"/>
  <c r="H448" i="9"/>
  <c r="I448" i="9" s="1"/>
  <c r="E448" i="9" s="1"/>
  <c r="H467" i="9"/>
  <c r="I467" i="9" s="1"/>
  <c r="E467" i="9" s="1"/>
  <c r="H508" i="9"/>
  <c r="I508" i="9" s="1"/>
  <c r="E508" i="9" s="1"/>
  <c r="H429" i="9"/>
  <c r="I429" i="9" s="1"/>
  <c r="E429" i="9" s="1"/>
  <c r="H487" i="9"/>
  <c r="I487" i="9" s="1"/>
  <c r="E487" i="9" s="1"/>
  <c r="H600" i="6"/>
  <c r="I600" i="6" s="1"/>
  <c r="H619" i="6"/>
  <c r="I619" i="6" s="1"/>
  <c r="H638" i="6"/>
  <c r="I638" i="6" s="1"/>
  <c r="H581" i="6"/>
  <c r="I581" i="6" s="1"/>
  <c r="H483" i="9"/>
  <c r="I483" i="9" s="1"/>
  <c r="H524" i="9"/>
  <c r="I524" i="9" s="1"/>
  <c r="H426" i="9"/>
  <c r="I426" i="9" s="1"/>
  <c r="H503" i="9"/>
  <c r="I503" i="9" s="1"/>
  <c r="H445" i="9"/>
  <c r="I445" i="9" s="1"/>
  <c r="H464" i="9"/>
  <c r="I464" i="9" s="1"/>
  <c r="H549" i="5"/>
  <c r="I549" i="5" s="1"/>
  <c r="E549" i="5" s="1"/>
  <c r="H619" i="5"/>
  <c r="I619" i="5" s="1"/>
  <c r="E619" i="5" s="1"/>
  <c r="H533" i="5"/>
  <c r="I533" i="5" s="1"/>
  <c r="E533" i="5" s="1"/>
  <c r="H517" i="5"/>
  <c r="I517" i="5" s="1"/>
  <c r="E517" i="5" s="1"/>
  <c r="H566" i="5"/>
  <c r="I566" i="5" s="1"/>
  <c r="E566" i="5" s="1"/>
  <c r="H602" i="5"/>
  <c r="I602" i="5" s="1"/>
  <c r="E602" i="5" s="1"/>
  <c r="H2481" i="9"/>
  <c r="I2481" i="9" s="1"/>
  <c r="E2481" i="9" s="1"/>
  <c r="E2310" i="9"/>
  <c r="E2313" i="9" s="1"/>
  <c r="G2313" i="9"/>
  <c r="E2142" i="9"/>
  <c r="C523" i="3"/>
  <c r="G1775" i="9"/>
  <c r="J1773" i="9"/>
  <c r="H1718" i="9"/>
  <c r="I1718" i="9" s="1"/>
  <c r="E1718" i="9" s="1"/>
  <c r="E407" i="5"/>
  <c r="I411" i="5"/>
  <c r="H808" i="8"/>
  <c r="I808" i="8" s="1"/>
  <c r="E808" i="8" s="1"/>
  <c r="H769" i="8"/>
  <c r="I769" i="8" s="1"/>
  <c r="E769" i="8" s="1"/>
  <c r="H788" i="8"/>
  <c r="I788" i="8" s="1"/>
  <c r="E788" i="8" s="1"/>
  <c r="E2561" i="9"/>
  <c r="H1960" i="9"/>
  <c r="I1960" i="9" s="1"/>
  <c r="E1960" i="9" s="1"/>
  <c r="H1933" i="9"/>
  <c r="I1933" i="9" s="1"/>
  <c r="E1933" i="9" s="1"/>
  <c r="H367" i="5"/>
  <c r="I367" i="5" s="1"/>
  <c r="E367" i="5" s="1"/>
  <c r="H342" i="5"/>
  <c r="I342" i="5" s="1"/>
  <c r="E342" i="5" s="1"/>
  <c r="H306" i="9"/>
  <c r="I306" i="9" s="1"/>
  <c r="E306" i="9" s="1"/>
  <c r="H323" i="9"/>
  <c r="I323" i="9" s="1"/>
  <c r="E323" i="9" s="1"/>
  <c r="H867" i="8"/>
  <c r="I867" i="8" s="1"/>
  <c r="E867" i="8" s="1"/>
  <c r="H828" i="8"/>
  <c r="I828" i="8" s="1"/>
  <c r="E828" i="8" s="1"/>
  <c r="H847" i="8"/>
  <c r="I847" i="8" s="1"/>
  <c r="E847" i="8" s="1"/>
  <c r="H228" i="8"/>
  <c r="I228" i="8" s="1"/>
  <c r="H246" i="8"/>
  <c r="I246" i="8" s="1"/>
  <c r="H264" i="8"/>
  <c r="I264" i="8" s="1"/>
  <c r="H282" i="8"/>
  <c r="I282" i="8" s="1"/>
  <c r="H300" i="8"/>
  <c r="I300" i="8" s="1"/>
  <c r="E135" i="7"/>
  <c r="H948" i="6"/>
  <c r="I948" i="6" s="1"/>
  <c r="E948" i="6" s="1"/>
  <c r="H842" i="9"/>
  <c r="I842" i="9" s="1"/>
  <c r="E842" i="9" s="1"/>
  <c r="H949" i="6"/>
  <c r="I949" i="6" s="1"/>
  <c r="E949" i="6" s="1"/>
  <c r="H891" i="6"/>
  <c r="I891" i="6" s="1"/>
  <c r="E891" i="6" s="1"/>
  <c r="H910" i="6"/>
  <c r="I910" i="6" s="1"/>
  <c r="E910" i="6" s="1"/>
  <c r="H929" i="6"/>
  <c r="I929" i="6" s="1"/>
  <c r="E929" i="6" s="1"/>
  <c r="H843" i="9"/>
  <c r="I843" i="9" s="1"/>
  <c r="E843" i="9" s="1"/>
  <c r="H885" i="9"/>
  <c r="I885" i="9" s="1"/>
  <c r="E885" i="9" s="1"/>
  <c r="H804" i="9"/>
  <c r="I804" i="9" s="1"/>
  <c r="E804" i="9" s="1"/>
  <c r="H823" i="9"/>
  <c r="I823" i="9" s="1"/>
  <c r="E823" i="9" s="1"/>
  <c r="H864" i="9"/>
  <c r="I864" i="9" s="1"/>
  <c r="E864" i="9" s="1"/>
  <c r="H785" i="9"/>
  <c r="I785" i="9" s="1"/>
  <c r="E785" i="9" s="1"/>
  <c r="G2581" i="9"/>
  <c r="E2422" i="9"/>
  <c r="J2432" i="9"/>
  <c r="K2432" i="9" s="1"/>
  <c r="G2433" i="9"/>
  <c r="J2391" i="9"/>
  <c r="K2391" i="9" s="1"/>
  <c r="E2391" i="9" s="1"/>
  <c r="G2246" i="9"/>
  <c r="E2242" i="9"/>
  <c r="E2246" i="9" s="1"/>
  <c r="G1970" i="9"/>
  <c r="J1965" i="9"/>
  <c r="K1965" i="9" s="1"/>
  <c r="E1965" i="9" s="1"/>
  <c r="E1950" i="9"/>
  <c r="G1915" i="9"/>
  <c r="H1860" i="9"/>
  <c r="I1860" i="9" s="1"/>
  <c r="E1762" i="9"/>
  <c r="K1030" i="9"/>
  <c r="E114" i="9"/>
  <c r="C560" i="3"/>
  <c r="G2284" i="9"/>
  <c r="E1324" i="9"/>
  <c r="C542" i="3"/>
  <c r="G2081" i="9"/>
  <c r="G1140" i="9"/>
  <c r="E1128" i="9"/>
  <c r="H1022" i="9"/>
  <c r="I1022" i="9" s="1"/>
  <c r="E1022" i="9" s="1"/>
  <c r="H1002" i="9"/>
  <c r="I1002" i="9" s="1"/>
  <c r="E1002" i="9" s="1"/>
  <c r="E1444" i="9"/>
  <c r="E1400" i="9"/>
  <c r="E1659" i="9"/>
  <c r="H1026" i="9"/>
  <c r="I1026" i="9" s="1"/>
  <c r="E1026" i="9" s="1"/>
  <c r="H1006" i="9"/>
  <c r="I1006" i="9" s="1"/>
  <c r="E1006" i="9" s="1"/>
  <c r="E919" i="9"/>
  <c r="H303" i="9"/>
  <c r="I303" i="9" s="1"/>
  <c r="E303" i="9" s="1"/>
  <c r="H322" i="9"/>
  <c r="I322" i="9" s="1"/>
  <c r="E322" i="9" s="1"/>
  <c r="H165" i="9"/>
  <c r="I165" i="9" s="1"/>
  <c r="E165" i="9" s="1"/>
  <c r="H183" i="9"/>
  <c r="I183" i="9" s="1"/>
  <c r="E183" i="9" s="1"/>
  <c r="H116" i="9"/>
  <c r="I116" i="9" s="1"/>
  <c r="E116" i="9" s="1"/>
  <c r="H97" i="9"/>
  <c r="I97" i="9" s="1"/>
  <c r="E97" i="9" s="1"/>
  <c r="H79" i="9"/>
  <c r="I79" i="9" s="1"/>
  <c r="E79" i="9" s="1"/>
  <c r="E1248" i="8"/>
  <c r="H789" i="8"/>
  <c r="I789" i="8" s="1"/>
  <c r="E789" i="8" s="1"/>
  <c r="H809" i="8"/>
  <c r="I809" i="8" s="1"/>
  <c r="E809" i="8" s="1"/>
  <c r="H770" i="8"/>
  <c r="I770" i="8" s="1"/>
  <c r="E770" i="8" s="1"/>
  <c r="H138" i="8"/>
  <c r="I138" i="8" s="1"/>
  <c r="H156" i="8"/>
  <c r="I156" i="8" s="1"/>
  <c r="H174" i="8"/>
  <c r="I174" i="8" s="1"/>
  <c r="H192" i="8"/>
  <c r="I192" i="8" s="1"/>
  <c r="H210" i="8"/>
  <c r="I210" i="8" s="1"/>
  <c r="H117" i="7"/>
  <c r="I117" i="7" s="1"/>
  <c r="E117" i="7" s="1"/>
  <c r="H62" i="7"/>
  <c r="I62" i="7" s="1"/>
  <c r="E62" i="7" s="1"/>
  <c r="H79" i="7"/>
  <c r="I79" i="7" s="1"/>
  <c r="H98" i="7"/>
  <c r="I98" i="7" s="1"/>
  <c r="E98" i="7" s="1"/>
  <c r="H871" i="6"/>
  <c r="I871" i="6" s="1"/>
  <c r="E871" i="6" s="1"/>
  <c r="H723" i="9"/>
  <c r="I723" i="9" s="1"/>
  <c r="E723" i="9" s="1"/>
  <c r="H852" i="6"/>
  <c r="I852" i="6" s="1"/>
  <c r="E852" i="6" s="1"/>
  <c r="H872" i="6"/>
  <c r="I872" i="6" s="1"/>
  <c r="E872" i="6" s="1"/>
  <c r="H814" i="6"/>
  <c r="I814" i="6" s="1"/>
  <c r="E814" i="6" s="1"/>
  <c r="H833" i="6"/>
  <c r="I833" i="6" s="1"/>
  <c r="E833" i="6" s="1"/>
  <c r="H704" i="9"/>
  <c r="I704" i="9" s="1"/>
  <c r="E704" i="9" s="1"/>
  <c r="H745" i="9"/>
  <c r="I745" i="9" s="1"/>
  <c r="E745" i="9" s="1"/>
  <c r="H724" i="9"/>
  <c r="I724" i="9" s="1"/>
  <c r="E724" i="9" s="1"/>
  <c r="H666" i="9"/>
  <c r="I666" i="9" s="1"/>
  <c r="E666" i="9" s="1"/>
  <c r="H685" i="9"/>
  <c r="I685" i="9" s="1"/>
  <c r="E685" i="9" s="1"/>
  <c r="H766" i="9"/>
  <c r="I766" i="9" s="1"/>
  <c r="E766" i="9" s="1"/>
  <c r="H601" i="5"/>
  <c r="I601" i="5" s="1"/>
  <c r="H516" i="5"/>
  <c r="I516" i="5" s="1"/>
  <c r="H565" i="5"/>
  <c r="I565" i="5" s="1"/>
  <c r="H532" i="5"/>
  <c r="I532" i="5" s="1"/>
  <c r="H548" i="5"/>
  <c r="I548" i="5" s="1"/>
  <c r="H618" i="5"/>
  <c r="I618" i="5" s="1"/>
  <c r="G2608" i="9"/>
  <c r="G2494" i="9"/>
  <c r="E2494" i="9" s="1"/>
  <c r="D2495" i="9"/>
  <c r="G2495" i="9" s="1"/>
  <c r="E2495" i="9" s="1"/>
  <c r="H2480" i="9"/>
  <c r="I2480" i="9" s="1"/>
  <c r="E2480" i="9" s="1"/>
  <c r="G2291" i="9"/>
  <c r="E2288" i="9"/>
  <c r="E2291" i="9" s="1"/>
  <c r="K2271" i="9"/>
  <c r="E2128" i="9"/>
  <c r="G2133" i="9"/>
  <c r="G2110" i="9"/>
  <c r="G2088" i="9"/>
  <c r="E2084" i="9"/>
  <c r="H1963" i="9"/>
  <c r="I1963" i="9" s="1"/>
  <c r="E1963" i="9" s="1"/>
  <c r="H1929" i="9"/>
  <c r="I1929" i="9" s="1"/>
  <c r="E1929" i="9" s="1"/>
  <c r="H1831" i="9"/>
  <c r="I1831" i="9" s="1"/>
  <c r="E1831" i="9" s="1"/>
  <c r="J1593" i="9"/>
  <c r="K1593" i="9" s="1"/>
  <c r="E1584" i="9"/>
  <c r="H1235" i="9"/>
  <c r="I1235" i="9" s="1"/>
  <c r="E1235" i="9" s="1"/>
  <c r="C470" i="3"/>
  <c r="J872" i="9"/>
  <c r="G874" i="9"/>
  <c r="E180" i="9"/>
  <c r="C556" i="3"/>
  <c r="G2239" i="9"/>
  <c r="J1897" i="9"/>
  <c r="E1782" i="9"/>
  <c r="H1170" i="9"/>
  <c r="I1170" i="9" s="1"/>
  <c r="H1185" i="9"/>
  <c r="I1185" i="9" s="1"/>
  <c r="H826" i="8"/>
  <c r="I826" i="8" s="1"/>
  <c r="H903" i="8"/>
  <c r="I903" i="8" s="1"/>
  <c r="H981" i="8"/>
  <c r="I981" i="8" s="1"/>
  <c r="H768" i="8"/>
  <c r="I768" i="8" s="1"/>
  <c r="H845" i="8"/>
  <c r="I845" i="8" s="1"/>
  <c r="H923" i="8"/>
  <c r="I923" i="8" s="1"/>
  <c r="H1000" i="8"/>
  <c r="I1000" i="8" s="1"/>
  <c r="H787" i="8"/>
  <c r="I787" i="8" s="1"/>
  <c r="H865" i="8"/>
  <c r="I865" i="8" s="1"/>
  <c r="H942" i="8"/>
  <c r="I942" i="8" s="1"/>
  <c r="H1019" i="8"/>
  <c r="I1019" i="8" s="1"/>
  <c r="H1039" i="8"/>
  <c r="I1039" i="8" s="1"/>
  <c r="H961" i="8"/>
  <c r="I961" i="8" s="1"/>
  <c r="H807" i="8"/>
  <c r="I807" i="8" s="1"/>
  <c r="H884" i="8"/>
  <c r="I884" i="8" s="1"/>
  <c r="H1959" i="9"/>
  <c r="I1959" i="9" s="1"/>
  <c r="E1959" i="9" s="1"/>
  <c r="H1932" i="9"/>
  <c r="I1932" i="9" s="1"/>
  <c r="E1932" i="9" s="1"/>
  <c r="H1701" i="9"/>
  <c r="I1701" i="9" s="1"/>
  <c r="E1701" i="9" s="1"/>
  <c r="H1720" i="9"/>
  <c r="I1720" i="9" s="1"/>
  <c r="E1720" i="9" s="1"/>
  <c r="H1682" i="9"/>
  <c r="I1682" i="9" s="1"/>
  <c r="E1682" i="9" s="1"/>
  <c r="I1739" i="9"/>
  <c r="D521" i="3" s="1"/>
  <c r="E1736" i="9"/>
  <c r="H1135" i="9"/>
  <c r="I1135" i="9" s="1"/>
  <c r="E1135" i="9" s="1"/>
  <c r="H1116" i="9"/>
  <c r="I1116" i="9" s="1"/>
  <c r="E1116" i="9" s="1"/>
  <c r="E1875" i="9"/>
  <c r="E1678" i="9"/>
  <c r="E1234" i="9"/>
  <c r="E1563" i="9"/>
  <c r="E1829" i="9"/>
  <c r="E1540" i="9"/>
  <c r="H1372" i="9"/>
  <c r="I1372" i="9" s="1"/>
  <c r="E1372" i="9" s="1"/>
  <c r="E1369" i="9"/>
  <c r="E903" i="9"/>
  <c r="H302" i="9"/>
  <c r="I302" i="9" s="1"/>
  <c r="H321" i="9"/>
  <c r="I321" i="9" s="1"/>
  <c r="H1040" i="8"/>
  <c r="I1040" i="8" s="1"/>
  <c r="E1040" i="8" s="1"/>
  <c r="H1001" i="8"/>
  <c r="I1001" i="8" s="1"/>
  <c r="E1001" i="8" s="1"/>
  <c r="H1020" i="8"/>
  <c r="I1020" i="8" s="1"/>
  <c r="E1020" i="8" s="1"/>
  <c r="H355" i="7"/>
  <c r="I355" i="7" s="1"/>
  <c r="H320" i="7"/>
  <c r="I320" i="7" s="1"/>
  <c r="H116" i="7"/>
  <c r="I116" i="7" s="1"/>
  <c r="E116" i="7" s="1"/>
  <c r="H61" i="7"/>
  <c r="I61" i="7" s="1"/>
  <c r="E61" i="7" s="1"/>
  <c r="H97" i="7"/>
  <c r="I97" i="7" s="1"/>
  <c r="E97" i="7" s="1"/>
  <c r="H794" i="6"/>
  <c r="I794" i="6" s="1"/>
  <c r="E794" i="6" s="1"/>
  <c r="H717" i="6"/>
  <c r="I717" i="6" s="1"/>
  <c r="E717" i="6" s="1"/>
  <c r="H1353" i="8"/>
  <c r="I1353" i="8" s="1"/>
  <c r="E1353" i="8" s="1"/>
  <c r="H604" i="9"/>
  <c r="I604" i="9" s="1"/>
  <c r="E604" i="9" s="1"/>
  <c r="H718" i="6"/>
  <c r="I718" i="6" s="1"/>
  <c r="E718" i="6" s="1"/>
  <c r="H756" i="6"/>
  <c r="I756" i="6" s="1"/>
  <c r="E756" i="6" s="1"/>
  <c r="H660" i="6"/>
  <c r="I660" i="6" s="1"/>
  <c r="E660" i="6" s="1"/>
  <c r="H795" i="6"/>
  <c r="I795" i="6" s="1"/>
  <c r="E795" i="6" s="1"/>
  <c r="H679" i="6"/>
  <c r="I679" i="6" s="1"/>
  <c r="E679" i="6" s="1"/>
  <c r="H737" i="6"/>
  <c r="I737" i="6" s="1"/>
  <c r="E737" i="6" s="1"/>
  <c r="H775" i="6"/>
  <c r="I775" i="6" s="1"/>
  <c r="E775" i="6" s="1"/>
  <c r="H698" i="6"/>
  <c r="I698" i="6" s="1"/>
  <c r="E698" i="6" s="1"/>
  <c r="H1334" i="8"/>
  <c r="I1334" i="8" s="1"/>
  <c r="E1334" i="8" s="1"/>
  <c r="H1296" i="8"/>
  <c r="I1296" i="8" s="1"/>
  <c r="E1296" i="8" s="1"/>
  <c r="H605" i="9"/>
  <c r="I605" i="9" s="1"/>
  <c r="E605" i="9" s="1"/>
  <c r="H547" i="9"/>
  <c r="I547" i="9" s="1"/>
  <c r="E547" i="9" s="1"/>
  <c r="H647" i="9"/>
  <c r="I647" i="9" s="1"/>
  <c r="E647" i="9" s="1"/>
  <c r="H1354" i="8"/>
  <c r="I1354" i="8" s="1"/>
  <c r="E1354" i="8" s="1"/>
  <c r="H566" i="9"/>
  <c r="I566" i="9" s="1"/>
  <c r="E566" i="9" s="1"/>
  <c r="H1315" i="8"/>
  <c r="I1315" i="8" s="1"/>
  <c r="E1315" i="8" s="1"/>
  <c r="H585" i="9"/>
  <c r="I585" i="9" s="1"/>
  <c r="E585" i="9" s="1"/>
  <c r="H626" i="9"/>
  <c r="I626" i="9" s="1"/>
  <c r="E626" i="9" s="1"/>
  <c r="H32" i="10"/>
  <c r="J32" i="10" s="1"/>
  <c r="K2388" i="9"/>
  <c r="J2237" i="9"/>
  <c r="E2199" i="9"/>
  <c r="K2053" i="9"/>
  <c r="C539" i="3"/>
  <c r="G2048" i="9"/>
  <c r="J2046" i="9"/>
  <c r="G1992" i="9"/>
  <c r="J1987" i="9"/>
  <c r="K1987" i="9" s="1"/>
  <c r="E1987" i="9" s="1"/>
  <c r="E1978" i="9"/>
  <c r="E1927" i="9"/>
  <c r="J1904" i="9"/>
  <c r="K1904" i="9" s="1"/>
  <c r="C531" i="3"/>
  <c r="G1898" i="9"/>
  <c r="H1785" i="9"/>
  <c r="I1785" i="9" s="1"/>
  <c r="G1695" i="9"/>
  <c r="G1705" i="9" s="1"/>
  <c r="E932" i="9"/>
  <c r="G939" i="9"/>
  <c r="J269" i="9"/>
  <c r="K269" i="9" s="1"/>
  <c r="E269" i="9" s="1"/>
  <c r="E255" i="9"/>
  <c r="G270" i="9"/>
  <c r="H854" i="6"/>
  <c r="I854" i="6" s="1"/>
  <c r="E854" i="6" s="1"/>
  <c r="H835" i="6"/>
  <c r="I835" i="6" s="1"/>
  <c r="E835" i="6" s="1"/>
  <c r="H874" i="6"/>
  <c r="I874" i="6" s="1"/>
  <c r="E874" i="6" s="1"/>
  <c r="H816" i="6"/>
  <c r="I816" i="6" s="1"/>
  <c r="E816" i="6" s="1"/>
  <c r="H668" i="9"/>
  <c r="I668" i="9" s="1"/>
  <c r="E668" i="9" s="1"/>
  <c r="H768" i="9"/>
  <c r="I768" i="9" s="1"/>
  <c r="E768" i="9" s="1"/>
  <c r="H687" i="9"/>
  <c r="I687" i="9" s="1"/>
  <c r="E687" i="9" s="1"/>
  <c r="H747" i="9"/>
  <c r="I747" i="9" s="1"/>
  <c r="E747" i="9" s="1"/>
  <c r="H706" i="9"/>
  <c r="I706" i="9" s="1"/>
  <c r="E706" i="9" s="1"/>
  <c r="H726" i="9"/>
  <c r="I726" i="9" s="1"/>
  <c r="E726" i="9" s="1"/>
  <c r="E95" i="9"/>
  <c r="H28" i="7"/>
  <c r="I28" i="7" s="1"/>
  <c r="E28" i="7" s="1"/>
  <c r="H11" i="7"/>
  <c r="I11" i="7" s="1"/>
  <c r="E11" i="7" s="1"/>
  <c r="H1661" i="9"/>
  <c r="I1661" i="9" s="1"/>
  <c r="E1661" i="9" s="1"/>
  <c r="H1590" i="9"/>
  <c r="I1590" i="9" s="1"/>
  <c r="E1590" i="9" s="1"/>
  <c r="H1607" i="9"/>
  <c r="I1607" i="9" s="1"/>
  <c r="E1607" i="9" s="1"/>
  <c r="H1625" i="9"/>
  <c r="I1625" i="9" s="1"/>
  <c r="E1625" i="9" s="1"/>
  <c r="H1680" i="9"/>
  <c r="I1680" i="9" s="1"/>
  <c r="E1680" i="9" s="1"/>
  <c r="H1751" i="9"/>
  <c r="I1751" i="9" s="1"/>
  <c r="E1751" i="9" s="1"/>
  <c r="H1799" i="9"/>
  <c r="I1799" i="9" s="1"/>
  <c r="H1846" i="9"/>
  <c r="I1846" i="9" s="1"/>
  <c r="E1846" i="9" s="1"/>
  <c r="H1876" i="9"/>
  <c r="I1876" i="9" s="1"/>
  <c r="E1876" i="9" s="1"/>
  <c r="H1717" i="9"/>
  <c r="I1717" i="9" s="1"/>
  <c r="H1722" i="9" s="1"/>
  <c r="I1722" i="9" s="1"/>
  <c r="E1722" i="9" s="1"/>
  <c r="H1699" i="9"/>
  <c r="I1699" i="9" s="1"/>
  <c r="E1699" i="9" s="1"/>
  <c r="H1783" i="9"/>
  <c r="I1783" i="9" s="1"/>
  <c r="E1783" i="9" s="1"/>
  <c r="H1830" i="9"/>
  <c r="I1830" i="9" s="1"/>
  <c r="E1830" i="9" s="1"/>
  <c r="H1814" i="9"/>
  <c r="I1814" i="9" s="1"/>
  <c r="E1814" i="9" s="1"/>
  <c r="H1861" i="9"/>
  <c r="I1861" i="9" s="1"/>
  <c r="E1861" i="9" s="1"/>
  <c r="H623" i="6"/>
  <c r="I623" i="6" s="1"/>
  <c r="E623" i="6" s="1"/>
  <c r="H643" i="6"/>
  <c r="I643" i="6" s="1"/>
  <c r="E643" i="6" s="1"/>
  <c r="H585" i="6"/>
  <c r="I585" i="6" s="1"/>
  <c r="E585" i="6" s="1"/>
  <c r="H604" i="6"/>
  <c r="I604" i="6" s="1"/>
  <c r="E604" i="6" s="1"/>
  <c r="H488" i="9"/>
  <c r="I488" i="9" s="1"/>
  <c r="E488" i="9" s="1"/>
  <c r="H430" i="9"/>
  <c r="I430" i="9" s="1"/>
  <c r="E430" i="9" s="1"/>
  <c r="H530" i="9"/>
  <c r="I530" i="9" s="1"/>
  <c r="E530" i="9" s="1"/>
  <c r="H449" i="9"/>
  <c r="I449" i="9" s="1"/>
  <c r="E449" i="9" s="1"/>
  <c r="H468" i="9"/>
  <c r="I468" i="9" s="1"/>
  <c r="E468" i="9" s="1"/>
  <c r="H509" i="9"/>
  <c r="I509" i="9" s="1"/>
  <c r="E509" i="9" s="1"/>
  <c r="G2302" i="9"/>
  <c r="E2299" i="9"/>
  <c r="E2302" i="9" s="1"/>
  <c r="G1864" i="9"/>
  <c r="E1856" i="9"/>
  <c r="H2466" i="9"/>
  <c r="I2466" i="9" s="1"/>
  <c r="E2466" i="9" s="1"/>
  <c r="E2462" i="9"/>
  <c r="H1931" i="9"/>
  <c r="I1931" i="9" s="1"/>
  <c r="E1931" i="9" s="1"/>
  <c r="H2028" i="9"/>
  <c r="I2028" i="9" s="1"/>
  <c r="E2028" i="9" s="1"/>
  <c r="H2006" i="9"/>
  <c r="I2006" i="9" s="1"/>
  <c r="E2006" i="9" s="1"/>
  <c r="H1984" i="9"/>
  <c r="I1984" i="9" s="1"/>
  <c r="E1984" i="9" s="1"/>
  <c r="H1958" i="9"/>
  <c r="I1958" i="9" s="1"/>
  <c r="E1958" i="9" s="1"/>
  <c r="H1307" i="9"/>
  <c r="I1307" i="9" s="1"/>
  <c r="H1291" i="9"/>
  <c r="I1291" i="9" s="1"/>
  <c r="H1522" i="9"/>
  <c r="I1522" i="9" s="1"/>
  <c r="E1522" i="9" s="1"/>
  <c r="H1541" i="9"/>
  <c r="I1541" i="9" s="1"/>
  <c r="H1564" i="9"/>
  <c r="I1564" i="9" s="1"/>
  <c r="E1039" i="9"/>
  <c r="E1845" i="9"/>
  <c r="E1384" i="9"/>
  <c r="H43" i="13"/>
  <c r="J43" i="13" s="1"/>
  <c r="J253" i="6" s="1"/>
  <c r="K253" i="6" s="1"/>
  <c r="E253" i="6" s="1"/>
  <c r="E2324" i="9"/>
  <c r="H1700" i="9"/>
  <c r="I1700" i="9" s="1"/>
  <c r="E1700" i="9" s="1"/>
  <c r="H1644" i="9"/>
  <c r="I1644" i="9" s="1"/>
  <c r="E1644" i="9" s="1"/>
  <c r="H1277" i="9"/>
  <c r="I1277" i="9" s="1"/>
  <c r="E1277" i="9" s="1"/>
  <c r="H1238" i="9"/>
  <c r="I1238" i="9" s="1"/>
  <c r="E1238" i="9" s="1"/>
  <c r="H1506" i="9"/>
  <c r="I1506" i="9" s="1"/>
  <c r="E1506" i="9" s="1"/>
  <c r="H1546" i="9"/>
  <c r="I1546" i="9" s="1"/>
  <c r="E1546" i="9" s="1"/>
  <c r="H1681" i="9"/>
  <c r="I1681" i="9" s="1"/>
  <c r="E1681" i="9" s="1"/>
  <c r="H1489" i="9"/>
  <c r="I1489" i="9" s="1"/>
  <c r="E1489" i="9" s="1"/>
  <c r="H1591" i="9"/>
  <c r="I1591" i="9" s="1"/>
  <c r="E1591" i="9" s="1"/>
  <c r="H1608" i="9"/>
  <c r="I1608" i="9" s="1"/>
  <c r="E1608" i="9" s="1"/>
  <c r="H1768" i="9"/>
  <c r="I1768" i="9" s="1"/>
  <c r="E1768" i="9" s="1"/>
  <c r="H1418" i="9"/>
  <c r="I1418" i="9" s="1"/>
  <c r="E1418" i="9" s="1"/>
  <c r="H1626" i="9"/>
  <c r="I1626" i="9" s="1"/>
  <c r="E1626" i="9" s="1"/>
  <c r="H1815" i="9"/>
  <c r="I1815" i="9" s="1"/>
  <c r="E1815" i="9" s="1"/>
  <c r="H1862" i="9"/>
  <c r="I1862" i="9" s="1"/>
  <c r="E1862" i="9" s="1"/>
  <c r="H1892" i="9"/>
  <c r="I1892" i="9" s="1"/>
  <c r="E1892" i="9" s="1"/>
  <c r="H1258" i="9"/>
  <c r="I1258" i="9" s="1"/>
  <c r="E1258" i="9" s="1"/>
  <c r="H1752" i="9"/>
  <c r="I1752" i="9" s="1"/>
  <c r="E1752" i="9" s="1"/>
  <c r="H1800" i="9"/>
  <c r="I1800" i="9" s="1"/>
  <c r="E1800" i="9" s="1"/>
  <c r="H1847" i="9"/>
  <c r="I1847" i="9" s="1"/>
  <c r="H1877" i="9"/>
  <c r="I1877" i="9" s="1"/>
  <c r="E1877" i="9" s="1"/>
  <c r="E2444" i="9"/>
  <c r="E1641" i="9"/>
  <c r="E1521" i="9"/>
  <c r="H411" i="9"/>
  <c r="I411" i="9" s="1"/>
  <c r="E411" i="9" s="1"/>
  <c r="H391" i="9"/>
  <c r="I391" i="9" s="1"/>
  <c r="E391" i="9" s="1"/>
  <c r="H962" i="8"/>
  <c r="I962" i="8" s="1"/>
  <c r="E962" i="8" s="1"/>
  <c r="H982" i="8"/>
  <c r="I982" i="8" s="1"/>
  <c r="E982" i="8" s="1"/>
  <c r="H943" i="8"/>
  <c r="I943" i="8" s="1"/>
  <c r="E943" i="8" s="1"/>
  <c r="H60" i="7"/>
  <c r="I60" i="7" s="1"/>
  <c r="H96" i="7"/>
  <c r="I96" i="7" s="1"/>
  <c r="H115" i="7"/>
  <c r="I115" i="7" s="1"/>
  <c r="H640" i="6"/>
  <c r="I640" i="6" s="1"/>
  <c r="E640" i="6" s="1"/>
  <c r="H485" i="9"/>
  <c r="I485" i="9" s="1"/>
  <c r="E485" i="9" s="1"/>
  <c r="H583" i="6"/>
  <c r="I583" i="6" s="1"/>
  <c r="E583" i="6" s="1"/>
  <c r="H602" i="6"/>
  <c r="I602" i="6" s="1"/>
  <c r="E602" i="6" s="1"/>
  <c r="H621" i="6"/>
  <c r="I621" i="6" s="1"/>
  <c r="E621" i="6" s="1"/>
  <c r="H641" i="6"/>
  <c r="I641" i="6" s="1"/>
  <c r="E641" i="6" s="1"/>
  <c r="H447" i="9"/>
  <c r="I447" i="9" s="1"/>
  <c r="E447" i="9" s="1"/>
  <c r="H466" i="9"/>
  <c r="I466" i="9" s="1"/>
  <c r="E466" i="9" s="1"/>
  <c r="H507" i="9"/>
  <c r="I507" i="9" s="1"/>
  <c r="E507" i="9" s="1"/>
  <c r="H486" i="9"/>
  <c r="I486" i="9" s="1"/>
  <c r="E486" i="9" s="1"/>
  <c r="H428" i="9"/>
  <c r="I428" i="9" s="1"/>
  <c r="E428" i="9" s="1"/>
  <c r="H528" i="9"/>
  <c r="I528" i="9" s="1"/>
  <c r="E528" i="9" s="1"/>
  <c r="E1438" i="6"/>
  <c r="I26" i="10"/>
  <c r="J26" i="10" s="1"/>
  <c r="H2446" i="9"/>
  <c r="I2446" i="9" s="1"/>
  <c r="J2418" i="9"/>
  <c r="K2418" i="9" s="1"/>
  <c r="E2418" i="9" s="1"/>
  <c r="E564" i="3"/>
  <c r="J2282" i="9"/>
  <c r="K2237" i="9"/>
  <c r="E2237" i="9" s="1"/>
  <c r="E2222" i="9"/>
  <c r="J2079" i="9"/>
  <c r="K2079" i="9" s="1"/>
  <c r="E2079" i="9" s="1"/>
  <c r="K1757" i="9"/>
  <c r="E1757" i="9" s="1"/>
  <c r="C521" i="3"/>
  <c r="J1741" i="9"/>
  <c r="G1743" i="9"/>
  <c r="H1660" i="9"/>
  <c r="I1660" i="9" s="1"/>
  <c r="E1660" i="9" s="1"/>
  <c r="H1524" i="9"/>
  <c r="I1524" i="9" s="1"/>
  <c r="E1524" i="9" s="1"/>
  <c r="I266" i="9"/>
  <c r="E266" i="9" s="1"/>
  <c r="H827" i="8"/>
  <c r="I827" i="8" s="1"/>
  <c r="E827" i="8" s="1"/>
  <c r="H846" i="8"/>
  <c r="I846" i="8" s="1"/>
  <c r="E846" i="8" s="1"/>
  <c r="H866" i="8"/>
  <c r="I866" i="8" s="1"/>
  <c r="E866" i="8" s="1"/>
  <c r="G1879" i="9"/>
  <c r="E1871" i="9"/>
  <c r="H389" i="9"/>
  <c r="I389" i="9" s="1"/>
  <c r="E389" i="9" s="1"/>
  <c r="H409" i="9"/>
  <c r="I409" i="9" s="1"/>
  <c r="E409" i="9" s="1"/>
  <c r="H457" i="5"/>
  <c r="I457" i="5" s="1"/>
  <c r="H898" i="5"/>
  <c r="I898" i="5" s="1"/>
  <c r="H826" i="5"/>
  <c r="I826" i="5" s="1"/>
  <c r="H477" i="5"/>
  <c r="I477" i="5" s="1"/>
  <c r="H884" i="5"/>
  <c r="I884" i="5" s="1"/>
  <c r="H1116" i="5"/>
  <c r="I1116" i="5" s="1"/>
  <c r="H251" i="6"/>
  <c r="I251" i="6" s="1"/>
  <c r="H286" i="6"/>
  <c r="I286" i="6" s="1"/>
  <c r="H362" i="6"/>
  <c r="I362" i="6" s="1"/>
  <c r="H230" i="6"/>
  <c r="I230" i="6" s="1"/>
  <c r="H305" i="6"/>
  <c r="I305" i="6" s="1"/>
  <c r="H378" i="6"/>
  <c r="I378" i="6" s="1"/>
  <c r="H191" i="6"/>
  <c r="I191" i="6" s="1"/>
  <c r="H211" i="6"/>
  <c r="I211" i="6" s="1"/>
  <c r="H386" i="6"/>
  <c r="I386" i="6" s="1"/>
  <c r="H324" i="6"/>
  <c r="I324" i="6" s="1"/>
  <c r="H347" i="6"/>
  <c r="I347" i="6" s="1"/>
  <c r="H394" i="6"/>
  <c r="I394" i="6" s="1"/>
  <c r="H284" i="6"/>
  <c r="I284" i="6" s="1"/>
  <c r="H402" i="6"/>
  <c r="I402" i="6" s="1"/>
  <c r="H798" i="6"/>
  <c r="I798" i="6" s="1"/>
  <c r="H221" i="6"/>
  <c r="I221" i="6" s="1"/>
  <c r="H414" i="6"/>
  <c r="I414" i="6" s="1"/>
  <c r="H682" i="6"/>
  <c r="I682" i="6" s="1"/>
  <c r="H370" i="6"/>
  <c r="I370" i="6" s="1"/>
  <c r="H624" i="6"/>
  <c r="I624" i="6" s="1"/>
  <c r="H516" i="6"/>
  <c r="I516" i="6" s="1"/>
  <c r="H817" i="6"/>
  <c r="I817" i="6" s="1"/>
  <c r="H303" i="6"/>
  <c r="I303" i="6" s="1"/>
  <c r="H740" i="6"/>
  <c r="I740" i="6" s="1"/>
  <c r="H778" i="6"/>
  <c r="I778" i="6" s="1"/>
  <c r="H243" i="6"/>
  <c r="I243" i="6" s="1"/>
  <c r="H482" i="6"/>
  <c r="I482" i="6" s="1"/>
  <c r="H701" i="6"/>
  <c r="I701" i="6" s="1"/>
  <c r="H556" i="6"/>
  <c r="I556" i="6" s="1"/>
  <c r="H448" i="6"/>
  <c r="I448" i="6" s="1"/>
  <c r="H836" i="6"/>
  <c r="I836" i="6" s="1"/>
  <c r="H201" i="6"/>
  <c r="I201" i="6" s="1"/>
  <c r="H345" i="6"/>
  <c r="I345" i="6" s="1"/>
  <c r="H644" i="6"/>
  <c r="I644" i="6" s="1"/>
  <c r="H894" i="6"/>
  <c r="I894" i="6" s="1"/>
  <c r="H1031" i="6"/>
  <c r="I1031" i="6" s="1"/>
  <c r="H1049" i="6"/>
  <c r="I1049" i="6" s="1"/>
  <c r="H1265" i="6"/>
  <c r="I1265" i="6" s="1"/>
  <c r="H586" i="6"/>
  <c r="I586" i="6" s="1"/>
  <c r="H1067" i="6"/>
  <c r="I1067" i="6" s="1"/>
  <c r="H1211" i="6"/>
  <c r="I1211" i="6" s="1"/>
  <c r="H1424" i="6"/>
  <c r="I1424" i="6" s="1"/>
  <c r="H1085" i="6"/>
  <c r="I1085" i="6" s="1"/>
  <c r="H431" i="6"/>
  <c r="I431" i="6" s="1"/>
  <c r="H499" i="6"/>
  <c r="I499" i="6" s="1"/>
  <c r="H913" i="6"/>
  <c r="I913" i="6" s="1"/>
  <c r="H1103" i="6"/>
  <c r="I1103" i="6" s="1"/>
  <c r="H29" i="7"/>
  <c r="I29" i="7" s="1"/>
  <c r="H1121" i="6"/>
  <c r="I1121" i="6" s="1"/>
  <c r="H1139" i="6"/>
  <c r="I1139" i="6" s="1"/>
  <c r="H721" i="6"/>
  <c r="I721" i="6" s="1"/>
  <c r="H1157" i="6"/>
  <c r="I1157" i="6" s="1"/>
  <c r="H1229" i="6"/>
  <c r="I1229" i="6" s="1"/>
  <c r="H1301" i="6"/>
  <c r="I1301" i="6" s="1"/>
  <c r="H1408" i="6"/>
  <c r="I1408" i="6" s="1"/>
  <c r="H663" i="6"/>
  <c r="I663" i="6" s="1"/>
  <c r="H932" i="6"/>
  <c r="I932" i="6" s="1"/>
  <c r="H1175" i="6"/>
  <c r="I1175" i="6" s="1"/>
  <c r="H1319" i="6"/>
  <c r="I1319" i="6" s="1"/>
  <c r="H605" i="6"/>
  <c r="I605" i="6" s="1"/>
  <c r="H1337" i="6"/>
  <c r="I1337" i="6" s="1"/>
  <c r="H1355" i="6"/>
  <c r="I1355" i="6" s="1"/>
  <c r="H855" i="6"/>
  <c r="I855" i="6" s="1"/>
  <c r="H1373" i="6"/>
  <c r="I1373" i="6" s="1"/>
  <c r="H977" i="6"/>
  <c r="I977" i="6" s="1"/>
  <c r="H465" i="6"/>
  <c r="I465" i="6" s="1"/>
  <c r="H759" i="6"/>
  <c r="I759" i="6" s="1"/>
  <c r="H952" i="6"/>
  <c r="I952" i="6" s="1"/>
  <c r="H1013" i="6"/>
  <c r="I1013" i="6" s="1"/>
  <c r="H1193" i="6"/>
  <c r="I1193" i="6" s="1"/>
  <c r="H203" i="7"/>
  <c r="I203" i="7" s="1"/>
  <c r="H230" i="8"/>
  <c r="I230" i="8" s="1"/>
  <c r="H518" i="8"/>
  <c r="I518" i="8" s="1"/>
  <c r="H963" i="6"/>
  <c r="I963" i="6" s="1"/>
  <c r="H1391" i="6"/>
  <c r="I1391" i="6" s="1"/>
  <c r="H248" i="8"/>
  <c r="I248" i="8" s="1"/>
  <c r="H99" i="7"/>
  <c r="I99" i="7" s="1"/>
  <c r="H185" i="7"/>
  <c r="I185" i="7" s="1"/>
  <c r="H372" i="7"/>
  <c r="I372" i="7" s="1"/>
  <c r="H266" i="8"/>
  <c r="I266" i="8" s="1"/>
  <c r="H326" i="6"/>
  <c r="I326" i="6" s="1"/>
  <c r="H875" i="6"/>
  <c r="I875" i="6" s="1"/>
  <c r="H1283" i="6"/>
  <c r="I1283" i="6" s="1"/>
  <c r="H284" i="8"/>
  <c r="I284" i="8" s="1"/>
  <c r="H302" i="8"/>
  <c r="I302" i="8" s="1"/>
  <c r="H250" i="7"/>
  <c r="I250" i="7" s="1"/>
  <c r="H45" i="7"/>
  <c r="I45" i="7" s="1"/>
  <c r="H118" i="7"/>
  <c r="I118" i="7" s="1"/>
  <c r="H338" i="7"/>
  <c r="I338" i="7" s="1"/>
  <c r="H338" i="8"/>
  <c r="I338" i="8" s="1"/>
  <c r="H63" i="7"/>
  <c r="I63" i="7" s="1"/>
  <c r="H137" i="7"/>
  <c r="I137" i="7" s="1"/>
  <c r="H356" i="7"/>
  <c r="I356" i="7" s="1"/>
  <c r="H1247" i="6"/>
  <c r="I1247" i="6" s="1"/>
  <c r="H321" i="7"/>
  <c r="I321" i="7" s="1"/>
  <c r="H995" i="6"/>
  <c r="I995" i="6" s="1"/>
  <c r="H392" i="8"/>
  <c r="I392" i="8" s="1"/>
  <c r="H170" i="7"/>
  <c r="I170" i="7" s="1"/>
  <c r="H1440" i="6"/>
  <c r="I1440" i="6" s="1"/>
  <c r="H140" i="8"/>
  <c r="I140" i="8" s="1"/>
  <c r="H428" i="8"/>
  <c r="I428" i="8" s="1"/>
  <c r="H12" i="7"/>
  <c r="I12" i="7" s="1"/>
  <c r="H212" i="8"/>
  <c r="I212" i="8" s="1"/>
  <c r="H410" i="8"/>
  <c r="I410" i="8" s="1"/>
  <c r="H1076" i="8"/>
  <c r="I1076" i="8" s="1"/>
  <c r="H572" i="8"/>
  <c r="I572" i="8" s="1"/>
  <c r="H1147" i="8"/>
  <c r="I1147" i="8" s="1"/>
  <c r="H590" i="8"/>
  <c r="I590" i="8" s="1"/>
  <c r="H1112" i="8"/>
  <c r="I1112" i="8" s="1"/>
  <c r="H554" i="8"/>
  <c r="I554" i="8" s="1"/>
  <c r="H608" i="8"/>
  <c r="I608" i="8" s="1"/>
  <c r="H790" i="8"/>
  <c r="I790" i="8" s="1"/>
  <c r="H868" i="8"/>
  <c r="I868" i="8" s="1"/>
  <c r="H945" i="8"/>
  <c r="I945" i="8" s="1"/>
  <c r="H1022" i="8"/>
  <c r="I1022" i="8" s="1"/>
  <c r="H1357" i="8"/>
  <c r="I1357" i="8" s="1"/>
  <c r="H374" i="8"/>
  <c r="I374" i="8" s="1"/>
  <c r="H626" i="8"/>
  <c r="I626" i="8" s="1"/>
  <c r="H1095" i="8"/>
  <c r="I1095" i="8" s="1"/>
  <c r="H644" i="8"/>
  <c r="I644" i="8" s="1"/>
  <c r="H1060" i="8"/>
  <c r="I1060" i="8" s="1"/>
  <c r="H482" i="8"/>
  <c r="I482" i="8" s="1"/>
  <c r="H662" i="8"/>
  <c r="I662" i="8" s="1"/>
  <c r="H356" i="8"/>
  <c r="I356" i="8" s="1"/>
  <c r="H500" i="8"/>
  <c r="I500" i="8" s="1"/>
  <c r="H536" i="8"/>
  <c r="I536" i="8" s="1"/>
  <c r="H680" i="8"/>
  <c r="I680" i="8" s="1"/>
  <c r="H810" i="8"/>
  <c r="I810" i="8" s="1"/>
  <c r="H887" i="8"/>
  <c r="I887" i="8" s="1"/>
  <c r="H964" i="8"/>
  <c r="I964" i="8" s="1"/>
  <c r="H1042" i="8"/>
  <c r="I1042" i="8" s="1"/>
  <c r="H1232" i="8"/>
  <c r="I1232" i="8" s="1"/>
  <c r="H80" i="7"/>
  <c r="I80" i="7" s="1"/>
  <c r="H320" i="8"/>
  <c r="I320" i="8" s="1"/>
  <c r="H464" i="8"/>
  <c r="I464" i="8" s="1"/>
  <c r="H698" i="8"/>
  <c r="I698" i="8" s="1"/>
  <c r="H158" i="8"/>
  <c r="I158" i="8" s="1"/>
  <c r="H716" i="8"/>
  <c r="I716" i="8" s="1"/>
  <c r="H734" i="8"/>
  <c r="I734" i="8" s="1"/>
  <c r="H1180" i="8"/>
  <c r="I1180" i="8" s="1"/>
  <c r="H176" i="8"/>
  <c r="I176" i="8" s="1"/>
  <c r="H446" i="8"/>
  <c r="I446" i="8" s="1"/>
  <c r="H752" i="8"/>
  <c r="I752" i="8" s="1"/>
  <c r="H829" i="8"/>
  <c r="I829" i="8" s="1"/>
  <c r="H906" i="8"/>
  <c r="I906" i="8" s="1"/>
  <c r="H984" i="8"/>
  <c r="I984" i="8" s="1"/>
  <c r="H1251" i="8"/>
  <c r="I1251" i="8" s="1"/>
  <c r="H194" i="8"/>
  <c r="I194" i="8" s="1"/>
  <c r="H771" i="8"/>
  <c r="I771" i="8" s="1"/>
  <c r="H848" i="8"/>
  <c r="I848" i="8" s="1"/>
  <c r="H926" i="8"/>
  <c r="I926" i="8" s="1"/>
  <c r="H1003" i="8"/>
  <c r="I1003" i="8" s="1"/>
  <c r="H1164" i="8"/>
  <c r="I1164" i="8" s="1"/>
  <c r="H440" i="7"/>
  <c r="I440" i="7" s="1"/>
  <c r="H1299" i="8"/>
  <c r="I1299" i="8" s="1"/>
  <c r="H569" i="9"/>
  <c r="I569" i="9" s="1"/>
  <c r="H1216" i="8"/>
  <c r="I1216" i="8" s="1"/>
  <c r="H1393" i="8"/>
  <c r="I1393" i="8" s="1"/>
  <c r="H727" i="9"/>
  <c r="I727" i="9" s="1"/>
  <c r="H95" i="8"/>
  <c r="I95" i="8" s="1"/>
  <c r="H1278" i="8"/>
  <c r="I1278" i="8" s="1"/>
  <c r="H669" i="9"/>
  <c r="I669" i="9" s="1"/>
  <c r="H489" i="9"/>
  <c r="I489" i="9" s="1"/>
  <c r="H588" i="9"/>
  <c r="I588" i="9" s="1"/>
  <c r="H431" i="9"/>
  <c r="I431" i="9" s="1"/>
  <c r="H629" i="9"/>
  <c r="I629" i="9" s="1"/>
  <c r="H769" i="9"/>
  <c r="I769" i="9" s="1"/>
  <c r="H688" i="9"/>
  <c r="I688" i="9" s="1"/>
  <c r="H531" i="9"/>
  <c r="I531" i="9" s="1"/>
  <c r="H1375" i="8"/>
  <c r="I1375" i="8" s="1"/>
  <c r="H450" i="9"/>
  <c r="I450" i="9" s="1"/>
  <c r="H608" i="9"/>
  <c r="I608" i="9" s="1"/>
  <c r="H707" i="9"/>
  <c r="I707" i="9" s="1"/>
  <c r="H1128" i="8"/>
  <c r="I1128" i="8" s="1"/>
  <c r="H1337" i="8"/>
  <c r="I1337" i="8" s="1"/>
  <c r="H550" i="9"/>
  <c r="I550" i="9" s="1"/>
  <c r="H748" i="9"/>
  <c r="I748" i="9" s="1"/>
  <c r="H1411" i="8"/>
  <c r="I1411" i="8" s="1"/>
  <c r="H1429" i="8"/>
  <c r="I1429" i="8" s="1"/>
  <c r="H650" i="9"/>
  <c r="I650" i="9" s="1"/>
  <c r="H1199" i="8"/>
  <c r="I1199" i="8" s="1"/>
  <c r="H807" i="9"/>
  <c r="I807" i="9" s="1"/>
  <c r="H788" i="9"/>
  <c r="I788" i="9" s="1"/>
  <c r="H826" i="9"/>
  <c r="I826" i="9" s="1"/>
  <c r="H1318" i="8"/>
  <c r="I1318" i="8" s="1"/>
  <c r="H867" i="9"/>
  <c r="I867" i="9" s="1"/>
  <c r="H846" i="9"/>
  <c r="I846" i="9" s="1"/>
  <c r="H510" i="9"/>
  <c r="I510" i="9" s="1"/>
  <c r="H888" i="9"/>
  <c r="I888" i="9" s="1"/>
  <c r="G1843" i="9"/>
  <c r="E1843" i="9" s="1"/>
  <c r="H284" i="9"/>
  <c r="I284" i="9" s="1"/>
  <c r="E284" i="9" s="1"/>
  <c r="H325" i="9"/>
  <c r="I325" i="9" s="1"/>
  <c r="E325" i="9" s="1"/>
  <c r="H390" i="9"/>
  <c r="I390" i="9" s="1"/>
  <c r="E390" i="9" s="1"/>
  <c r="H305" i="9"/>
  <c r="I305" i="9" s="1"/>
  <c r="E305" i="9" s="1"/>
  <c r="H986" i="9"/>
  <c r="I986" i="9" s="1"/>
  <c r="E986" i="9" s="1"/>
  <c r="H1294" i="9"/>
  <c r="I1294" i="9" s="1"/>
  <c r="E1294" i="9" s="1"/>
  <c r="H969" i="9"/>
  <c r="I969" i="9" s="1"/>
  <c r="E969" i="9" s="1"/>
  <c r="H1021" i="9"/>
  <c r="I1021" i="9" s="1"/>
  <c r="E1021" i="9" s="1"/>
  <c r="H1187" i="9"/>
  <c r="I1187" i="9" s="1"/>
  <c r="E1187" i="9" s="1"/>
  <c r="H1236" i="9"/>
  <c r="I1236" i="9" s="1"/>
  <c r="E1236" i="9" s="1"/>
  <c r="H1402" i="9"/>
  <c r="I1402" i="9" s="1"/>
  <c r="H346" i="9"/>
  <c r="I346" i="9" s="1"/>
  <c r="E346" i="9" s="1"/>
  <c r="H1157" i="9"/>
  <c r="I1157" i="9" s="1"/>
  <c r="E1157" i="9" s="1"/>
  <c r="H1326" i="9"/>
  <c r="I1326" i="9" s="1"/>
  <c r="H1118" i="9"/>
  <c r="I1118" i="9" s="1"/>
  <c r="E1118" i="9" s="1"/>
  <c r="H243" i="9"/>
  <c r="I243" i="9" s="1"/>
  <c r="E243" i="9" s="1"/>
  <c r="H369" i="9"/>
  <c r="I369" i="9" s="1"/>
  <c r="E369" i="9" s="1"/>
  <c r="H1356" i="9"/>
  <c r="I1356" i="9" s="1"/>
  <c r="E1356" i="9" s="1"/>
  <c r="H410" i="9"/>
  <c r="I410" i="9" s="1"/>
  <c r="E410" i="9" s="1"/>
  <c r="H1255" i="9"/>
  <c r="I1255" i="9" s="1"/>
  <c r="E1255" i="9" s="1"/>
  <c r="H1386" i="9"/>
  <c r="I1386" i="9" s="1"/>
  <c r="E1386" i="9" s="1"/>
  <c r="H1001" i="9"/>
  <c r="I1001" i="9" s="1"/>
  <c r="E1001" i="9" s="1"/>
  <c r="H1137" i="9"/>
  <c r="I1137" i="9" s="1"/>
  <c r="E1137" i="9" s="1"/>
  <c r="H1310" i="9"/>
  <c r="I1310" i="9" s="1"/>
  <c r="E1310" i="9" s="1"/>
  <c r="H1172" i="9"/>
  <c r="I1172" i="9" s="1"/>
  <c r="E1172" i="9" s="1"/>
  <c r="H1220" i="9"/>
  <c r="I1220" i="9" s="1"/>
  <c r="E1220" i="9" s="1"/>
  <c r="H221" i="9"/>
  <c r="I221" i="9" s="1"/>
  <c r="E221" i="9" s="1"/>
  <c r="H1275" i="9"/>
  <c r="I1275" i="9" s="1"/>
  <c r="E1275" i="9" s="1"/>
  <c r="H265" i="9"/>
  <c r="I265" i="9" s="1"/>
  <c r="E265" i="9" s="1"/>
  <c r="H1341" i="9"/>
  <c r="I1341" i="9" s="1"/>
  <c r="E1341" i="9" s="1"/>
  <c r="E1504" i="9"/>
  <c r="H1357" i="9"/>
  <c r="I1357" i="9" s="1"/>
  <c r="E1357" i="9" s="1"/>
  <c r="H1201" i="9"/>
  <c r="I1201" i="9" s="1"/>
  <c r="E1201" i="9" s="1"/>
  <c r="H1216" i="9"/>
  <c r="I1216" i="9" s="1"/>
  <c r="E1216" i="9" s="1"/>
  <c r="H1004" i="9"/>
  <c r="I1004" i="9" s="1"/>
  <c r="E1004" i="9" s="1"/>
  <c r="H1024" i="9"/>
  <c r="I1024" i="9" s="1"/>
  <c r="E1024" i="9" s="1"/>
  <c r="H388" i="9"/>
  <c r="I388" i="9" s="1"/>
  <c r="E388" i="9" s="1"/>
  <c r="H408" i="9"/>
  <c r="I408" i="9" s="1"/>
  <c r="E408" i="9" s="1"/>
  <c r="H1606" i="9"/>
  <c r="I1606" i="9" s="1"/>
  <c r="E1606" i="9" s="1"/>
  <c r="H163" i="9"/>
  <c r="I163" i="9" s="1"/>
  <c r="E163" i="9" s="1"/>
  <c r="H181" i="9"/>
  <c r="I181" i="9" s="1"/>
  <c r="H885" i="8"/>
  <c r="I885" i="8" s="1"/>
  <c r="E885" i="8" s="1"/>
  <c r="H904" i="8"/>
  <c r="I904" i="8" s="1"/>
  <c r="E904" i="8" s="1"/>
  <c r="H924" i="8"/>
  <c r="I924" i="8" s="1"/>
  <c r="E924" i="8" s="1"/>
  <c r="E305" i="7"/>
  <c r="E44" i="7"/>
  <c r="H883" i="9"/>
  <c r="I883" i="9" s="1"/>
  <c r="E883" i="9" s="1"/>
  <c r="H862" i="9"/>
  <c r="I862" i="9" s="1"/>
  <c r="E862" i="9" s="1"/>
  <c r="H912" i="6"/>
  <c r="I912" i="6" s="1"/>
  <c r="E912" i="6" s="1"/>
  <c r="H931" i="6"/>
  <c r="I931" i="6" s="1"/>
  <c r="E931" i="6" s="1"/>
  <c r="H893" i="6"/>
  <c r="I893" i="6" s="1"/>
  <c r="E893" i="6" s="1"/>
  <c r="H951" i="6"/>
  <c r="I951" i="6" s="1"/>
  <c r="E951" i="6" s="1"/>
  <c r="H787" i="9"/>
  <c r="I787" i="9" s="1"/>
  <c r="E787" i="9" s="1"/>
  <c r="H825" i="9"/>
  <c r="I825" i="9" s="1"/>
  <c r="E825" i="9" s="1"/>
  <c r="H866" i="9"/>
  <c r="I866" i="9" s="1"/>
  <c r="E866" i="9" s="1"/>
  <c r="H845" i="9"/>
  <c r="I845" i="9" s="1"/>
  <c r="E845" i="9" s="1"/>
  <c r="E1422" i="6"/>
  <c r="G2561" i="9"/>
  <c r="E2551" i="9"/>
  <c r="E2492" i="9"/>
  <c r="J2502" i="9"/>
  <c r="K2502" i="9" s="1"/>
  <c r="G2477" i="9"/>
  <c r="E2477" i="9" s="1"/>
  <c r="D2478" i="9"/>
  <c r="G2478" i="9" s="1"/>
  <c r="E2478" i="9" s="1"/>
  <c r="C544" i="3"/>
  <c r="J2101" i="9"/>
  <c r="E2064" i="9"/>
  <c r="K1897" i="9"/>
  <c r="E1897" i="9" s="1"/>
  <c r="H1784" i="9"/>
  <c r="I1784" i="9" s="1"/>
  <c r="E1784" i="9" s="1"/>
  <c r="H1643" i="9"/>
  <c r="I1643" i="9" s="1"/>
  <c r="H1547" i="9"/>
  <c r="I1547" i="9" s="1"/>
  <c r="E1547" i="9" s="1"/>
  <c r="E1458" i="9"/>
  <c r="J1461" i="9"/>
  <c r="K1461" i="9" s="1"/>
  <c r="K1261" i="9"/>
  <c r="J393" i="9"/>
  <c r="K393" i="9" s="1"/>
  <c r="G394" i="9"/>
  <c r="E381" i="9"/>
  <c r="E339" i="9"/>
  <c r="J1279" i="9"/>
  <c r="K1279" i="9" s="1"/>
  <c r="E1269" i="9"/>
  <c r="I1043" i="9"/>
  <c r="E1043" i="9" s="1"/>
  <c r="E982" i="9"/>
  <c r="K988" i="9"/>
  <c r="E857" i="9"/>
  <c r="E319" i="9"/>
  <c r="J289" i="9"/>
  <c r="K289" i="9" s="1"/>
  <c r="E289" i="9" s="1"/>
  <c r="G290" i="9"/>
  <c r="E277" i="9"/>
  <c r="E29" i="9"/>
  <c r="E34" i="9" s="1"/>
  <c r="G34" i="9"/>
  <c r="E1329" i="8"/>
  <c r="G1079" i="8"/>
  <c r="E1070" i="8"/>
  <c r="J1685" i="9"/>
  <c r="K1685" i="9" s="1"/>
  <c r="J1492" i="9"/>
  <c r="K1492" i="9" s="1"/>
  <c r="E1483" i="9"/>
  <c r="J1420" i="9"/>
  <c r="K1420" i="9" s="1"/>
  <c r="G1421" i="9"/>
  <c r="E1412" i="9"/>
  <c r="J1404" i="9"/>
  <c r="K1404" i="9" s="1"/>
  <c r="E1404" i="9" s="1"/>
  <c r="G1405" i="9"/>
  <c r="G1037" i="9"/>
  <c r="E1037" i="9" s="1"/>
  <c r="J101" i="9"/>
  <c r="K101" i="9" s="1"/>
  <c r="E101" i="9" s="1"/>
  <c r="E91" i="9"/>
  <c r="G102" i="9"/>
  <c r="G1577" i="9"/>
  <c r="E1557" i="9"/>
  <c r="J1573" i="9"/>
  <c r="K1573" i="9" s="1"/>
  <c r="E1573" i="9" s="1"/>
  <c r="E1469" i="9"/>
  <c r="G1462" i="9"/>
  <c r="E1367" i="9"/>
  <c r="K1373" i="9"/>
  <c r="G1088" i="9"/>
  <c r="E1081" i="9"/>
  <c r="E1036" i="9"/>
  <c r="E474" i="3"/>
  <c r="G901" i="9"/>
  <c r="E901" i="9" s="1"/>
  <c r="E640" i="9"/>
  <c r="C390" i="3"/>
  <c r="J873" i="8"/>
  <c r="G875" i="8"/>
  <c r="G1280" i="9"/>
  <c r="K1241" i="9"/>
  <c r="E1233" i="9"/>
  <c r="G1189" i="9"/>
  <c r="G1060" i="9"/>
  <c r="E1052" i="9"/>
  <c r="G924" i="9"/>
  <c r="G691" i="9"/>
  <c r="E679" i="9"/>
  <c r="E2051" i="9"/>
  <c r="E1923" i="9"/>
  <c r="E1901" i="9"/>
  <c r="G1449" i="9"/>
  <c r="E1248" i="9"/>
  <c r="J1260" i="9"/>
  <c r="K1260" i="9" s="1"/>
  <c r="E1260" i="9" s="1"/>
  <c r="G1261" i="9"/>
  <c r="G1204" i="9"/>
  <c r="E1196" i="9"/>
  <c r="G1174" i="9"/>
  <c r="E1166" i="9"/>
  <c r="E486" i="3"/>
  <c r="I951" i="9"/>
  <c r="E951" i="9" s="1"/>
  <c r="C469" i="3"/>
  <c r="G853" i="9"/>
  <c r="J851" i="9"/>
  <c r="G611" i="9"/>
  <c r="E598" i="9"/>
  <c r="J247" i="9"/>
  <c r="K247" i="9" s="1"/>
  <c r="E247" i="9" s="1"/>
  <c r="E233" i="9"/>
  <c r="G248" i="9"/>
  <c r="E112" i="9"/>
  <c r="E917" i="8"/>
  <c r="G929" i="8"/>
  <c r="E206" i="8"/>
  <c r="J1938" i="9"/>
  <c r="K1938" i="9" s="1"/>
  <c r="E1938" i="9" s="1"/>
  <c r="G1529" i="9"/>
  <c r="E1018" i="9"/>
  <c r="K1028" i="9"/>
  <c r="J203" i="9"/>
  <c r="K203" i="9" s="1"/>
  <c r="E203" i="9" s="1"/>
  <c r="E194" i="9"/>
  <c r="G204" i="9"/>
  <c r="E1735" i="9"/>
  <c r="E1618" i="9"/>
  <c r="J1628" i="9"/>
  <c r="K1628" i="9" s="1"/>
  <c r="G1630" i="9"/>
  <c r="G1604" i="9"/>
  <c r="G1373" i="9"/>
  <c r="E1365" i="9"/>
  <c r="E1350" i="9"/>
  <c r="G1358" i="9"/>
  <c r="C492" i="3"/>
  <c r="J1243" i="9"/>
  <c r="E1133" i="9"/>
  <c r="E485" i="3"/>
  <c r="E978" i="9"/>
  <c r="G988" i="9"/>
  <c r="E836" i="9"/>
  <c r="G1905" i="9"/>
  <c r="C501" i="3"/>
  <c r="J1391" i="9"/>
  <c r="G1393" i="9"/>
  <c r="E495" i="3"/>
  <c r="G1245" i="9"/>
  <c r="E949" i="9"/>
  <c r="K954" i="9"/>
  <c r="E878" i="9"/>
  <c r="I222" i="9"/>
  <c r="E222" i="9" s="1"/>
  <c r="C415" i="3"/>
  <c r="J1323" i="8"/>
  <c r="G1325" i="8"/>
  <c r="E600" i="8"/>
  <c r="G611" i="8"/>
  <c r="G2179" i="9"/>
  <c r="E2095" i="9"/>
  <c r="J1528" i="9"/>
  <c r="K1528" i="9" s="1"/>
  <c r="E1322" i="9"/>
  <c r="G1328" i="9"/>
  <c r="E1306" i="9"/>
  <c r="G971" i="9"/>
  <c r="E962" i="9"/>
  <c r="C471" i="3"/>
  <c r="G895" i="9"/>
  <c r="J225" i="9"/>
  <c r="K225" i="9" s="1"/>
  <c r="E211" i="9"/>
  <c r="G226" i="9"/>
  <c r="J120" i="9"/>
  <c r="K120" i="9" s="1"/>
  <c r="E120" i="9" s="1"/>
  <c r="E110" i="9"/>
  <c r="G121" i="9"/>
  <c r="E17" i="9"/>
  <c r="E22" i="9" s="1"/>
  <c r="G22" i="9"/>
  <c r="E1309" i="8"/>
  <c r="E550" i="8"/>
  <c r="C370" i="3"/>
  <c r="G507" i="8"/>
  <c r="J505" i="8"/>
  <c r="E2062" i="9"/>
  <c r="G1639" i="9"/>
  <c r="G1648" i="9" s="1"/>
  <c r="D1640" i="9"/>
  <c r="G1640" i="9" s="1"/>
  <c r="E1640" i="9" s="1"/>
  <c r="G1343" i="9"/>
  <c r="E1335" i="9"/>
  <c r="I1071" i="9"/>
  <c r="J83" i="9"/>
  <c r="K83" i="9" s="1"/>
  <c r="E83" i="9" s="1"/>
  <c r="E73" i="9"/>
  <c r="G84" i="9"/>
  <c r="E977" i="8"/>
  <c r="E1561" i="9"/>
  <c r="I1085" i="9"/>
  <c r="C479" i="3"/>
  <c r="G1032" i="9"/>
  <c r="I920" i="9"/>
  <c r="E920" i="9" s="1"/>
  <c r="J894" i="9"/>
  <c r="K894" i="9" s="1"/>
  <c r="E894" i="9" s="1"/>
  <c r="E661" i="9"/>
  <c r="E1601" i="9"/>
  <c r="E1097" i="9"/>
  <c r="G1102" i="9"/>
  <c r="E1015" i="9"/>
  <c r="G829" i="9"/>
  <c r="E660" i="9"/>
  <c r="G672" i="9"/>
  <c r="K151" i="9"/>
  <c r="C429" i="3"/>
  <c r="J66" i="9"/>
  <c r="K66" i="9" s="1"/>
  <c r="G68" i="9"/>
  <c r="D905" i="9"/>
  <c r="I905" i="9" s="1"/>
  <c r="E905" i="9" s="1"/>
  <c r="J793" i="9"/>
  <c r="C459" i="3"/>
  <c r="G657" i="9"/>
  <c r="E481" i="9"/>
  <c r="E401" i="9"/>
  <c r="J413" i="9"/>
  <c r="K413" i="9" s="1"/>
  <c r="G414" i="9"/>
  <c r="I262" i="9"/>
  <c r="E262" i="9" s="1"/>
  <c r="I218" i="9"/>
  <c r="E218" i="9" s="1"/>
  <c r="E618" i="8"/>
  <c r="G629" i="8"/>
  <c r="E639" i="9"/>
  <c r="C456" i="3"/>
  <c r="J593" i="9"/>
  <c r="K593" i="9" s="1"/>
  <c r="E593" i="9" s="1"/>
  <c r="G595" i="9"/>
  <c r="E461" i="9"/>
  <c r="E442" i="9"/>
  <c r="J373" i="9"/>
  <c r="K373" i="9" s="1"/>
  <c r="E373" i="9" s="1"/>
  <c r="E358" i="9"/>
  <c r="G374" i="9"/>
  <c r="E316" i="9"/>
  <c r="J327" i="9"/>
  <c r="K327" i="9" s="1"/>
  <c r="E327" i="9" s="1"/>
  <c r="G328" i="9"/>
  <c r="E1404" i="8"/>
  <c r="G1183" i="8"/>
  <c r="E1174" i="8"/>
  <c r="E567" i="8"/>
  <c r="G1159" i="9"/>
  <c r="G1074" i="9"/>
  <c r="C465" i="3"/>
  <c r="J774" i="9"/>
  <c r="C449" i="3"/>
  <c r="J455" i="9"/>
  <c r="E260" i="9"/>
  <c r="E216" i="9"/>
  <c r="E44" i="9"/>
  <c r="E1385" i="8"/>
  <c r="G1396" i="8"/>
  <c r="E1087" i="8"/>
  <c r="G1098" i="8"/>
  <c r="G1434" i="9"/>
  <c r="J655" i="9"/>
  <c r="E441" i="9"/>
  <c r="J350" i="9"/>
  <c r="K350" i="9" s="1"/>
  <c r="E350" i="9" s="1"/>
  <c r="E335" i="9"/>
  <c r="G351" i="9"/>
  <c r="E1211" i="8"/>
  <c r="G466" i="3"/>
  <c r="H466" i="3" s="1"/>
  <c r="C458" i="3"/>
  <c r="J634" i="9"/>
  <c r="G636" i="9"/>
  <c r="I244" i="9"/>
  <c r="E244" i="9" s="1"/>
  <c r="J136" i="9"/>
  <c r="K136" i="9" s="1"/>
  <c r="G137" i="9"/>
  <c r="G44" i="9"/>
  <c r="E994" i="8"/>
  <c r="G1006" i="8"/>
  <c r="E636" i="8"/>
  <c r="G647" i="8"/>
  <c r="G557" i="8"/>
  <c r="E546" i="8"/>
  <c r="G359" i="8"/>
  <c r="E348" i="8"/>
  <c r="G464" i="3"/>
  <c r="H464" i="3" s="1"/>
  <c r="E699" i="9"/>
  <c r="G457" i="9"/>
  <c r="E129" i="9"/>
  <c r="J1433" i="9"/>
  <c r="K1433" i="9" s="1"/>
  <c r="E1303" i="9"/>
  <c r="K1060" i="9"/>
  <c r="E915" i="9"/>
  <c r="G814" i="9"/>
  <c r="E737" i="9"/>
  <c r="C462" i="3"/>
  <c r="G714" i="9"/>
  <c r="J712" i="9"/>
  <c r="C448" i="3"/>
  <c r="J436" i="9"/>
  <c r="K436" i="9" s="1"/>
  <c r="E436" i="9" s="1"/>
  <c r="G438" i="9"/>
  <c r="E151" i="9"/>
  <c r="E1228" i="8"/>
  <c r="E561" i="9"/>
  <c r="E541" i="9"/>
  <c r="G553" i="9"/>
  <c r="C386" i="3"/>
  <c r="J795" i="8"/>
  <c r="G797" i="8"/>
  <c r="E698" i="9"/>
  <c r="E560" i="9"/>
  <c r="G572" i="9"/>
  <c r="I240" i="9"/>
  <c r="E240" i="9" s="1"/>
  <c r="G10" i="9"/>
  <c r="E6" i="9"/>
  <c r="E10" i="9" s="1"/>
  <c r="E1291" i="8"/>
  <c r="E1140" i="8"/>
  <c r="G1045" i="8"/>
  <c r="E1033" i="8"/>
  <c r="G219" i="7"/>
  <c r="E215" i="7"/>
  <c r="E219" i="7" s="1"/>
  <c r="E1231" i="9"/>
  <c r="K1088" i="9"/>
  <c r="G755" i="9"/>
  <c r="E580" i="9"/>
  <c r="E94" i="9"/>
  <c r="K102" i="9"/>
  <c r="C403" i="3"/>
  <c r="J1117" i="8"/>
  <c r="G1119" i="8"/>
  <c r="E1055" i="8"/>
  <c r="G890" i="8"/>
  <c r="E878" i="8"/>
  <c r="E747" i="8"/>
  <c r="C381" i="3"/>
  <c r="J703" i="8"/>
  <c r="C320" i="3"/>
  <c r="J192" i="7"/>
  <c r="G194" i="7"/>
  <c r="G795" i="9"/>
  <c r="E238" i="9"/>
  <c r="J168" i="9"/>
  <c r="K168" i="9" s="1"/>
  <c r="E158" i="9"/>
  <c r="G169" i="9"/>
  <c r="E1368" i="8"/>
  <c r="E1105" i="8"/>
  <c r="G776" i="9"/>
  <c r="G492" i="9"/>
  <c r="E196" i="9"/>
  <c r="G54" i="9"/>
  <c r="E1367" i="8"/>
  <c r="G1378" i="8"/>
  <c r="E599" i="9"/>
  <c r="E1072" i="8"/>
  <c r="C394" i="3"/>
  <c r="J950" i="8"/>
  <c r="G952" i="8"/>
  <c r="E708" i="8"/>
  <c r="G719" i="8"/>
  <c r="E692" i="8"/>
  <c r="J488" i="8"/>
  <c r="E350" i="8"/>
  <c r="C315" i="3"/>
  <c r="J106" i="7"/>
  <c r="G108" i="7"/>
  <c r="J1416" i="8"/>
  <c r="E1274" i="8"/>
  <c r="G1282" i="8"/>
  <c r="E899" i="8"/>
  <c r="E839" i="8"/>
  <c r="G851" i="8"/>
  <c r="G434" i="3"/>
  <c r="H434" i="3"/>
  <c r="E822" i="8"/>
  <c r="J1266" i="8"/>
  <c r="K1266" i="8" s="1"/>
  <c r="E1262" i="8"/>
  <c r="G1267" i="8"/>
  <c r="G1235" i="8"/>
  <c r="E1226" i="8"/>
  <c r="K703" i="8"/>
  <c r="E703" i="8" s="1"/>
  <c r="G575" i="8"/>
  <c r="E565" i="8"/>
  <c r="E276" i="8"/>
  <c r="G287" i="8"/>
  <c r="E304" i="7"/>
  <c r="E521" i="9"/>
  <c r="E1035" i="8"/>
  <c r="G683" i="8"/>
  <c r="E693" i="6"/>
  <c r="G420" i="3"/>
  <c r="H420" i="3" s="1"/>
  <c r="C400" i="3"/>
  <c r="J1065" i="8"/>
  <c r="G1067" i="8"/>
  <c r="E957" i="8"/>
  <c r="E582" i="8"/>
  <c r="G593" i="8"/>
  <c r="E476" i="8"/>
  <c r="H33" i="8"/>
  <c r="I33" i="8" s="1"/>
  <c r="G35" i="8"/>
  <c r="E31" i="8"/>
  <c r="G155" i="9"/>
  <c r="E880" i="8"/>
  <c r="G755" i="8"/>
  <c r="E745" i="8"/>
  <c r="E728" i="8"/>
  <c r="E198" i="7"/>
  <c r="G207" i="7"/>
  <c r="E619" i="9"/>
  <c r="E298" i="9"/>
  <c r="G1167" i="8"/>
  <c r="E1157" i="8"/>
  <c r="E1015" i="8"/>
  <c r="E803" i="8"/>
  <c r="G665" i="8"/>
  <c r="E528" i="8"/>
  <c r="G539" i="8"/>
  <c r="E420" i="8"/>
  <c r="G431" i="8"/>
  <c r="E294" i="8"/>
  <c r="G305" i="8"/>
  <c r="E242" i="8"/>
  <c r="E132" i="8"/>
  <c r="G143" i="8"/>
  <c r="C414" i="3"/>
  <c r="J1304" i="8"/>
  <c r="G1306" i="8"/>
  <c r="C409" i="3"/>
  <c r="G1223" i="8"/>
  <c r="J1221" i="8"/>
  <c r="K1221" i="8" s="1"/>
  <c r="E1221" i="8" s="1"/>
  <c r="E1124" i="8"/>
  <c r="G967" i="8"/>
  <c r="E955" i="8"/>
  <c r="E494" i="8"/>
  <c r="E438" i="8"/>
  <c r="G449" i="8"/>
  <c r="G174" i="7"/>
  <c r="E164" i="7"/>
  <c r="G313" i="9"/>
  <c r="G1436" i="8"/>
  <c r="K1323" i="8"/>
  <c r="E1323" i="8" s="1"/>
  <c r="E861" i="8"/>
  <c r="E726" i="8"/>
  <c r="G737" i="8"/>
  <c r="G1418" i="8"/>
  <c r="K1342" i="8"/>
  <c r="G813" i="8"/>
  <c r="E801" i="8"/>
  <c r="E620" i="8"/>
  <c r="K47" i="8"/>
  <c r="E45" i="8"/>
  <c r="G476" i="9"/>
  <c r="E1138" i="8"/>
  <c r="G1150" i="8"/>
  <c r="G1131" i="8"/>
  <c r="E1122" i="8"/>
  <c r="E996" i="8"/>
  <c r="G521" i="8"/>
  <c r="E510" i="8"/>
  <c r="E370" i="7"/>
  <c r="G1304" i="6"/>
  <c r="E1293" i="6"/>
  <c r="C417" i="3"/>
  <c r="J1362" i="8"/>
  <c r="C416" i="3"/>
  <c r="G1344" i="8"/>
  <c r="E1277" i="8"/>
  <c r="G411" i="3"/>
  <c r="H411" i="3" s="1"/>
  <c r="E919" i="8"/>
  <c r="K873" i="8"/>
  <c r="E873" i="8" s="1"/>
  <c r="K488" i="8"/>
  <c r="E488" i="8" s="1"/>
  <c r="J153" i="9"/>
  <c r="K153" i="9" s="1"/>
  <c r="E153" i="9" s="1"/>
  <c r="E1176" i="8"/>
  <c r="E1088" i="8"/>
  <c r="G1025" i="8"/>
  <c r="E841" i="8"/>
  <c r="K795" i="8"/>
  <c r="E795" i="8" s="1"/>
  <c r="K72" i="8"/>
  <c r="E70" i="8"/>
  <c r="E314" i="8"/>
  <c r="E18" i="8"/>
  <c r="H23" i="8"/>
  <c r="I23" i="8" s="1"/>
  <c r="G24" i="8"/>
  <c r="E238" i="7"/>
  <c r="G255" i="7"/>
  <c r="C360" i="3"/>
  <c r="J325" i="8"/>
  <c r="E424" i="7"/>
  <c r="H426" i="7"/>
  <c r="I426" i="7" s="1"/>
  <c r="G428" i="7"/>
  <c r="C305" i="3"/>
  <c r="J1493" i="6"/>
  <c r="G1495" i="6"/>
  <c r="E337" i="7"/>
  <c r="E265" i="7"/>
  <c r="C251" i="3"/>
  <c r="J1126" i="6"/>
  <c r="K1126" i="6" s="1"/>
  <c r="E1126" i="6" s="1"/>
  <c r="G1128" i="6"/>
  <c r="E866" i="6"/>
  <c r="C369" i="3"/>
  <c r="G489" i="8"/>
  <c r="G251" i="8"/>
  <c r="E241" i="8"/>
  <c r="E348" i="3"/>
  <c r="C314" i="3"/>
  <c r="J87" i="7"/>
  <c r="G89" i="7"/>
  <c r="C206" i="3"/>
  <c r="G882" i="6"/>
  <c r="J880" i="6"/>
  <c r="J1256" i="8"/>
  <c r="J989" i="8"/>
  <c r="J911" i="8"/>
  <c r="J834" i="8"/>
  <c r="E224" i="8"/>
  <c r="E109" i="8"/>
  <c r="E92" i="8"/>
  <c r="G98" i="8"/>
  <c r="E79" i="8"/>
  <c r="G84" i="8"/>
  <c r="E318" i="7"/>
  <c r="J267" i="7"/>
  <c r="K267" i="7" s="1"/>
  <c r="E267" i="7" s="1"/>
  <c r="E41" i="7"/>
  <c r="E386" i="8"/>
  <c r="E332" i="8"/>
  <c r="E258" i="8"/>
  <c r="G269" i="8"/>
  <c r="E341" i="3"/>
  <c r="G444" i="7"/>
  <c r="H439" i="7"/>
  <c r="I439" i="7" s="1"/>
  <c r="G326" i="7"/>
  <c r="E317" i="7"/>
  <c r="G48" i="7"/>
  <c r="E40" i="7"/>
  <c r="G33" i="7"/>
  <c r="E22" i="7"/>
  <c r="G1202" i="8"/>
  <c r="E530" i="8"/>
  <c r="E456" i="8"/>
  <c r="G467" i="8"/>
  <c r="G377" i="8"/>
  <c r="E367" i="8"/>
  <c r="E435" i="7"/>
  <c r="E353" i="7"/>
  <c r="K1429" i="6"/>
  <c r="E1429" i="6" s="1"/>
  <c r="E887" i="6"/>
  <c r="C200" i="3"/>
  <c r="G766" i="6"/>
  <c r="J764" i="6"/>
  <c r="K764" i="6" s="1"/>
  <c r="E764" i="6" s="1"/>
  <c r="G504" i="6"/>
  <c r="E494" i="6"/>
  <c r="G395" i="8"/>
  <c r="E385" i="8"/>
  <c r="E296" i="8"/>
  <c r="E222" i="8"/>
  <c r="G233" i="8"/>
  <c r="E188" i="8"/>
  <c r="E349" i="3"/>
  <c r="E278" i="7"/>
  <c r="C307" i="3"/>
  <c r="G1519" i="6"/>
  <c r="J1517" i="6"/>
  <c r="J1490" i="6"/>
  <c r="K1490" i="6" s="1"/>
  <c r="E1486" i="6"/>
  <c r="E1403" i="6"/>
  <c r="K1188" i="6"/>
  <c r="E1188" i="6" s="1"/>
  <c r="E1060" i="6"/>
  <c r="E770" i="6"/>
  <c r="E514" i="6"/>
  <c r="K521" i="6"/>
  <c r="H110" i="8"/>
  <c r="I110" i="8" s="1"/>
  <c r="E106" i="8"/>
  <c r="G111" i="8"/>
  <c r="H46" i="8"/>
  <c r="I46" i="8" s="1"/>
  <c r="E386" i="7"/>
  <c r="G1411" i="6"/>
  <c r="E1402" i="6"/>
  <c r="E1348" i="6"/>
  <c r="C269" i="3"/>
  <c r="J1162" i="6"/>
  <c r="G396" i="3"/>
  <c r="H396" i="3" s="1"/>
  <c r="G392" i="3"/>
  <c r="H392" i="3" s="1"/>
  <c r="G388" i="3"/>
  <c r="H388" i="3"/>
  <c r="G778" i="8"/>
  <c r="E674" i="8"/>
  <c r="C361" i="3"/>
  <c r="J343" i="8"/>
  <c r="G345" i="8"/>
  <c r="E121" i="8"/>
  <c r="G361" i="7"/>
  <c r="E351" i="7"/>
  <c r="J280" i="7"/>
  <c r="K280" i="7" s="1"/>
  <c r="E280" i="7" s="1"/>
  <c r="E1149" i="6"/>
  <c r="E656" i="8"/>
  <c r="E330" i="8"/>
  <c r="E204" i="8"/>
  <c r="G215" i="8"/>
  <c r="E170" i="8"/>
  <c r="H8" i="8"/>
  <c r="E5" i="8"/>
  <c r="G10" i="8"/>
  <c r="E399" i="7"/>
  <c r="E333" i="7"/>
  <c r="G344" i="7"/>
  <c r="E226" i="7"/>
  <c r="E231" i="7" s="1"/>
  <c r="G231" i="7"/>
  <c r="E1239" i="6"/>
  <c r="G1250" i="6"/>
  <c r="E691" i="8"/>
  <c r="E638" i="8"/>
  <c r="E422" i="8"/>
  <c r="E384" i="7"/>
  <c r="G390" i="7"/>
  <c r="C332" i="3"/>
  <c r="J379" i="7"/>
  <c r="G141" i="7"/>
  <c r="E131" i="7"/>
  <c r="E111" i="7"/>
  <c r="G123" i="7"/>
  <c r="G68" i="7"/>
  <c r="E402" i="8"/>
  <c r="G413" i="8"/>
  <c r="G327" i="8"/>
  <c r="E152" i="8"/>
  <c r="H122" i="8"/>
  <c r="I122" i="8" s="1"/>
  <c r="G59" i="8"/>
  <c r="E55" i="8"/>
  <c r="H57" i="8"/>
  <c r="I57" i="8" s="1"/>
  <c r="E413" i="7"/>
  <c r="H414" i="7"/>
  <c r="I414" i="7" s="1"/>
  <c r="E291" i="7"/>
  <c r="G1443" i="6"/>
  <c r="E1005" i="6"/>
  <c r="G1016" i="6"/>
  <c r="G1258" i="8"/>
  <c r="G991" i="8"/>
  <c r="G913" i="8"/>
  <c r="G836" i="8"/>
  <c r="E168" i="8"/>
  <c r="G179" i="8"/>
  <c r="G161" i="8"/>
  <c r="E151" i="8"/>
  <c r="G381" i="7"/>
  <c r="E149" i="7"/>
  <c r="H154" i="7"/>
  <c r="I154" i="7" s="1"/>
  <c r="E154" i="7" s="1"/>
  <c r="G156" i="7"/>
  <c r="E847" i="6"/>
  <c r="K1493" i="6"/>
  <c r="E1493" i="6" s="1"/>
  <c r="C304" i="3"/>
  <c r="J1481" i="6"/>
  <c r="G1483" i="6"/>
  <c r="E1222" i="6"/>
  <c r="K1467" i="6"/>
  <c r="G300" i="3"/>
  <c r="H300" i="3" s="1"/>
  <c r="G1232" i="6"/>
  <c r="E1221" i="6"/>
  <c r="C201" i="3"/>
  <c r="J783" i="6"/>
  <c r="K783" i="6" s="1"/>
  <c r="E783" i="6" s="1"/>
  <c r="G785" i="6"/>
  <c r="G21" i="6"/>
  <c r="G309" i="7"/>
  <c r="E925" i="6"/>
  <c r="E134" i="8"/>
  <c r="K1479" i="6"/>
  <c r="E1476" i="6"/>
  <c r="E1479" i="6" s="1"/>
  <c r="E1186" i="6"/>
  <c r="K1503" i="6"/>
  <c r="E1383" i="6"/>
  <c r="G1394" i="6"/>
  <c r="E1330" i="6"/>
  <c r="E1275" i="6"/>
  <c r="G1286" i="6"/>
  <c r="E1203" i="6"/>
  <c r="G1214" i="6"/>
  <c r="J1037" i="6"/>
  <c r="K1037" i="6" s="1"/>
  <c r="E1037" i="6" s="1"/>
  <c r="E905" i="6"/>
  <c r="E300" i="6"/>
  <c r="C119" i="3"/>
  <c r="J1303" i="5"/>
  <c r="G1305" i="5"/>
  <c r="G295" i="7"/>
  <c r="G282" i="7"/>
  <c r="G269" i="7"/>
  <c r="E7" i="7"/>
  <c r="E1329" i="6"/>
  <c r="G1340" i="6"/>
  <c r="E1096" i="6"/>
  <c r="K1072" i="6"/>
  <c r="E1072" i="6" s="1"/>
  <c r="K1036" i="6"/>
  <c r="E1036" i="6" s="1"/>
  <c r="G47" i="8"/>
  <c r="E42" i="8"/>
  <c r="E368" i="7"/>
  <c r="E181" i="7"/>
  <c r="E56" i="7"/>
  <c r="E1511" i="6"/>
  <c r="E1515" i="6" s="1"/>
  <c r="E1499" i="6"/>
  <c r="J1454" i="6"/>
  <c r="K1454" i="6" s="1"/>
  <c r="E1450" i="6"/>
  <c r="G1455" i="6"/>
  <c r="K1259" i="6"/>
  <c r="E1095" i="6"/>
  <c r="G1106" i="6"/>
  <c r="C209" i="3"/>
  <c r="J937" i="6"/>
  <c r="G939" i="6"/>
  <c r="E808" i="6"/>
  <c r="G820" i="6"/>
  <c r="C310" i="3"/>
  <c r="J17" i="7"/>
  <c r="E1498" i="6"/>
  <c r="G1503" i="6"/>
  <c r="E1462" i="6"/>
  <c r="E1467" i="6" s="1"/>
  <c r="G1467" i="6"/>
  <c r="E1312" i="6"/>
  <c r="E943" i="6"/>
  <c r="G201" i="8"/>
  <c r="G123" i="8"/>
  <c r="E118" i="8"/>
  <c r="G72" i="8"/>
  <c r="G403" i="7"/>
  <c r="H307" i="7"/>
  <c r="I307" i="7" s="1"/>
  <c r="E307" i="7" s="1"/>
  <c r="E289" i="7"/>
  <c r="E276" i="7"/>
  <c r="E263" i="7"/>
  <c r="J1514" i="6"/>
  <c r="K1514" i="6" s="1"/>
  <c r="E1514" i="6" s="1"/>
  <c r="E1435" i="6"/>
  <c r="E1365" i="6"/>
  <c r="G1376" i="6"/>
  <c r="E1168" i="6"/>
  <c r="E942" i="6"/>
  <c r="G955" i="6"/>
  <c r="E923" i="6"/>
  <c r="E617" i="6"/>
  <c r="E1132" i="6"/>
  <c r="E987" i="6"/>
  <c r="G998" i="6"/>
  <c r="E24" i="7"/>
  <c r="E1257" i="6"/>
  <c r="G1268" i="6"/>
  <c r="E1131" i="6"/>
  <c r="G1142" i="6"/>
  <c r="G1088" i="6"/>
  <c r="K487" i="6"/>
  <c r="E479" i="6"/>
  <c r="H71" i="8"/>
  <c r="I71" i="8" s="1"/>
  <c r="G416" i="7"/>
  <c r="K1481" i="6"/>
  <c r="E1481" i="6" s="1"/>
  <c r="E1024" i="6"/>
  <c r="C196" i="3"/>
  <c r="J687" i="6"/>
  <c r="G689" i="6"/>
  <c r="E597" i="6"/>
  <c r="C174" i="3"/>
  <c r="J455" i="6"/>
  <c r="G457" i="6"/>
  <c r="E166" i="6"/>
  <c r="J168" i="6"/>
  <c r="K168" i="6" s="1"/>
  <c r="G169" i="6"/>
  <c r="G7" i="6"/>
  <c r="E4" i="6"/>
  <c r="E7" i="6" s="1"/>
  <c r="G208" i="3"/>
  <c r="H208" i="3" s="1"/>
  <c r="E655" i="6"/>
  <c r="K419" i="6"/>
  <c r="E207" i="6"/>
  <c r="J1198" i="6"/>
  <c r="G240" i="3"/>
  <c r="H240" i="3" s="1"/>
  <c r="J982" i="6"/>
  <c r="K726" i="6"/>
  <c r="E726" i="6" s="1"/>
  <c r="C198" i="3"/>
  <c r="G728" i="6"/>
  <c r="G1412" i="5"/>
  <c r="E1403" i="5"/>
  <c r="E711" i="6"/>
  <c r="E579" i="6"/>
  <c r="J307" i="6"/>
  <c r="K307" i="6" s="1"/>
  <c r="E307" i="6" s="1"/>
  <c r="E298" i="6"/>
  <c r="E179" i="6"/>
  <c r="K180" i="6"/>
  <c r="G1326" i="5"/>
  <c r="E1321" i="5"/>
  <c r="E1326" i="5" s="1"/>
  <c r="C231" i="3"/>
  <c r="C237" i="3"/>
  <c r="C233" i="3"/>
  <c r="C238" i="3"/>
  <c r="C236" i="3"/>
  <c r="G230" i="3"/>
  <c r="H230" i="3" s="1"/>
  <c r="C234" i="3"/>
  <c r="C235" i="3"/>
  <c r="C232" i="3"/>
  <c r="G920" i="6"/>
  <c r="G897" i="6"/>
  <c r="J1360" i="6"/>
  <c r="K1360" i="6" s="1"/>
  <c r="E1360" i="6" s="1"/>
  <c r="G788" i="6"/>
  <c r="E462" i="6"/>
  <c r="K470" i="6"/>
  <c r="G1431" i="6"/>
  <c r="G1074" i="6"/>
  <c r="C191" i="3"/>
  <c r="G593" i="6"/>
  <c r="J591" i="6"/>
  <c r="E173" i="3"/>
  <c r="G919" i="5"/>
  <c r="E910" i="5"/>
  <c r="G287" i="3"/>
  <c r="H287" i="3" s="1"/>
  <c r="G211" i="3"/>
  <c r="H211" i="3" s="1"/>
  <c r="C199" i="3"/>
  <c r="J745" i="6"/>
  <c r="K745" i="6" s="1"/>
  <c r="E745" i="6" s="1"/>
  <c r="C176" i="3"/>
  <c r="J489" i="6"/>
  <c r="G491" i="6"/>
  <c r="G1038" i="6"/>
  <c r="K753" i="6"/>
  <c r="E577" i="6"/>
  <c r="C175" i="3"/>
  <c r="G474" i="6"/>
  <c r="J472" i="6"/>
  <c r="K732" i="6"/>
  <c r="G704" i="6"/>
  <c r="E635" i="6"/>
  <c r="K453" i="6"/>
  <c r="C194" i="3"/>
  <c r="J649" i="6"/>
  <c r="K649" i="6" s="1"/>
  <c r="E649" i="6" s="1"/>
  <c r="E153" i="6"/>
  <c r="E157" i="6" s="1"/>
  <c r="G157" i="6"/>
  <c r="G1200" i="6"/>
  <c r="G984" i="6"/>
  <c r="J918" i="6"/>
  <c r="G858" i="6"/>
  <c r="G312" i="6"/>
  <c r="E236" i="6"/>
  <c r="E238" i="6" s="1"/>
  <c r="C139" i="3"/>
  <c r="J64" i="6"/>
  <c r="G66" i="6"/>
  <c r="K771" i="6"/>
  <c r="E634" i="6"/>
  <c r="J1429" i="6"/>
  <c r="J1072" i="6"/>
  <c r="G839" i="6"/>
  <c r="K791" i="6"/>
  <c r="E791" i="6" s="1"/>
  <c r="E751" i="6"/>
  <c r="E615" i="6"/>
  <c r="G627" i="6"/>
  <c r="E1261" i="5"/>
  <c r="J668" i="6"/>
  <c r="G521" i="6"/>
  <c r="J274" i="6"/>
  <c r="K274" i="6" s="1"/>
  <c r="E102" i="6"/>
  <c r="G1234" i="5"/>
  <c r="E1225" i="5"/>
  <c r="E250" i="6"/>
  <c r="K42" i="6"/>
  <c r="G419" i="6"/>
  <c r="E377" i="6"/>
  <c r="E217" i="6"/>
  <c r="C145" i="3"/>
  <c r="J126" i="6"/>
  <c r="K126" i="6" s="1"/>
  <c r="G128" i="6"/>
  <c r="E69" i="6"/>
  <c r="E72" i="6" s="1"/>
  <c r="G72" i="6"/>
  <c r="C137" i="3"/>
  <c r="J42" i="6"/>
  <c r="G44" i="6"/>
  <c r="E17" i="6"/>
  <c r="G1448" i="5"/>
  <c r="E1422" i="5"/>
  <c r="G1396" i="5"/>
  <c r="E1387" i="5"/>
  <c r="E1346" i="5"/>
  <c r="G1362" i="5"/>
  <c r="G1032" i="5"/>
  <c r="E1027" i="5"/>
  <c r="E1032" i="5" s="1"/>
  <c r="E332" i="5"/>
  <c r="G350" i="5"/>
  <c r="G436" i="6"/>
  <c r="E393" i="6"/>
  <c r="E361" i="6"/>
  <c r="C150" i="3"/>
  <c r="J182" i="6"/>
  <c r="G184" i="6"/>
  <c r="G1490" i="5"/>
  <c r="E1439" i="5"/>
  <c r="G608" i="6"/>
  <c r="E443" i="6"/>
  <c r="E409" i="6"/>
  <c r="E321" i="6"/>
  <c r="E176" i="6"/>
  <c r="E180" i="6" s="1"/>
  <c r="G52" i="6"/>
  <c r="H1446" i="5"/>
  <c r="I1446" i="5" s="1"/>
  <c r="G195" i="3"/>
  <c r="H195" i="3"/>
  <c r="K504" i="6"/>
  <c r="C162" i="3"/>
  <c r="J293" i="6"/>
  <c r="K293" i="6" s="1"/>
  <c r="E293" i="6" s="1"/>
  <c r="G295" i="6"/>
  <c r="G113" i="6"/>
  <c r="E109" i="6"/>
  <c r="E113" i="6" s="1"/>
  <c r="H1231" i="5"/>
  <c r="I1231" i="5" s="1"/>
  <c r="E1216" i="5"/>
  <c r="E1218" i="5" s="1"/>
  <c r="G1218" i="5"/>
  <c r="E530" i="5"/>
  <c r="J267" i="6"/>
  <c r="K267" i="6" s="1"/>
  <c r="E267" i="6" s="1"/>
  <c r="G82" i="6"/>
  <c r="E1445" i="5"/>
  <c r="G333" i="6"/>
  <c r="J328" i="6"/>
  <c r="K328" i="6" s="1"/>
  <c r="E328" i="6" s="1"/>
  <c r="E319" i="6"/>
  <c r="C127" i="3"/>
  <c r="G1436" i="5"/>
  <c r="E1406" i="5"/>
  <c r="G1276" i="5"/>
  <c r="E1274" i="5"/>
  <c r="E1276" i="5" s="1"/>
  <c r="E1230" i="5"/>
  <c r="J288" i="6"/>
  <c r="K288" i="6" s="1"/>
  <c r="E288" i="6" s="1"/>
  <c r="E278" i="6"/>
  <c r="E187" i="6"/>
  <c r="G28" i="6"/>
  <c r="K1434" i="5"/>
  <c r="E1434" i="5" s="1"/>
  <c r="E1419" i="5"/>
  <c r="G670" i="6"/>
  <c r="E24" i="6"/>
  <c r="E28" i="6" s="1"/>
  <c r="E241" i="6"/>
  <c r="K247" i="6"/>
  <c r="E157" i="3" s="1"/>
  <c r="E197" i="6"/>
  <c r="G1476" i="5"/>
  <c r="G1380" i="5"/>
  <c r="E1245" i="5"/>
  <c r="E101" i="6"/>
  <c r="G102" i="6"/>
  <c r="G92" i="6"/>
  <c r="E89" i="6"/>
  <c r="E92" i="6" s="1"/>
  <c r="E1455" i="5"/>
  <c r="G1462" i="5"/>
  <c r="J260" i="6"/>
  <c r="K260" i="6" s="1"/>
  <c r="E257" i="6"/>
  <c r="G146" i="6"/>
  <c r="G135" i="6"/>
  <c r="E1092" i="5"/>
  <c r="E984" i="5"/>
  <c r="E843" i="5"/>
  <c r="E1044" i="5"/>
  <c r="J844" i="5"/>
  <c r="K844" i="5" s="1"/>
  <c r="C71" i="3"/>
  <c r="J636" i="5"/>
  <c r="G638" i="5"/>
  <c r="E264" i="6"/>
  <c r="E131" i="6"/>
  <c r="E135" i="6" s="1"/>
  <c r="E59" i="6"/>
  <c r="E62" i="6" s="1"/>
  <c r="E1483" i="5"/>
  <c r="K1211" i="5"/>
  <c r="C108" i="3"/>
  <c r="J1082" i="5"/>
  <c r="G1084" i="5"/>
  <c r="G536" i="5"/>
  <c r="E527" i="5"/>
  <c r="C31" i="3"/>
  <c r="J10" i="5"/>
  <c r="G12" i="5"/>
  <c r="C112" i="3"/>
  <c r="G1213" i="5"/>
  <c r="J1211" i="5"/>
  <c r="G934" i="5"/>
  <c r="E927" i="5"/>
  <c r="E357" i="5"/>
  <c r="G375" i="5"/>
  <c r="G1285" i="5"/>
  <c r="E1056" i="5"/>
  <c r="G996" i="5"/>
  <c r="E958" i="5"/>
  <c r="E960" i="5" s="1"/>
  <c r="G960" i="5"/>
  <c r="E1209" i="5"/>
  <c r="G903" i="5"/>
  <c r="G588" i="5"/>
  <c r="E79" i="6"/>
  <c r="E82" i="6" s="1"/>
  <c r="E1285" i="5"/>
  <c r="C116" i="3"/>
  <c r="J1268" i="5"/>
  <c r="G1270" i="5"/>
  <c r="E991" i="5"/>
  <c r="E996" i="5" s="1"/>
  <c r="E696" i="5"/>
  <c r="E699" i="5" s="1"/>
  <c r="G699" i="5"/>
  <c r="E494" i="5"/>
  <c r="E495" i="5" s="1"/>
  <c r="G495" i="5"/>
  <c r="E1008" i="5"/>
  <c r="C65" i="3"/>
  <c r="G556" i="5"/>
  <c r="J554" i="5"/>
  <c r="K554" i="5" s="1"/>
  <c r="E554" i="5" s="1"/>
  <c r="G1250" i="5"/>
  <c r="E1241" i="5"/>
  <c r="H1247" i="5"/>
  <c r="I1247" i="5" s="1"/>
  <c r="E1063" i="5"/>
  <c r="E1068" i="5" s="1"/>
  <c r="G1068" i="5"/>
  <c r="E543" i="5"/>
  <c r="E142" i="6"/>
  <c r="E146" i="6" s="1"/>
  <c r="G1121" i="5"/>
  <c r="G719" i="5"/>
  <c r="E716" i="5"/>
  <c r="E719" i="5" s="1"/>
  <c r="G1338" i="5"/>
  <c r="E1334" i="5"/>
  <c r="E1309" i="5"/>
  <c r="G1314" i="5"/>
  <c r="E1015" i="5"/>
  <c r="E1020" i="5" s="1"/>
  <c r="G1020" i="5"/>
  <c r="C76" i="3"/>
  <c r="J691" i="5"/>
  <c r="G693" i="5"/>
  <c r="G665" i="5"/>
  <c r="G569" i="5"/>
  <c r="E559" i="5"/>
  <c r="C87" i="3"/>
  <c r="J818" i="5"/>
  <c r="K818" i="5" s="1"/>
  <c r="G820" i="5"/>
  <c r="E791" i="5"/>
  <c r="E794" i="5" s="1"/>
  <c r="G794" i="5"/>
  <c r="G279" i="4"/>
  <c r="E275" i="4"/>
  <c r="E279" i="4" s="1"/>
  <c r="C99" i="3"/>
  <c r="J974" i="5"/>
  <c r="K187" i="5"/>
  <c r="E187" i="5" s="1"/>
  <c r="G948" i="5"/>
  <c r="G874" i="5"/>
  <c r="E870" i="5"/>
  <c r="E874" i="5" s="1"/>
  <c r="G805" i="5"/>
  <c r="E801" i="5"/>
  <c r="E805" i="5" s="1"/>
  <c r="E661" i="5"/>
  <c r="E665" i="5" s="1"/>
  <c r="E616" i="5"/>
  <c r="E588" i="5"/>
  <c r="G520" i="5"/>
  <c r="E511" i="5"/>
  <c r="G411" i="5"/>
  <c r="G1092" i="5"/>
  <c r="G1044" i="5"/>
  <c r="E896" i="5"/>
  <c r="E726" i="5"/>
  <c r="E730" i="5" s="1"/>
  <c r="G730" i="5"/>
  <c r="E130" i="5"/>
  <c r="G1104" i="5"/>
  <c r="E881" i="5"/>
  <c r="G888" i="5"/>
  <c r="G644" i="5"/>
  <c r="C67" i="3"/>
  <c r="J581" i="5"/>
  <c r="K581" i="5" s="1"/>
  <c r="G583" i="5"/>
  <c r="G430" i="5"/>
  <c r="E428" i="5"/>
  <c r="E430" i="5" s="1"/>
  <c r="G394" i="5"/>
  <c r="E392" i="5"/>
  <c r="E394" i="5" s="1"/>
  <c r="G783" i="5"/>
  <c r="E737" i="5"/>
  <c r="G742" i="5"/>
  <c r="G709" i="5"/>
  <c r="E706" i="5"/>
  <c r="E709" i="5" s="1"/>
  <c r="E672" i="5"/>
  <c r="G677" i="5"/>
  <c r="E642" i="5"/>
  <c r="E644" i="5" s="1"/>
  <c r="E634" i="5"/>
  <c r="K506" i="5"/>
  <c r="E450" i="5"/>
  <c r="G463" i="5"/>
  <c r="G1056" i="5"/>
  <c r="G1008" i="5"/>
  <c r="G863" i="5"/>
  <c r="C62" i="3"/>
  <c r="J506" i="5"/>
  <c r="G508" i="5"/>
  <c r="H1263" i="5"/>
  <c r="I1263" i="5" s="1"/>
  <c r="G830" i="5"/>
  <c r="G605" i="5"/>
  <c r="E98" i="4"/>
  <c r="K99" i="4"/>
  <c r="C89" i="3"/>
  <c r="G845" i="5"/>
  <c r="E595" i="5"/>
  <c r="C56" i="3"/>
  <c r="J423" i="5"/>
  <c r="G425" i="5"/>
  <c r="E314" i="5"/>
  <c r="E316" i="5" s="1"/>
  <c r="G316" i="5"/>
  <c r="C34" i="3"/>
  <c r="G55" i="5"/>
  <c r="J53" i="5"/>
  <c r="G984" i="5"/>
  <c r="G976" i="5"/>
  <c r="E764" i="5"/>
  <c r="G771" i="5"/>
  <c r="E546" i="5"/>
  <c r="E384" i="5"/>
  <c r="G385" i="5"/>
  <c r="C41" i="3"/>
  <c r="G189" i="5"/>
  <c r="K212" i="4"/>
  <c r="E211" i="4"/>
  <c r="G946" i="5"/>
  <c r="E946" i="5" s="1"/>
  <c r="E948" i="5" s="1"/>
  <c r="G852" i="5"/>
  <c r="G757" i="5"/>
  <c r="E749" i="5"/>
  <c r="G622" i="5"/>
  <c r="E474" i="5"/>
  <c r="E863" i="5"/>
  <c r="G654" i="5"/>
  <c r="E651" i="5"/>
  <c r="E654" i="5" s="1"/>
  <c r="E514" i="5"/>
  <c r="E385" i="5"/>
  <c r="E437" i="5"/>
  <c r="G443" i="5"/>
  <c r="G306" i="5"/>
  <c r="E296" i="5"/>
  <c r="G229" i="5"/>
  <c r="E214" i="5"/>
  <c r="E8" i="5"/>
  <c r="G484" i="5"/>
  <c r="E281" i="5"/>
  <c r="E196" i="5"/>
  <c r="G119" i="5"/>
  <c r="E109" i="5"/>
  <c r="E79" i="5"/>
  <c r="G34" i="5"/>
  <c r="E24" i="5"/>
  <c r="E266" i="4"/>
  <c r="E268" i="5"/>
  <c r="E270" i="5" s="1"/>
  <c r="G270" i="5"/>
  <c r="E265" i="4"/>
  <c r="E268" i="4" s="1"/>
  <c r="J267" i="4"/>
  <c r="K267" i="4" s="1"/>
  <c r="E267" i="4" s="1"/>
  <c r="E848" i="5"/>
  <c r="E852" i="5" s="1"/>
  <c r="E236" i="5"/>
  <c r="G251" i="5"/>
  <c r="E62" i="5"/>
  <c r="E28" i="3"/>
  <c r="G163" i="5"/>
  <c r="G102" i="5"/>
  <c r="E245" i="4"/>
  <c r="G246" i="4"/>
  <c r="G325" i="5"/>
  <c r="E323" i="5"/>
  <c r="E325" i="5" s="1"/>
  <c r="E218" i="5"/>
  <c r="J155" i="4"/>
  <c r="K155" i="4" s="1"/>
  <c r="G156" i="4"/>
  <c r="J61" i="4"/>
  <c r="K61" i="4" s="1"/>
  <c r="G63" i="4"/>
  <c r="E58" i="4"/>
  <c r="G207" i="5"/>
  <c r="E45" i="5"/>
  <c r="E246" i="4"/>
  <c r="J222" i="4"/>
  <c r="K222" i="4" s="1"/>
  <c r="G223" i="4"/>
  <c r="E219" i="4"/>
  <c r="G85" i="5"/>
  <c r="E75" i="5"/>
  <c r="E299" i="5"/>
  <c r="G17" i="5"/>
  <c r="E15" i="5"/>
  <c r="E17" i="5" s="1"/>
  <c r="E277" i="5"/>
  <c r="G288" i="5"/>
  <c r="G261" i="5"/>
  <c r="E259" i="5"/>
  <c r="E261" i="5" s="1"/>
  <c r="G141" i="5"/>
  <c r="E96" i="5"/>
  <c r="G68" i="5"/>
  <c r="E58" i="5"/>
  <c r="E233" i="4"/>
  <c r="G235" i="4"/>
  <c r="K133" i="4"/>
  <c r="E132" i="4"/>
  <c r="G177" i="4"/>
  <c r="E173" i="4"/>
  <c r="E177" i="4" s="1"/>
  <c r="G133" i="4"/>
  <c r="G39" i="4"/>
  <c r="E36" i="4"/>
  <c r="E39" i="4" s="1"/>
  <c r="J73" i="4"/>
  <c r="K73" i="4" s="1"/>
  <c r="E70" i="4"/>
  <c r="G75" i="4"/>
  <c r="J234" i="4"/>
  <c r="K234" i="4" s="1"/>
  <c r="E230" i="4"/>
  <c r="J199" i="4"/>
  <c r="K199" i="4" s="1"/>
  <c r="C5" i="3"/>
  <c r="G22" i="4"/>
  <c r="J20" i="4"/>
  <c r="J187" i="4"/>
  <c r="K187" i="4" s="1"/>
  <c r="E184" i="4"/>
  <c r="G189" i="4"/>
  <c r="G28" i="4"/>
  <c r="E18" i="4"/>
  <c r="E163" i="4"/>
  <c r="E165" i="4" s="1"/>
  <c r="G165" i="4"/>
  <c r="G256" i="4"/>
  <c r="E140" i="4"/>
  <c r="G145" i="4"/>
  <c r="J143" i="4"/>
  <c r="K143" i="4" s="1"/>
  <c r="E121" i="4"/>
  <c r="E253" i="4"/>
  <c r="E256" i="4" s="1"/>
  <c r="J86" i="4"/>
  <c r="K86" i="4" s="1"/>
  <c r="E82" i="4"/>
  <c r="G87" i="4"/>
  <c r="J49" i="4"/>
  <c r="K49" i="4" s="1"/>
  <c r="G51" i="4"/>
  <c r="E28" i="4"/>
  <c r="E209" i="4"/>
  <c r="G212" i="4"/>
  <c r="G268" i="4"/>
  <c r="G8" i="4"/>
  <c r="J110" i="4"/>
  <c r="K110" i="4" s="1"/>
  <c r="K177" i="4"/>
  <c r="G121" i="4"/>
  <c r="E5" i="4"/>
  <c r="E8" i="4" s="1"/>
  <c r="G201" i="4"/>
  <c r="E129" i="4"/>
  <c r="G99" i="4"/>
  <c r="E94" i="4"/>
  <c r="G111" i="4"/>
  <c r="G567" i="3"/>
  <c r="H567" i="3" s="1"/>
  <c r="E753" i="9" l="1"/>
  <c r="J754" i="9"/>
  <c r="K754" i="9" s="1"/>
  <c r="E754" i="9" s="1"/>
  <c r="H1684" i="9"/>
  <c r="I1684" i="9" s="1"/>
  <c r="E1684" i="9" s="1"/>
  <c r="J1723" i="9"/>
  <c r="K1723" i="9" s="1"/>
  <c r="C450" i="3"/>
  <c r="J474" i="9"/>
  <c r="K248" i="9"/>
  <c r="H1103" i="5"/>
  <c r="I1103" i="5" s="1"/>
  <c r="K268" i="6"/>
  <c r="E160" i="3" s="1"/>
  <c r="J19" i="6"/>
  <c r="K19" i="6" s="1"/>
  <c r="E1358" i="9"/>
  <c r="J33" i="10"/>
  <c r="H392" i="9"/>
  <c r="I392" i="9" s="1"/>
  <c r="E392" i="9" s="1"/>
  <c r="C453" i="3"/>
  <c r="G453" i="3" s="1"/>
  <c r="H453" i="3" s="1"/>
  <c r="G538" i="9"/>
  <c r="E2468" i="9"/>
  <c r="C294" i="3"/>
  <c r="J1324" i="6"/>
  <c r="K1324" i="6" s="1"/>
  <c r="E1324" i="6" s="1"/>
  <c r="G1326" i="6"/>
  <c r="E212" i="4"/>
  <c r="K121" i="9"/>
  <c r="C165" i="3"/>
  <c r="G165" i="3" s="1"/>
  <c r="H165" i="3" s="1"/>
  <c r="J356" i="6"/>
  <c r="G358" i="6"/>
  <c r="C239" i="3"/>
  <c r="G239" i="3" s="1"/>
  <c r="H239" i="3" s="1"/>
  <c r="J1054" i="6"/>
  <c r="G1056" i="6"/>
  <c r="K268" i="4"/>
  <c r="E27" i="3" s="1"/>
  <c r="J536" i="9"/>
  <c r="G1594" i="9"/>
  <c r="I1434" i="9"/>
  <c r="E2023" i="9"/>
  <c r="G2031" i="9"/>
  <c r="C353" i="3"/>
  <c r="G353" i="3" s="1"/>
  <c r="H353" i="3" s="1"/>
  <c r="J199" i="8"/>
  <c r="K1389" i="9"/>
  <c r="E501" i="3" s="1"/>
  <c r="I939" i="9"/>
  <c r="I1476" i="9"/>
  <c r="I1771" i="9"/>
  <c r="C385" i="3"/>
  <c r="J776" i="8"/>
  <c r="E99" i="4"/>
  <c r="I1373" i="9"/>
  <c r="G1724" i="9"/>
  <c r="C296" i="3"/>
  <c r="G1362" i="6"/>
  <c r="E1503" i="6"/>
  <c r="K1515" i="6"/>
  <c r="K270" i="9"/>
  <c r="G908" i="9"/>
  <c r="H288" i="9"/>
  <c r="I288" i="9" s="1"/>
  <c r="E288" i="9" s="1"/>
  <c r="E290" i="9" s="1"/>
  <c r="C467" i="3"/>
  <c r="J812" i="9"/>
  <c r="H1527" i="9"/>
  <c r="I1527" i="9" s="1"/>
  <c r="E1527" i="9" s="1"/>
  <c r="C421" i="3"/>
  <c r="G421" i="3" s="1"/>
  <c r="H421" i="3" s="1"/>
  <c r="J1434" i="8"/>
  <c r="G1008" i="9"/>
  <c r="E997" i="9"/>
  <c r="E282" i="7"/>
  <c r="K84" i="9"/>
  <c r="C278" i="3"/>
  <c r="J1180" i="6"/>
  <c r="G1182" i="6"/>
  <c r="C442" i="3"/>
  <c r="J311" i="9"/>
  <c r="E581" i="5"/>
  <c r="E818" i="5"/>
  <c r="C24" i="3"/>
  <c r="G239" i="4"/>
  <c r="J237" i="4"/>
  <c r="F89" i="3"/>
  <c r="G89" i="3"/>
  <c r="H89" i="3" s="1"/>
  <c r="J1435" i="5"/>
  <c r="K1435" i="5" s="1"/>
  <c r="E1435" i="5" s="1"/>
  <c r="E22" i="3"/>
  <c r="F139" i="3"/>
  <c r="G139" i="3"/>
  <c r="H139" i="3" s="1"/>
  <c r="I123" i="8"/>
  <c r="E122" i="8"/>
  <c r="C340" i="3"/>
  <c r="G14" i="8"/>
  <c r="J12" i="8"/>
  <c r="C299" i="3"/>
  <c r="J1413" i="6"/>
  <c r="G1415" i="6"/>
  <c r="K1256" i="8"/>
  <c r="E1256" i="8" s="1"/>
  <c r="C406" i="3"/>
  <c r="G1171" i="8"/>
  <c r="J1169" i="8"/>
  <c r="C551" i="3"/>
  <c r="J2181" i="9"/>
  <c r="G2183" i="9"/>
  <c r="E1402" i="9"/>
  <c r="H1403" i="9"/>
  <c r="I1403" i="9" s="1"/>
  <c r="E1403" i="9" s="1"/>
  <c r="I1405" i="9"/>
  <c r="E846" i="9"/>
  <c r="H847" i="9"/>
  <c r="I847" i="9" s="1"/>
  <c r="E847" i="9" s="1"/>
  <c r="E450" i="9"/>
  <c r="H451" i="9"/>
  <c r="I451" i="9" s="1"/>
  <c r="E451" i="9" s="1"/>
  <c r="E1299" i="8"/>
  <c r="H1300" i="8"/>
  <c r="I1300" i="8" s="1"/>
  <c r="E1300" i="8" s="1"/>
  <c r="E734" i="8"/>
  <c r="H735" i="8"/>
  <c r="I735" i="8" s="1"/>
  <c r="E735" i="8" s="1"/>
  <c r="E662" i="8"/>
  <c r="H663" i="8"/>
  <c r="I663" i="8" s="1"/>
  <c r="E663" i="8" s="1"/>
  <c r="E1147" i="8"/>
  <c r="H1148" i="8"/>
  <c r="I1148" i="8" s="1"/>
  <c r="E1148" i="8" s="1"/>
  <c r="H64" i="7"/>
  <c r="I64" i="7" s="1"/>
  <c r="E64" i="7" s="1"/>
  <c r="E63" i="7"/>
  <c r="E1391" i="6"/>
  <c r="H1392" i="6"/>
  <c r="I1392" i="6" s="1"/>
  <c r="E1392" i="6" s="1"/>
  <c r="E1319" i="6"/>
  <c r="H1320" i="6"/>
  <c r="I1320" i="6" s="1"/>
  <c r="E1320" i="6" s="1"/>
  <c r="E1085" i="6"/>
  <c r="H1086" i="6"/>
  <c r="I1086" i="6" s="1"/>
  <c r="E1086" i="6" s="1"/>
  <c r="E482" i="6"/>
  <c r="H483" i="6"/>
  <c r="I483" i="6" s="1"/>
  <c r="E483" i="6" s="1"/>
  <c r="E347" i="6"/>
  <c r="H348" i="6"/>
  <c r="I348" i="6" s="1"/>
  <c r="E348" i="6" s="1"/>
  <c r="H458" i="5"/>
  <c r="I458" i="5" s="1"/>
  <c r="E458" i="5" s="1"/>
  <c r="I463" i="5"/>
  <c r="E457" i="5"/>
  <c r="E1307" i="9"/>
  <c r="H1311" i="9"/>
  <c r="I1311" i="9" s="1"/>
  <c r="E1311" i="9" s="1"/>
  <c r="I520" i="5"/>
  <c r="E516" i="5"/>
  <c r="C568" i="3"/>
  <c r="G2437" i="9"/>
  <c r="J2435" i="9"/>
  <c r="E914" i="5"/>
  <c r="H915" i="5"/>
  <c r="I915" i="5" s="1"/>
  <c r="E915" i="5" s="1"/>
  <c r="C23" i="3"/>
  <c r="G227" i="4"/>
  <c r="J225" i="4"/>
  <c r="K145" i="4"/>
  <c r="E143" i="4"/>
  <c r="C19" i="3"/>
  <c r="G181" i="4"/>
  <c r="J179" i="4"/>
  <c r="G235" i="3"/>
  <c r="H235" i="3" s="1"/>
  <c r="C203" i="3"/>
  <c r="J822" i="6"/>
  <c r="G824" i="6"/>
  <c r="E307" i="3"/>
  <c r="C326" i="3"/>
  <c r="G286" i="7"/>
  <c r="J284" i="7"/>
  <c r="C298" i="3"/>
  <c r="G1398" i="6"/>
  <c r="J1396" i="6"/>
  <c r="C328" i="3"/>
  <c r="G313" i="7"/>
  <c r="J311" i="7"/>
  <c r="C177" i="3"/>
  <c r="J506" i="6"/>
  <c r="G508" i="6"/>
  <c r="C311" i="3"/>
  <c r="J35" i="7"/>
  <c r="G37" i="7"/>
  <c r="C387" i="3"/>
  <c r="J815" i="8"/>
  <c r="G817" i="8"/>
  <c r="E1266" i="8"/>
  <c r="K1267" i="8"/>
  <c r="K655" i="9"/>
  <c r="E655" i="9" s="1"/>
  <c r="J656" i="9"/>
  <c r="K656" i="9" s="1"/>
  <c r="E656" i="9" s="1"/>
  <c r="C376" i="3"/>
  <c r="J613" i="8"/>
  <c r="G615" i="8"/>
  <c r="G501" i="3"/>
  <c r="H501" i="3" s="1"/>
  <c r="C393" i="3"/>
  <c r="G933" i="8"/>
  <c r="J931" i="8"/>
  <c r="C502" i="3"/>
  <c r="J1407" i="9"/>
  <c r="G1409" i="9"/>
  <c r="E1643" i="9"/>
  <c r="E2432" i="9"/>
  <c r="K2433" i="9"/>
  <c r="E802" i="9"/>
  <c r="H970" i="9"/>
  <c r="I970" i="9" s="1"/>
  <c r="E970" i="9" s="1"/>
  <c r="E966" i="9"/>
  <c r="E971" i="9" s="1"/>
  <c r="I971" i="9"/>
  <c r="F549" i="3"/>
  <c r="G549" i="3"/>
  <c r="H549" i="3" s="1"/>
  <c r="C496" i="3"/>
  <c r="J1314" i="9"/>
  <c r="G1316" i="9"/>
  <c r="C129" i="3"/>
  <c r="G1466" i="5"/>
  <c r="J1464" i="5"/>
  <c r="K182" i="6"/>
  <c r="E182" i="6" s="1"/>
  <c r="K20" i="4"/>
  <c r="J21" i="4" s="1"/>
  <c r="K21" i="4" s="1"/>
  <c r="E21" i="4" s="1"/>
  <c r="K982" i="6"/>
  <c r="E982" i="6" s="1"/>
  <c r="E1263" i="5"/>
  <c r="I1266" i="5"/>
  <c r="C28" i="3"/>
  <c r="G283" i="4"/>
  <c r="J281" i="4"/>
  <c r="C107" i="3"/>
  <c r="J1070" i="5"/>
  <c r="G1072" i="5"/>
  <c r="K1268" i="5"/>
  <c r="E1268" i="5" s="1"/>
  <c r="C371" i="3"/>
  <c r="J523" i="8"/>
  <c r="G525" i="8"/>
  <c r="C16" i="3"/>
  <c r="J147" i="4"/>
  <c r="G149" i="4"/>
  <c r="F5" i="3"/>
  <c r="G5" i="3"/>
  <c r="H5" i="3" s="1"/>
  <c r="C40" i="3"/>
  <c r="J165" i="5"/>
  <c r="G167" i="5"/>
  <c r="K423" i="5"/>
  <c r="J424" i="5" s="1"/>
  <c r="K424" i="5" s="1"/>
  <c r="E424" i="5" s="1"/>
  <c r="G116" i="3"/>
  <c r="H116" i="3"/>
  <c r="E1211" i="5"/>
  <c r="E274" i="6"/>
  <c r="E275" i="6" s="1"/>
  <c r="K275" i="6"/>
  <c r="E161" i="3" s="1"/>
  <c r="F161" i="3" s="1"/>
  <c r="J161" i="3" s="1"/>
  <c r="C163" i="3"/>
  <c r="G316" i="6"/>
  <c r="J314" i="6"/>
  <c r="G234" i="3"/>
  <c r="H234" i="3" s="1"/>
  <c r="K455" i="6"/>
  <c r="E455" i="6" s="1"/>
  <c r="E176" i="3"/>
  <c r="G361" i="3"/>
  <c r="H361" i="3" s="1"/>
  <c r="G307" i="3"/>
  <c r="H307" i="3" s="1"/>
  <c r="F307" i="3"/>
  <c r="J765" i="6"/>
  <c r="K765" i="6" s="1"/>
  <c r="E765" i="6" s="1"/>
  <c r="K192" i="7"/>
  <c r="E192" i="7" s="1"/>
  <c r="J193" i="7"/>
  <c r="K193" i="7" s="1"/>
  <c r="E193" i="7" s="1"/>
  <c r="C488" i="3"/>
  <c r="J1176" i="9"/>
  <c r="G1178" i="9"/>
  <c r="E181" i="9"/>
  <c r="E1847" i="9"/>
  <c r="C545" i="3"/>
  <c r="J2112" i="9"/>
  <c r="G2114" i="9"/>
  <c r="H987" i="9"/>
  <c r="I987" i="9" s="1"/>
  <c r="E987" i="9" s="1"/>
  <c r="E983" i="9"/>
  <c r="C516" i="3"/>
  <c r="J1650" i="9"/>
  <c r="G1652" i="9"/>
  <c r="H1645" i="9"/>
  <c r="I1645" i="9" s="1"/>
  <c r="E1645" i="9" s="1"/>
  <c r="C22" i="3"/>
  <c r="J214" i="4"/>
  <c r="G216" i="4"/>
  <c r="C122" i="3"/>
  <c r="G1342" i="5"/>
  <c r="J1340" i="5"/>
  <c r="C103" i="3"/>
  <c r="J1022" i="5"/>
  <c r="G1024" i="5"/>
  <c r="E771" i="6"/>
  <c r="G232" i="3"/>
  <c r="H232" i="3" s="1"/>
  <c r="G41" i="3"/>
  <c r="H41" i="3" s="1"/>
  <c r="E19" i="6"/>
  <c r="G127" i="3"/>
  <c r="H127" i="3"/>
  <c r="E123" i="8"/>
  <c r="E306" i="3"/>
  <c r="G304" i="3"/>
  <c r="H304" i="3" s="1"/>
  <c r="G206" i="3"/>
  <c r="H206" i="3"/>
  <c r="E1342" i="8"/>
  <c r="J1343" i="8"/>
  <c r="K1343" i="8" s="1"/>
  <c r="E1343" i="8" s="1"/>
  <c r="C402" i="3"/>
  <c r="J1100" i="8"/>
  <c r="G1102" i="8"/>
  <c r="G459" i="3"/>
  <c r="H459" i="3"/>
  <c r="E355" i="7"/>
  <c r="C547" i="3"/>
  <c r="J2135" i="9"/>
  <c r="G2137" i="9"/>
  <c r="E192" i="8"/>
  <c r="E407" i="9"/>
  <c r="E1063" i="6"/>
  <c r="C519" i="3"/>
  <c r="G1709" i="9"/>
  <c r="J1707" i="9"/>
  <c r="D523" i="3"/>
  <c r="I1775" i="9"/>
  <c r="I934" i="5"/>
  <c r="H930" i="5"/>
  <c r="I930" i="5" s="1"/>
  <c r="E930" i="5" s="1"/>
  <c r="E929" i="5"/>
  <c r="E234" i="4"/>
  <c r="E235" i="4" s="1"/>
  <c r="K235" i="4"/>
  <c r="C192" i="3"/>
  <c r="G612" i="6"/>
  <c r="J610" i="6"/>
  <c r="K489" i="6"/>
  <c r="E489" i="6" s="1"/>
  <c r="C73" i="3"/>
  <c r="J656" i="5"/>
  <c r="G658" i="5"/>
  <c r="C120" i="3"/>
  <c r="G1318" i="5"/>
  <c r="J1316" i="5"/>
  <c r="C178" i="3"/>
  <c r="G525" i="6"/>
  <c r="J523" i="6"/>
  <c r="G199" i="3"/>
  <c r="H199" i="3" s="1"/>
  <c r="C13" i="3"/>
  <c r="J113" i="4"/>
  <c r="G115" i="4"/>
  <c r="C26" i="3"/>
  <c r="G260" i="4"/>
  <c r="J258" i="4"/>
  <c r="K201" i="4"/>
  <c r="E199" i="4"/>
  <c r="E201" i="4" s="1"/>
  <c r="C47" i="3"/>
  <c r="G292" i="5"/>
  <c r="J290" i="5"/>
  <c r="C42" i="3"/>
  <c r="G211" i="5"/>
  <c r="J209" i="5"/>
  <c r="C53" i="3"/>
  <c r="J387" i="5"/>
  <c r="G389" i="5"/>
  <c r="C85" i="3"/>
  <c r="G798" i="5"/>
  <c r="J796" i="5"/>
  <c r="C146" i="3"/>
  <c r="G139" i="6"/>
  <c r="J137" i="6"/>
  <c r="C124" i="3"/>
  <c r="J1382" i="5"/>
  <c r="G1384" i="5"/>
  <c r="E126" i="6"/>
  <c r="J669" i="6"/>
  <c r="K669" i="6" s="1"/>
  <c r="E669" i="6" s="1"/>
  <c r="K668" i="6"/>
  <c r="E668" i="6" s="1"/>
  <c r="C205" i="3"/>
  <c r="J860" i="6"/>
  <c r="G862" i="6"/>
  <c r="C260" i="3"/>
  <c r="J1144" i="6"/>
  <c r="G1146" i="6"/>
  <c r="K937" i="6"/>
  <c r="E937" i="6" s="1"/>
  <c r="K1303" i="5"/>
  <c r="E1303" i="5" s="1"/>
  <c r="C348" i="3"/>
  <c r="G115" i="8"/>
  <c r="J113" i="8"/>
  <c r="G200" i="3"/>
  <c r="H200" i="3" s="1"/>
  <c r="E345" i="3"/>
  <c r="C375" i="3"/>
  <c r="J595" i="8"/>
  <c r="G597" i="8"/>
  <c r="K204" i="9"/>
  <c r="J1324" i="8"/>
  <c r="K1324" i="8" s="1"/>
  <c r="E1324" i="8" s="1"/>
  <c r="C503" i="3"/>
  <c r="G1425" i="9"/>
  <c r="J1423" i="9"/>
  <c r="H185" i="9"/>
  <c r="I185" i="9" s="1"/>
  <c r="E185" i="9" s="1"/>
  <c r="E264" i="8"/>
  <c r="D55" i="3"/>
  <c r="I415" i="5"/>
  <c r="E1471" i="9"/>
  <c r="J1475" i="9"/>
  <c r="K1475" i="9" s="1"/>
  <c r="G1476" i="9"/>
  <c r="E1215" i="9"/>
  <c r="H1221" i="9"/>
  <c r="I1221" i="9" s="1"/>
  <c r="E1221" i="9" s="1"/>
  <c r="C92" i="3"/>
  <c r="G878" i="5"/>
  <c r="J876" i="5"/>
  <c r="J11" i="5"/>
  <c r="K11" i="5" s="1"/>
  <c r="E11" i="5" s="1"/>
  <c r="K10" i="5"/>
  <c r="C60" i="3"/>
  <c r="G488" i="5"/>
  <c r="J486" i="5"/>
  <c r="C75" i="3"/>
  <c r="G681" i="5"/>
  <c r="J679" i="5"/>
  <c r="C27" i="3"/>
  <c r="J270" i="4"/>
  <c r="G272" i="4"/>
  <c r="E145" i="4"/>
  <c r="G56" i="3"/>
  <c r="H56" i="3" s="1"/>
  <c r="F56" i="3"/>
  <c r="I1250" i="5"/>
  <c r="E1247" i="5"/>
  <c r="C18" i="3"/>
  <c r="J167" i="4"/>
  <c r="G169" i="4"/>
  <c r="C33" i="3"/>
  <c r="J36" i="5"/>
  <c r="G38" i="5"/>
  <c r="C91" i="3"/>
  <c r="J865" i="5"/>
  <c r="G867" i="5"/>
  <c r="C115" i="3"/>
  <c r="J1252" i="5"/>
  <c r="G1254" i="5"/>
  <c r="C68" i="3"/>
  <c r="J590" i="5"/>
  <c r="G592" i="5"/>
  <c r="C147" i="3"/>
  <c r="J148" i="6"/>
  <c r="G150" i="6"/>
  <c r="C130" i="3"/>
  <c r="J1478" i="5"/>
  <c r="G1480" i="5"/>
  <c r="C123" i="3"/>
  <c r="J1364" i="5"/>
  <c r="G1366" i="5"/>
  <c r="G145" i="3"/>
  <c r="H145" i="3" s="1"/>
  <c r="F145" i="3"/>
  <c r="G236" i="3"/>
  <c r="H236" i="3" s="1"/>
  <c r="G119" i="3"/>
  <c r="H119" i="3" s="1"/>
  <c r="C354" i="3"/>
  <c r="G219" i="8"/>
  <c r="J217" i="8"/>
  <c r="K325" i="8"/>
  <c r="E325" i="8" s="1"/>
  <c r="G381" i="3"/>
  <c r="H381" i="3" s="1"/>
  <c r="C455" i="3"/>
  <c r="G576" i="9"/>
  <c r="J574" i="9"/>
  <c r="E115" i="7"/>
  <c r="E2271" i="9"/>
  <c r="E1030" i="9"/>
  <c r="J1031" i="9"/>
  <c r="K1031" i="9" s="1"/>
  <c r="E1031" i="9" s="1"/>
  <c r="E1313" i="8"/>
  <c r="I156" i="7"/>
  <c r="D474" i="3"/>
  <c r="I943" i="9"/>
  <c r="H412" i="9"/>
  <c r="I412" i="9" s="1"/>
  <c r="E412" i="9" s="1"/>
  <c r="C517" i="3"/>
  <c r="J1669" i="9"/>
  <c r="G1671" i="9"/>
  <c r="E1738" i="9"/>
  <c r="K1739" i="9"/>
  <c r="E439" i="7"/>
  <c r="C346" i="3"/>
  <c r="J86" i="8"/>
  <c r="G88" i="8"/>
  <c r="C383" i="3"/>
  <c r="J739" i="8"/>
  <c r="G741" i="8"/>
  <c r="C451" i="3"/>
  <c r="J494" i="9"/>
  <c r="G496" i="9"/>
  <c r="K634" i="9"/>
  <c r="E634" i="9" s="1"/>
  <c r="E225" i="9"/>
  <c r="K226" i="9"/>
  <c r="E2446" i="9"/>
  <c r="H2449" i="9"/>
  <c r="I2449" i="9" s="1"/>
  <c r="E2449" i="9" s="1"/>
  <c r="E96" i="7"/>
  <c r="I1302" i="8"/>
  <c r="E1294" i="8"/>
  <c r="E426" i="8"/>
  <c r="C546" i="3"/>
  <c r="G2125" i="9"/>
  <c r="J2123" i="9"/>
  <c r="E1009" i="6"/>
  <c r="E1225" i="6"/>
  <c r="E1281" i="8"/>
  <c r="K1282" i="8"/>
  <c r="H651" i="9"/>
  <c r="I651" i="9" s="1"/>
  <c r="E651" i="9" s="1"/>
  <c r="E650" i="9"/>
  <c r="E588" i="9"/>
  <c r="H589" i="9"/>
  <c r="I589" i="9" s="1"/>
  <c r="E589" i="9" s="1"/>
  <c r="H195" i="8"/>
  <c r="I195" i="8" s="1"/>
  <c r="E195" i="8" s="1"/>
  <c r="E194" i="8"/>
  <c r="I1235" i="8"/>
  <c r="H1233" i="8"/>
  <c r="I1233" i="8" s="1"/>
  <c r="E1233" i="8" s="1"/>
  <c r="E1232" i="8"/>
  <c r="H51" i="13"/>
  <c r="K26" i="10"/>
  <c r="E1695" i="9"/>
  <c r="J1704" i="9"/>
  <c r="K1704" i="9" s="1"/>
  <c r="E566" i="3"/>
  <c r="F566" i="3" s="1"/>
  <c r="J566" i="3" s="1"/>
  <c r="K2392" i="9"/>
  <c r="E321" i="9"/>
  <c r="H326" i="9"/>
  <c r="I326" i="9" s="1"/>
  <c r="E326" i="9" s="1"/>
  <c r="E1000" i="8"/>
  <c r="C528" i="3"/>
  <c r="J1851" i="9"/>
  <c r="G1853" i="9"/>
  <c r="C525" i="3"/>
  <c r="J1804" i="9"/>
  <c r="G1806" i="9"/>
  <c r="E1153" i="6"/>
  <c r="C144" i="3"/>
  <c r="J115" i="6"/>
  <c r="G117" i="6"/>
  <c r="E175" i="3"/>
  <c r="C343" i="3"/>
  <c r="G51" i="8"/>
  <c r="J49" i="8"/>
  <c r="C395" i="3"/>
  <c r="J969" i="8"/>
  <c r="G971" i="8"/>
  <c r="C12" i="3"/>
  <c r="G103" i="4"/>
  <c r="J101" i="4"/>
  <c r="E260" i="6"/>
  <c r="K261" i="6"/>
  <c r="E159" i="3" s="1"/>
  <c r="G196" i="3"/>
  <c r="H196" i="3"/>
  <c r="C313" i="3"/>
  <c r="G72" i="7"/>
  <c r="J70" i="7"/>
  <c r="G314" i="3"/>
  <c r="H314" i="3" s="1"/>
  <c r="C372" i="3"/>
  <c r="J541" i="8"/>
  <c r="G543" i="8"/>
  <c r="C321" i="3"/>
  <c r="J209" i="7"/>
  <c r="G211" i="7"/>
  <c r="C382" i="3"/>
  <c r="J721" i="8"/>
  <c r="G723" i="8"/>
  <c r="E133" i="4"/>
  <c r="C17" i="3"/>
  <c r="G160" i="4"/>
  <c r="J158" i="4"/>
  <c r="C83" i="3"/>
  <c r="J773" i="5"/>
  <c r="G775" i="5"/>
  <c r="E1103" i="5"/>
  <c r="E1104" i="5" s="1"/>
  <c r="I1104" i="5"/>
  <c r="D110" i="3" s="1"/>
  <c r="C54" i="3"/>
  <c r="J396" i="5"/>
  <c r="G398" i="5"/>
  <c r="C86" i="3"/>
  <c r="J807" i="5"/>
  <c r="G809" i="5"/>
  <c r="F87" i="3"/>
  <c r="G87" i="3"/>
  <c r="H87" i="3" s="1"/>
  <c r="F112" i="3"/>
  <c r="G112" i="3"/>
  <c r="H112" i="3" s="1"/>
  <c r="C131" i="3"/>
  <c r="J1492" i="5"/>
  <c r="G1494" i="5"/>
  <c r="C125" i="3"/>
  <c r="G1400" i="5"/>
  <c r="J1398" i="5"/>
  <c r="C301" i="3"/>
  <c r="G1447" i="6"/>
  <c r="J1445" i="6"/>
  <c r="E178" i="3"/>
  <c r="C347" i="3"/>
  <c r="G102" i="8"/>
  <c r="J97" i="8"/>
  <c r="K97" i="8" s="1"/>
  <c r="J100" i="8"/>
  <c r="J1222" i="8"/>
  <c r="K1222" i="8" s="1"/>
  <c r="E1222" i="8" s="1"/>
  <c r="K1065" i="8"/>
  <c r="E1065" i="8" s="1"/>
  <c r="J1066" i="8"/>
  <c r="K1066" i="8" s="1"/>
  <c r="E1066" i="8" s="1"/>
  <c r="F429" i="3"/>
  <c r="G429" i="3"/>
  <c r="H429" i="3" s="1"/>
  <c r="G471" i="3"/>
  <c r="H471" i="3" s="1"/>
  <c r="E1785" i="9"/>
  <c r="I1787" i="9"/>
  <c r="J1786" i="9"/>
  <c r="K1786" i="9" s="1"/>
  <c r="H80" i="13"/>
  <c r="J80" i="13" s="1"/>
  <c r="J205" i="7" s="1"/>
  <c r="K205" i="7" s="1"/>
  <c r="H87" i="13"/>
  <c r="J87" i="13" s="1"/>
  <c r="J427" i="7" s="1"/>
  <c r="K427" i="7" s="1"/>
  <c r="H74" i="13"/>
  <c r="J74" i="13" s="1"/>
  <c r="J121" i="7" s="1"/>
  <c r="K121" i="7" s="1"/>
  <c r="E121" i="7" s="1"/>
  <c r="H88" i="13"/>
  <c r="J88" i="13" s="1"/>
  <c r="J442" i="7" s="1"/>
  <c r="K442" i="7" s="1"/>
  <c r="H82" i="13"/>
  <c r="J82" i="13" s="1"/>
  <c r="H79" i="13"/>
  <c r="J79" i="13" s="1"/>
  <c r="J188" i="7" s="1"/>
  <c r="K188" i="7" s="1"/>
  <c r="H81" i="13"/>
  <c r="J81" i="13" s="1"/>
  <c r="J252" i="7" s="1"/>
  <c r="K252" i="7" s="1"/>
  <c r="H89" i="13"/>
  <c r="J89" i="13" s="1"/>
  <c r="J83" i="8" s="1"/>
  <c r="K83" i="8" s="1"/>
  <c r="H75" i="13"/>
  <c r="J75" i="13" s="1"/>
  <c r="J122" i="7" s="1"/>
  <c r="K122" i="7" s="1"/>
  <c r="E122" i="7" s="1"/>
  <c r="K32" i="10"/>
  <c r="H76" i="13"/>
  <c r="J76" i="13" s="1"/>
  <c r="J139" i="7" s="1"/>
  <c r="K139" i="7" s="1"/>
  <c r="H83" i="13"/>
  <c r="J83" i="13" s="1"/>
  <c r="H78" i="13"/>
  <c r="J78" i="13" s="1"/>
  <c r="J172" i="7" s="1"/>
  <c r="K172" i="7" s="1"/>
  <c r="H73" i="13"/>
  <c r="J73" i="13" s="1"/>
  <c r="J120" i="7" s="1"/>
  <c r="K120" i="7" s="1"/>
  <c r="H90" i="13"/>
  <c r="J90" i="13" s="1"/>
  <c r="J34" i="8" s="1"/>
  <c r="K34" i="8" s="1"/>
  <c r="H70" i="13"/>
  <c r="J70" i="13" s="1"/>
  <c r="H77" i="13"/>
  <c r="J77" i="13" s="1"/>
  <c r="J155" i="7" s="1"/>
  <c r="K155" i="7" s="1"/>
  <c r="H84" i="13"/>
  <c r="J84" i="13" s="1"/>
  <c r="H71" i="13"/>
  <c r="J71" i="13" s="1"/>
  <c r="H72" i="13"/>
  <c r="J72" i="13" s="1"/>
  <c r="H86" i="13"/>
  <c r="J86" i="13" s="1"/>
  <c r="J415" i="7" s="1"/>
  <c r="K415" i="7" s="1"/>
  <c r="H27" i="13"/>
  <c r="J27" i="13" s="1"/>
  <c r="J1299" i="5" s="1"/>
  <c r="K1299" i="5" s="1"/>
  <c r="E1299" i="5" s="1"/>
  <c r="H85" i="13"/>
  <c r="J85" i="13" s="1"/>
  <c r="J342" i="7" s="1"/>
  <c r="K342" i="7" s="1"/>
  <c r="E342" i="7" s="1"/>
  <c r="E1739" i="9"/>
  <c r="E923" i="8"/>
  <c r="G470" i="3"/>
  <c r="H470" i="3" s="1"/>
  <c r="F552" i="3"/>
  <c r="G552" i="3"/>
  <c r="H552" i="3"/>
  <c r="E1222" i="9"/>
  <c r="J389" i="7"/>
  <c r="K389" i="7" s="1"/>
  <c r="J402" i="7"/>
  <c r="K402" i="7" s="1"/>
  <c r="C291" i="3"/>
  <c r="J1270" i="6"/>
  <c r="G1272" i="6"/>
  <c r="C290" i="3"/>
  <c r="G1254" i="6"/>
  <c r="J1252" i="6"/>
  <c r="E61" i="4"/>
  <c r="E63" i="4" s="1"/>
  <c r="K63" i="4"/>
  <c r="J819" i="5"/>
  <c r="K819" i="5" s="1"/>
  <c r="E819" i="5" s="1"/>
  <c r="C21" i="3"/>
  <c r="G205" i="4"/>
  <c r="J203" i="4"/>
  <c r="C8" i="3"/>
  <c r="J53" i="4"/>
  <c r="G55" i="4"/>
  <c r="E155" i="4"/>
  <c r="E156" i="4" s="1"/>
  <c r="K156" i="4"/>
  <c r="C70" i="3"/>
  <c r="G626" i="5"/>
  <c r="J624" i="5"/>
  <c r="C80" i="3"/>
  <c r="J732" i="5"/>
  <c r="G734" i="5"/>
  <c r="C98" i="3"/>
  <c r="J962" i="5"/>
  <c r="G964" i="5"/>
  <c r="F71" i="3"/>
  <c r="G71" i="3"/>
  <c r="H71" i="3"/>
  <c r="G162" i="3"/>
  <c r="H162" i="3" s="1"/>
  <c r="C148" i="3"/>
  <c r="G161" i="6"/>
  <c r="J159" i="6"/>
  <c r="K472" i="6"/>
  <c r="E472" i="6" s="1"/>
  <c r="G801" i="6"/>
  <c r="E788" i="6"/>
  <c r="G237" i="3"/>
  <c r="H237" i="3" s="1"/>
  <c r="J1325" i="6"/>
  <c r="K1325" i="6" s="1"/>
  <c r="E1325" i="6" s="1"/>
  <c r="C297" i="3"/>
  <c r="G1380" i="6"/>
  <c r="J1378" i="6"/>
  <c r="K1362" i="8"/>
  <c r="E1362" i="8" s="1"/>
  <c r="C379" i="3"/>
  <c r="J667" i="8"/>
  <c r="G669" i="8"/>
  <c r="J796" i="8"/>
  <c r="K796" i="8" s="1"/>
  <c r="E796" i="8" s="1"/>
  <c r="C362" i="3"/>
  <c r="G363" i="8"/>
  <c r="J361" i="8"/>
  <c r="E66" i="9"/>
  <c r="E1085" i="9"/>
  <c r="H1087" i="9"/>
  <c r="I1087" i="9" s="1"/>
  <c r="K1243" i="9"/>
  <c r="E1243" i="9" s="1"/>
  <c r="E754" i="6"/>
  <c r="E444" i="8"/>
  <c r="E812" i="6"/>
  <c r="D507" i="3"/>
  <c r="I1480" i="9"/>
  <c r="K2226" i="9"/>
  <c r="E2226" i="9" s="1"/>
  <c r="J2227" i="9"/>
  <c r="K2227" i="9" s="1"/>
  <c r="E2227" i="9" s="1"/>
  <c r="K51" i="4"/>
  <c r="E49" i="4"/>
  <c r="E51" i="4" s="1"/>
  <c r="C35" i="3"/>
  <c r="J70" i="5"/>
  <c r="G72" i="5"/>
  <c r="C44" i="3"/>
  <c r="J253" i="5"/>
  <c r="G255" i="5"/>
  <c r="C57" i="3"/>
  <c r="G434" i="5"/>
  <c r="J432" i="5"/>
  <c r="E177" i="3"/>
  <c r="K851" i="9"/>
  <c r="E851" i="9" s="1"/>
  <c r="C512" i="3"/>
  <c r="G1581" i="9"/>
  <c r="J1579" i="9"/>
  <c r="C401" i="3"/>
  <c r="G1083" i="8"/>
  <c r="J1081" i="8"/>
  <c r="E483" i="9"/>
  <c r="H349" i="9"/>
  <c r="I349" i="9" s="1"/>
  <c r="E349" i="9" s="1"/>
  <c r="E341" i="9"/>
  <c r="E351" i="9" s="1"/>
  <c r="I351" i="9"/>
  <c r="E850" i="6"/>
  <c r="E1117" i="6"/>
  <c r="E1723" i="9"/>
  <c r="K1724" i="9"/>
  <c r="J442" i="5"/>
  <c r="K442" i="5" s="1"/>
  <c r="E442" i="5" s="1"/>
  <c r="J461" i="5"/>
  <c r="K461" i="5" s="1"/>
  <c r="E461" i="5" s="1"/>
  <c r="J482" i="5"/>
  <c r="K482" i="5" s="1"/>
  <c r="E482" i="5" s="1"/>
  <c r="C460" i="3"/>
  <c r="J674" i="9"/>
  <c r="G676" i="9"/>
  <c r="C562" i="3"/>
  <c r="G2306" i="9"/>
  <c r="J2304" i="9"/>
  <c r="E1717" i="9"/>
  <c r="I1724" i="9"/>
  <c r="E1904" i="9"/>
  <c r="E1905" i="9" s="1"/>
  <c r="K1905" i="9"/>
  <c r="E981" i="8"/>
  <c r="K2157" i="9"/>
  <c r="E2157" i="9" s="1"/>
  <c r="E581" i="6"/>
  <c r="E1273" i="9"/>
  <c r="E1280" i="9" s="1"/>
  <c r="H1278" i="9"/>
  <c r="I1278" i="9" s="1"/>
  <c r="E1278" i="9" s="1"/>
  <c r="C126" i="3"/>
  <c r="J1414" i="5"/>
  <c r="G1416" i="5"/>
  <c r="C497" i="3"/>
  <c r="G1332" i="9"/>
  <c r="J1330" i="9"/>
  <c r="E493" i="3"/>
  <c r="E1337" i="8"/>
  <c r="H1338" i="8"/>
  <c r="I1338" i="8" s="1"/>
  <c r="E1338" i="8" s="1"/>
  <c r="H728" i="9"/>
  <c r="I728" i="9" s="1"/>
  <c r="E727" i="9"/>
  <c r="E752" i="8"/>
  <c r="H753" i="8"/>
  <c r="I753" i="8" s="1"/>
  <c r="E753" i="8" s="1"/>
  <c r="E680" i="8"/>
  <c r="H681" i="8"/>
  <c r="I681" i="8" s="1"/>
  <c r="E681" i="8" s="1"/>
  <c r="E608" i="8"/>
  <c r="H609" i="8"/>
  <c r="I609" i="8" s="1"/>
  <c r="E321" i="7"/>
  <c r="H322" i="7"/>
  <c r="I322" i="7" s="1"/>
  <c r="E322" i="7" s="1"/>
  <c r="E372" i="7"/>
  <c r="I377" i="7"/>
  <c r="H373" i="7"/>
  <c r="I373" i="7" s="1"/>
  <c r="E373" i="7" s="1"/>
  <c r="E855" i="6"/>
  <c r="H856" i="6"/>
  <c r="I856" i="6" s="1"/>
  <c r="E856" i="6" s="1"/>
  <c r="E1103" i="6"/>
  <c r="H1104" i="6"/>
  <c r="I1104" i="6" s="1"/>
  <c r="E1104" i="6" s="1"/>
  <c r="E836" i="6"/>
  <c r="H837" i="6"/>
  <c r="I837" i="6" s="1"/>
  <c r="E837" i="6" s="1"/>
  <c r="H799" i="6"/>
  <c r="I799" i="6" s="1"/>
  <c r="E799" i="6" s="1"/>
  <c r="E798" i="6"/>
  <c r="E884" i="5"/>
  <c r="H885" i="5"/>
  <c r="I885" i="5" s="1"/>
  <c r="J1742" i="9"/>
  <c r="K1742" i="9" s="1"/>
  <c r="E1742" i="9" s="1"/>
  <c r="K1741" i="9"/>
  <c r="E1741" i="9" s="1"/>
  <c r="E1564" i="9"/>
  <c r="H1572" i="9"/>
  <c r="I1572" i="9" s="1"/>
  <c r="C563" i="3"/>
  <c r="J2315" i="9"/>
  <c r="G2317" i="9"/>
  <c r="C9" i="3"/>
  <c r="J65" i="4"/>
  <c r="G67" i="4"/>
  <c r="C355" i="3"/>
  <c r="G237" i="8"/>
  <c r="J235" i="8"/>
  <c r="G386" i="3"/>
  <c r="H386" i="3" s="1"/>
  <c r="E440" i="3"/>
  <c r="C14" i="3"/>
  <c r="G125" i="4"/>
  <c r="J123" i="4"/>
  <c r="C101" i="3"/>
  <c r="G1000" i="5"/>
  <c r="J998" i="5"/>
  <c r="C128" i="3"/>
  <c r="G1452" i="5"/>
  <c r="J1450" i="5"/>
  <c r="C36" i="3"/>
  <c r="G89" i="5"/>
  <c r="J87" i="5"/>
  <c r="K53" i="5"/>
  <c r="E53" i="5" s="1"/>
  <c r="J582" i="5"/>
  <c r="K582" i="5" s="1"/>
  <c r="E582" i="5" s="1"/>
  <c r="C212" i="3"/>
  <c r="G1002" i="6"/>
  <c r="J1000" i="6"/>
  <c r="C288" i="3"/>
  <c r="J1216" i="6"/>
  <c r="G1218" i="6"/>
  <c r="C270" i="3"/>
  <c r="C271" i="3"/>
  <c r="C273" i="3"/>
  <c r="C275" i="3"/>
  <c r="C277" i="3"/>
  <c r="G269" i="3"/>
  <c r="H269" i="3" s="1"/>
  <c r="C272" i="3"/>
  <c r="C274" i="3"/>
  <c r="C276" i="3"/>
  <c r="C39" i="3"/>
  <c r="J143" i="5"/>
  <c r="G145" i="5"/>
  <c r="K1082" i="5"/>
  <c r="G194" i="3"/>
  <c r="H194" i="3" s="1"/>
  <c r="E753" i="6"/>
  <c r="G198" i="3"/>
  <c r="H198" i="3" s="1"/>
  <c r="C306" i="3"/>
  <c r="G1507" i="6"/>
  <c r="J1505" i="6"/>
  <c r="E303" i="3"/>
  <c r="I59" i="8"/>
  <c r="E57" i="8"/>
  <c r="J58" i="8"/>
  <c r="K58" i="8" s="1"/>
  <c r="K834" i="8"/>
  <c r="E834" i="8" s="1"/>
  <c r="J835" i="8"/>
  <c r="K835" i="8" s="1"/>
  <c r="E835" i="8" s="1"/>
  <c r="C341" i="3"/>
  <c r="G28" i="8"/>
  <c r="J26" i="8"/>
  <c r="C319" i="3"/>
  <c r="G178" i="7"/>
  <c r="J176" i="7"/>
  <c r="K1304" i="8"/>
  <c r="E1304" i="8" s="1"/>
  <c r="C413" i="3"/>
  <c r="G1286" i="8"/>
  <c r="J1284" i="8"/>
  <c r="C430" i="3"/>
  <c r="J86" i="9"/>
  <c r="G88" i="9"/>
  <c r="E1326" i="9"/>
  <c r="H1327" i="9"/>
  <c r="I1327" i="9" s="1"/>
  <c r="E1327" i="9" s="1"/>
  <c r="E1328" i="9" s="1"/>
  <c r="H1129" i="8"/>
  <c r="I1129" i="8" s="1"/>
  <c r="E1129" i="8" s="1"/>
  <c r="E1128" i="8"/>
  <c r="E1393" i="8"/>
  <c r="H1394" i="8"/>
  <c r="I1394" i="8" s="1"/>
  <c r="E1394" i="8" s="1"/>
  <c r="E446" i="8"/>
  <c r="H447" i="8"/>
  <c r="I447" i="8" s="1"/>
  <c r="E447" i="8" s="1"/>
  <c r="E536" i="8"/>
  <c r="H537" i="8"/>
  <c r="I537" i="8" s="1"/>
  <c r="E537" i="8" s="1"/>
  <c r="E554" i="8"/>
  <c r="H555" i="8"/>
  <c r="I555" i="8" s="1"/>
  <c r="E555" i="8" s="1"/>
  <c r="E1247" i="6"/>
  <c r="H1248" i="6"/>
  <c r="I1248" i="6" s="1"/>
  <c r="E1248" i="6" s="1"/>
  <c r="E185" i="7"/>
  <c r="I190" i="7"/>
  <c r="H187" i="7"/>
  <c r="I187" i="7" s="1"/>
  <c r="E187" i="7" s="1"/>
  <c r="E1355" i="6"/>
  <c r="H1356" i="6"/>
  <c r="I1356" i="6" s="1"/>
  <c r="E1356" i="6" s="1"/>
  <c r="E913" i="6"/>
  <c r="H914" i="6"/>
  <c r="I914" i="6" s="1"/>
  <c r="E914" i="6" s="1"/>
  <c r="E448" i="6"/>
  <c r="H449" i="6"/>
  <c r="I449" i="6" s="1"/>
  <c r="E402" i="6"/>
  <c r="H403" i="6"/>
  <c r="I403" i="6" s="1"/>
  <c r="E403" i="6" s="1"/>
  <c r="H478" i="5"/>
  <c r="I478" i="5" s="1"/>
  <c r="E478" i="5" s="1"/>
  <c r="E477" i="5"/>
  <c r="E1541" i="9"/>
  <c r="H1548" i="9"/>
  <c r="I1548" i="9" s="1"/>
  <c r="E881" i="9"/>
  <c r="E939" i="9"/>
  <c r="C570" i="3"/>
  <c r="G2472" i="9"/>
  <c r="J2470" i="9"/>
  <c r="J916" i="5"/>
  <c r="K916" i="5" s="1"/>
  <c r="J755" i="5"/>
  <c r="K755" i="5" s="1"/>
  <c r="E1376" i="5"/>
  <c r="I1380" i="5"/>
  <c r="J286" i="5"/>
  <c r="K286" i="5" s="1"/>
  <c r="E286" i="5" s="1"/>
  <c r="J304" i="5"/>
  <c r="K304" i="5" s="1"/>
  <c r="E304" i="5" s="1"/>
  <c r="C317" i="3"/>
  <c r="J143" i="7"/>
  <c r="G145" i="7"/>
  <c r="E19" i="3"/>
  <c r="C74" i="3"/>
  <c r="G669" i="5"/>
  <c r="J667" i="5"/>
  <c r="C77" i="3"/>
  <c r="G703" i="5"/>
  <c r="J701" i="5"/>
  <c r="J650" i="6"/>
  <c r="K650" i="6" s="1"/>
  <c r="E650" i="6" s="1"/>
  <c r="C121" i="3"/>
  <c r="G1330" i="5"/>
  <c r="J1328" i="5"/>
  <c r="C90" i="3"/>
  <c r="J854" i="5"/>
  <c r="G856" i="5"/>
  <c r="F67" i="3"/>
  <c r="G67" i="3"/>
  <c r="H67" i="3" s="1"/>
  <c r="C64" i="3"/>
  <c r="J538" i="5"/>
  <c r="G540" i="5"/>
  <c r="C4" i="3"/>
  <c r="J10" i="4"/>
  <c r="G12" i="4"/>
  <c r="C50" i="3"/>
  <c r="G329" i="5"/>
  <c r="J327" i="5"/>
  <c r="G34" i="3"/>
  <c r="H34" i="3" s="1"/>
  <c r="C72" i="3"/>
  <c r="G648" i="5"/>
  <c r="J646" i="5"/>
  <c r="K974" i="5"/>
  <c r="C118" i="3"/>
  <c r="G1289" i="5"/>
  <c r="J1287" i="5"/>
  <c r="C141" i="3"/>
  <c r="J84" i="6"/>
  <c r="G86" i="6"/>
  <c r="I1448" i="5"/>
  <c r="E1446" i="5"/>
  <c r="J1430" i="6"/>
  <c r="K1430" i="6" s="1"/>
  <c r="E1430" i="6" s="1"/>
  <c r="C149" i="3"/>
  <c r="J171" i="6"/>
  <c r="G173" i="6"/>
  <c r="E1454" i="6"/>
  <c r="E1455" i="6" s="1"/>
  <c r="K1455" i="6"/>
  <c r="J727" i="6"/>
  <c r="K727" i="6" s="1"/>
  <c r="E727" i="6" s="1"/>
  <c r="G332" i="3"/>
  <c r="H332" i="3" s="1"/>
  <c r="C408" i="3"/>
  <c r="G1206" i="8"/>
  <c r="J1204" i="8"/>
  <c r="J1494" i="6"/>
  <c r="K1494" i="6" s="1"/>
  <c r="E1494" i="6" s="1"/>
  <c r="C410" i="3"/>
  <c r="J1237" i="8"/>
  <c r="G1239" i="8"/>
  <c r="G449" i="3"/>
  <c r="H449" i="3" s="1"/>
  <c r="I309" i="7"/>
  <c r="E1529" i="9"/>
  <c r="E1799" i="9"/>
  <c r="H1801" i="9"/>
  <c r="I1801" i="9" s="1"/>
  <c r="E1801" i="9" s="1"/>
  <c r="E600" i="6"/>
  <c r="E783" i="9"/>
  <c r="E1488" i="9"/>
  <c r="H1491" i="9"/>
  <c r="I1491" i="9" s="1"/>
  <c r="E1491" i="9" s="1"/>
  <c r="C527" i="3"/>
  <c r="G1838" i="9"/>
  <c r="J1836" i="9"/>
  <c r="H1027" i="9"/>
  <c r="I1027" i="9" s="1"/>
  <c r="E1027" i="9" s="1"/>
  <c r="E1019" i="9"/>
  <c r="C69" i="3"/>
  <c r="J607" i="5"/>
  <c r="G609" i="5"/>
  <c r="C357" i="3"/>
  <c r="J271" i="8"/>
  <c r="G273" i="8"/>
  <c r="C100" i="3"/>
  <c r="J986" i="5"/>
  <c r="G988" i="5"/>
  <c r="C59" i="3"/>
  <c r="G467" i="5"/>
  <c r="J465" i="5"/>
  <c r="C97" i="3"/>
  <c r="G952" i="5"/>
  <c r="J950" i="5"/>
  <c r="C66" i="3"/>
  <c r="G573" i="5"/>
  <c r="J571" i="5"/>
  <c r="G31" i="3"/>
  <c r="H31" i="3"/>
  <c r="F31" i="3"/>
  <c r="E844" i="5"/>
  <c r="E845" i="5" s="1"/>
  <c r="K845" i="5"/>
  <c r="E42" i="6"/>
  <c r="G175" i="3"/>
  <c r="H175" i="3" s="1"/>
  <c r="C303" i="3"/>
  <c r="G1471" i="6"/>
  <c r="J1469" i="6"/>
  <c r="C289" i="3"/>
  <c r="J1234" i="6"/>
  <c r="G1236" i="6"/>
  <c r="E506" i="5"/>
  <c r="C105" i="3"/>
  <c r="G1048" i="5"/>
  <c r="J1046" i="5"/>
  <c r="K189" i="4"/>
  <c r="E187" i="4"/>
  <c r="C7" i="3"/>
  <c r="J41" i="4"/>
  <c r="G43" i="4"/>
  <c r="C15" i="3"/>
  <c r="J135" i="4"/>
  <c r="G137" i="4"/>
  <c r="C25" i="3"/>
  <c r="J248" i="4"/>
  <c r="G250" i="4"/>
  <c r="C49" i="3"/>
  <c r="J318" i="5"/>
  <c r="G320" i="5"/>
  <c r="C88" i="3"/>
  <c r="J832" i="5"/>
  <c r="G834" i="5"/>
  <c r="G76" i="3"/>
  <c r="H76" i="3" s="1"/>
  <c r="K636" i="5"/>
  <c r="C143" i="3"/>
  <c r="G106" i="6"/>
  <c r="J104" i="6"/>
  <c r="C117" i="3"/>
  <c r="J1278" i="5"/>
  <c r="G1280" i="5"/>
  <c r="J43" i="6"/>
  <c r="K43" i="6" s="1"/>
  <c r="K64" i="6"/>
  <c r="J65" i="6" s="1"/>
  <c r="K65" i="6" s="1"/>
  <c r="E65" i="6" s="1"/>
  <c r="K169" i="6"/>
  <c r="E168" i="6"/>
  <c r="E169" i="6" s="1"/>
  <c r="C335" i="3"/>
  <c r="J418" i="7"/>
  <c r="G420" i="7"/>
  <c r="C352" i="3"/>
  <c r="G183" i="8"/>
  <c r="J181" i="8"/>
  <c r="C344" i="3"/>
  <c r="J61" i="8"/>
  <c r="G63" i="8"/>
  <c r="E1490" i="6"/>
  <c r="E1491" i="6" s="1"/>
  <c r="K1491" i="6"/>
  <c r="G369" i="3"/>
  <c r="H369" i="3"/>
  <c r="C367" i="3"/>
  <c r="G453" i="8"/>
  <c r="J451" i="8"/>
  <c r="K374" i="9"/>
  <c r="E1604" i="9"/>
  <c r="J1610" i="9"/>
  <c r="K1610" i="9" s="1"/>
  <c r="G1611" i="9"/>
  <c r="C441" i="3"/>
  <c r="G294" i="9"/>
  <c r="J292" i="9"/>
  <c r="C577" i="3"/>
  <c r="J2563" i="9"/>
  <c r="G2565" i="9"/>
  <c r="I569" i="5"/>
  <c r="E565" i="5"/>
  <c r="E79" i="7"/>
  <c r="C558" i="3"/>
  <c r="J2260" i="9"/>
  <c r="G2262" i="9"/>
  <c r="E482" i="3"/>
  <c r="I2503" i="9"/>
  <c r="E541" i="6"/>
  <c r="E543" i="6" s="1"/>
  <c r="K543" i="6"/>
  <c r="E187" i="3" s="1"/>
  <c r="F187" i="3" s="1"/>
  <c r="J187" i="3" s="1"/>
  <c r="E1357" i="8"/>
  <c r="H1358" i="8"/>
  <c r="I1358" i="8" s="1"/>
  <c r="E1358" i="8" s="1"/>
  <c r="E140" i="8"/>
  <c r="H141" i="8"/>
  <c r="I141" i="8" s="1"/>
  <c r="E141" i="8" s="1"/>
  <c r="E284" i="8"/>
  <c r="H285" i="8"/>
  <c r="I285" i="8" s="1"/>
  <c r="E285" i="8" s="1"/>
  <c r="H953" i="6"/>
  <c r="I953" i="6" s="1"/>
  <c r="E953" i="6" s="1"/>
  <c r="E952" i="6"/>
  <c r="E1157" i="6"/>
  <c r="H1158" i="6"/>
  <c r="I1158" i="6" s="1"/>
  <c r="H1032" i="6"/>
  <c r="I1032" i="6" s="1"/>
  <c r="E1032" i="6" s="1"/>
  <c r="E1031" i="6"/>
  <c r="E624" i="6"/>
  <c r="H625" i="6"/>
  <c r="I625" i="6" s="1"/>
  <c r="E625" i="6" s="1"/>
  <c r="H231" i="6"/>
  <c r="I231" i="6" s="1"/>
  <c r="E231" i="6" s="1"/>
  <c r="E230" i="6"/>
  <c r="K2046" i="9"/>
  <c r="E2046" i="9" s="1"/>
  <c r="E1039" i="8"/>
  <c r="I472" i="9"/>
  <c r="E464" i="9"/>
  <c r="E336" i="8"/>
  <c r="C511" i="3"/>
  <c r="G1554" i="9"/>
  <c r="J1552" i="9"/>
  <c r="E602" i="9"/>
  <c r="C564" i="3"/>
  <c r="G2338" i="9"/>
  <c r="J2336" i="9"/>
  <c r="E2450" i="9"/>
  <c r="K2451" i="9"/>
  <c r="E702" i="9"/>
  <c r="E678" i="8"/>
  <c r="I683" i="8"/>
  <c r="E1389" i="8"/>
  <c r="I1322" i="6"/>
  <c r="E1315" i="6"/>
  <c r="J1942" i="9"/>
  <c r="K1942" i="9" s="1"/>
  <c r="E1942" i="9" s="1"/>
  <c r="J2013" i="9"/>
  <c r="K2013" i="9" s="1"/>
  <c r="E2013" i="9" s="1"/>
  <c r="J1991" i="9"/>
  <c r="K1991" i="9" s="1"/>
  <c r="E1991" i="9" s="1"/>
  <c r="J1969" i="9"/>
  <c r="K1969" i="9" s="1"/>
  <c r="E1969" i="9" s="1"/>
  <c r="H94" i="13"/>
  <c r="J94" i="13" s="1"/>
  <c r="H95" i="13"/>
  <c r="J95" i="13" s="1"/>
  <c r="H96" i="13"/>
  <c r="J96" i="13" s="1"/>
  <c r="H93" i="13"/>
  <c r="J93" i="13" s="1"/>
  <c r="H97" i="13"/>
  <c r="J97" i="13" s="1"/>
  <c r="H92" i="13"/>
  <c r="J92" i="13" s="1"/>
  <c r="H98" i="13"/>
  <c r="J98" i="13" s="1"/>
  <c r="H91" i="13"/>
  <c r="J91" i="13" s="1"/>
  <c r="K33" i="10"/>
  <c r="J364" i="6"/>
  <c r="K364" i="6" s="1"/>
  <c r="J372" i="6"/>
  <c r="K372" i="6" s="1"/>
  <c r="J531" i="6"/>
  <c r="K531" i="6" s="1"/>
  <c r="C508" i="3"/>
  <c r="G1497" i="9"/>
  <c r="J1495" i="9"/>
  <c r="E283" i="5"/>
  <c r="I288" i="5"/>
  <c r="E133" i="5"/>
  <c r="I141" i="5"/>
  <c r="D962" i="6"/>
  <c r="K962" i="6" s="1"/>
  <c r="J40" i="13"/>
  <c r="J675" i="5"/>
  <c r="K675" i="5" s="1"/>
  <c r="J740" i="5"/>
  <c r="K740" i="5" s="1"/>
  <c r="J687" i="5"/>
  <c r="K687" i="5" s="1"/>
  <c r="E2392" i="9"/>
  <c r="C342" i="3"/>
  <c r="G39" i="8"/>
  <c r="J37" i="8"/>
  <c r="C412" i="3"/>
  <c r="J1269" i="8"/>
  <c r="G1271" i="8"/>
  <c r="C428" i="3"/>
  <c r="G58" i="9"/>
  <c r="J56" i="9"/>
  <c r="C322" i="3"/>
  <c r="G223" i="7"/>
  <c r="J221" i="7"/>
  <c r="E481" i="3"/>
  <c r="C444" i="3"/>
  <c r="J353" i="9"/>
  <c r="G355" i="9"/>
  <c r="C443" i="3"/>
  <c r="J330" i="9"/>
  <c r="G332" i="9"/>
  <c r="K793" i="9"/>
  <c r="E793" i="9" s="1"/>
  <c r="C498" i="3"/>
  <c r="J1345" i="9"/>
  <c r="G1347" i="9"/>
  <c r="C432" i="3"/>
  <c r="J123" i="9"/>
  <c r="G125" i="9"/>
  <c r="E475" i="3"/>
  <c r="C477" i="3"/>
  <c r="G992" i="9"/>
  <c r="J990" i="9"/>
  <c r="C515" i="3"/>
  <c r="J1632" i="9"/>
  <c r="G1634" i="9"/>
  <c r="C510" i="3"/>
  <c r="J1531" i="9"/>
  <c r="G1533" i="9"/>
  <c r="E1279" i="9"/>
  <c r="K1280" i="9"/>
  <c r="H1430" i="8"/>
  <c r="I1430" i="8" s="1"/>
  <c r="E1430" i="8" s="1"/>
  <c r="E1429" i="8"/>
  <c r="E489" i="9"/>
  <c r="H490" i="9"/>
  <c r="I490" i="9" s="1"/>
  <c r="E1251" i="8"/>
  <c r="H1252" i="8"/>
  <c r="I1252" i="8" s="1"/>
  <c r="E1252" i="8" s="1"/>
  <c r="E1042" i="8"/>
  <c r="H1043" i="8"/>
  <c r="I1043" i="8" s="1"/>
  <c r="E1043" i="8" s="1"/>
  <c r="E1022" i="8"/>
  <c r="H1023" i="8"/>
  <c r="I1023" i="8" s="1"/>
  <c r="H1441" i="6"/>
  <c r="I1441" i="6" s="1"/>
  <c r="E1441" i="6" s="1"/>
  <c r="E1440" i="6"/>
  <c r="E1283" i="6"/>
  <c r="H1284" i="6"/>
  <c r="I1284" i="6" s="1"/>
  <c r="E1284" i="6" s="1"/>
  <c r="H760" i="6"/>
  <c r="I760" i="6" s="1"/>
  <c r="E760" i="6" s="1"/>
  <c r="E759" i="6"/>
  <c r="H722" i="6"/>
  <c r="I722" i="6" s="1"/>
  <c r="E722" i="6" s="1"/>
  <c r="E721" i="6"/>
  <c r="H895" i="6"/>
  <c r="I895" i="6" s="1"/>
  <c r="E895" i="6" s="1"/>
  <c r="E894" i="6"/>
  <c r="E370" i="6"/>
  <c r="H371" i="6"/>
  <c r="I371" i="6" s="1"/>
  <c r="E371" i="6" s="1"/>
  <c r="H363" i="6"/>
  <c r="I363" i="6" s="1"/>
  <c r="E363" i="6" s="1"/>
  <c r="E362" i="6"/>
  <c r="E1019" i="8"/>
  <c r="C581" i="3"/>
  <c r="G2612" i="9"/>
  <c r="J2610" i="9"/>
  <c r="F560" i="3"/>
  <c r="G560" i="3"/>
  <c r="H560" i="3" s="1"/>
  <c r="I453" i="9"/>
  <c r="E445" i="9"/>
  <c r="E1549" i="9"/>
  <c r="K1550" i="9"/>
  <c r="E583" i="9"/>
  <c r="I591" i="9"/>
  <c r="H268" i="9"/>
  <c r="I268" i="9" s="1"/>
  <c r="E261" i="9"/>
  <c r="E27" i="7"/>
  <c r="E499" i="3"/>
  <c r="E2451" i="9"/>
  <c r="E741" i="9"/>
  <c r="E487" i="3"/>
  <c r="J2147" i="9"/>
  <c r="K2147" i="9" s="1"/>
  <c r="E2147" i="9" s="1"/>
  <c r="E1407" i="8"/>
  <c r="E1351" i="6"/>
  <c r="G2503" i="9"/>
  <c r="K564" i="6"/>
  <c r="E564" i="6" s="1"/>
  <c r="D565" i="6"/>
  <c r="K565" i="6" s="1"/>
  <c r="E565" i="6" s="1"/>
  <c r="I102" i="5"/>
  <c r="E98" i="5"/>
  <c r="E1393" i="5"/>
  <c r="I1396" i="5"/>
  <c r="I185" i="5"/>
  <c r="E177" i="5"/>
  <c r="E1259" i="6"/>
  <c r="K379" i="7"/>
  <c r="C324" i="3"/>
  <c r="G259" i="7"/>
  <c r="J257" i="7"/>
  <c r="C293" i="3"/>
  <c r="J1306" i="6"/>
  <c r="G1308" i="6"/>
  <c r="G414" i="3"/>
  <c r="H414" i="3" s="1"/>
  <c r="I35" i="8"/>
  <c r="E33" i="8"/>
  <c r="E1267" i="8"/>
  <c r="C389" i="3"/>
  <c r="G855" i="8"/>
  <c r="J853" i="8"/>
  <c r="G403" i="3"/>
  <c r="H403" i="3" s="1"/>
  <c r="K774" i="9"/>
  <c r="E774" i="9" s="1"/>
  <c r="E988" i="9"/>
  <c r="E1628" i="9"/>
  <c r="K1630" i="9"/>
  <c r="G469" i="3"/>
  <c r="H469" i="3" s="1"/>
  <c r="J874" i="8"/>
  <c r="K874" i="8" s="1"/>
  <c r="E874" i="8" s="1"/>
  <c r="C506" i="3"/>
  <c r="J1464" i="9"/>
  <c r="G1466" i="9"/>
  <c r="E2502" i="9"/>
  <c r="K2503" i="9"/>
  <c r="H1412" i="8"/>
  <c r="I1412" i="8" s="1"/>
  <c r="E1412" i="8" s="1"/>
  <c r="E1411" i="8"/>
  <c r="E669" i="9"/>
  <c r="H670" i="9"/>
  <c r="I670" i="9" s="1"/>
  <c r="E984" i="8"/>
  <c r="H985" i="8"/>
  <c r="I985" i="8" s="1"/>
  <c r="E985" i="8" s="1"/>
  <c r="E964" i="8"/>
  <c r="H965" i="8"/>
  <c r="I965" i="8" s="1"/>
  <c r="E965" i="8" s="1"/>
  <c r="E945" i="8"/>
  <c r="H946" i="8"/>
  <c r="I946" i="8" s="1"/>
  <c r="E946" i="8" s="1"/>
  <c r="E170" i="7"/>
  <c r="H171" i="7"/>
  <c r="I171" i="7" s="1"/>
  <c r="E171" i="7" s="1"/>
  <c r="E875" i="6"/>
  <c r="H876" i="6"/>
  <c r="I876" i="6" s="1"/>
  <c r="E876" i="6" s="1"/>
  <c r="H466" i="6"/>
  <c r="I466" i="6" s="1"/>
  <c r="E466" i="6" s="1"/>
  <c r="E465" i="6"/>
  <c r="E470" i="6" s="1"/>
  <c r="E1139" i="6"/>
  <c r="H1140" i="6"/>
  <c r="I1140" i="6" s="1"/>
  <c r="E1140" i="6" s="1"/>
  <c r="E644" i="6"/>
  <c r="H645" i="6"/>
  <c r="I645" i="6" s="1"/>
  <c r="E645" i="6" s="1"/>
  <c r="H683" i="6"/>
  <c r="I683" i="6" s="1"/>
  <c r="E683" i="6" s="1"/>
  <c r="E682" i="6"/>
  <c r="H287" i="6"/>
  <c r="I287" i="6" s="1"/>
  <c r="E287" i="6" s="1"/>
  <c r="E286" i="6"/>
  <c r="C474" i="3"/>
  <c r="J941" i="9"/>
  <c r="G943" i="9"/>
  <c r="G539" i="3"/>
  <c r="H539" i="3"/>
  <c r="E942" i="8"/>
  <c r="I622" i="5"/>
  <c r="E618" i="5"/>
  <c r="C557" i="3"/>
  <c r="J2248" i="9"/>
  <c r="G2250" i="9"/>
  <c r="E503" i="9"/>
  <c r="H1609" i="9"/>
  <c r="I1609" i="9" s="1"/>
  <c r="E1609" i="9" s="1"/>
  <c r="E1332" i="8"/>
  <c r="H202" i="9"/>
  <c r="I202" i="9" s="1"/>
  <c r="E202" i="9" s="1"/>
  <c r="E198" i="9"/>
  <c r="E10" i="7"/>
  <c r="E664" i="9"/>
  <c r="H246" i="9"/>
  <c r="I246" i="9" s="1"/>
  <c r="E246" i="9" s="1"/>
  <c r="E239" i="9"/>
  <c r="E248" i="9" s="1"/>
  <c r="I248" i="9"/>
  <c r="E341" i="5"/>
  <c r="H343" i="5"/>
  <c r="I343" i="5" s="1"/>
  <c r="E343" i="5" s="1"/>
  <c r="C452" i="3"/>
  <c r="G517" i="9"/>
  <c r="J515" i="9"/>
  <c r="F548" i="3"/>
  <c r="H548" i="3"/>
  <c r="G548" i="3"/>
  <c r="E1425" i="8"/>
  <c r="I1432" i="8"/>
  <c r="H82" i="9"/>
  <c r="I82" i="9" s="1"/>
  <c r="E82" i="9" s="1"/>
  <c r="C537" i="3"/>
  <c r="J2016" i="9"/>
  <c r="G2018" i="9"/>
  <c r="I1304" i="6"/>
  <c r="E1297" i="6"/>
  <c r="C485" i="3"/>
  <c r="J1123" i="9"/>
  <c r="G1125" i="9"/>
  <c r="C554" i="3"/>
  <c r="J2214" i="9"/>
  <c r="G2216" i="9"/>
  <c r="C518" i="3"/>
  <c r="J1688" i="9"/>
  <c r="G1690" i="9"/>
  <c r="I2468" i="9"/>
  <c r="J412" i="8"/>
  <c r="K412" i="8" s="1"/>
  <c r="J142" i="8"/>
  <c r="K142" i="8" s="1"/>
  <c r="J430" i="8"/>
  <c r="K430" i="8" s="1"/>
  <c r="J160" i="8"/>
  <c r="K160" i="8" s="1"/>
  <c r="J448" i="8"/>
  <c r="K448" i="8" s="1"/>
  <c r="J178" i="8"/>
  <c r="K178" i="8" s="1"/>
  <c r="J466" i="8"/>
  <c r="K466" i="8" s="1"/>
  <c r="J196" i="8"/>
  <c r="K196" i="8" s="1"/>
  <c r="J484" i="8"/>
  <c r="K484" i="8" s="1"/>
  <c r="J214" i="8"/>
  <c r="K214" i="8" s="1"/>
  <c r="J232" i="8"/>
  <c r="K232" i="8" s="1"/>
  <c r="J250" i="8"/>
  <c r="K250" i="8" s="1"/>
  <c r="J268" i="8"/>
  <c r="K268" i="8" s="1"/>
  <c r="J286" i="8"/>
  <c r="K286" i="8" s="1"/>
  <c r="J322" i="8"/>
  <c r="K322" i="8" s="1"/>
  <c r="J304" i="8"/>
  <c r="K304" i="8" s="1"/>
  <c r="J736" i="8"/>
  <c r="K736" i="8" s="1"/>
  <c r="J1182" i="8"/>
  <c r="K1182" i="8" s="1"/>
  <c r="J340" i="8"/>
  <c r="K340" i="8" s="1"/>
  <c r="J754" i="8"/>
  <c r="K754" i="8" s="1"/>
  <c r="J831" i="8"/>
  <c r="K831" i="8" s="1"/>
  <c r="J908" i="8"/>
  <c r="K908" i="8" s="1"/>
  <c r="J986" i="8"/>
  <c r="K986" i="8" s="1"/>
  <c r="J1253" i="8"/>
  <c r="K1253" i="8" s="1"/>
  <c r="J520" i="8"/>
  <c r="K520" i="8" s="1"/>
  <c r="J1218" i="8"/>
  <c r="K1218" i="8" s="1"/>
  <c r="J1130" i="8"/>
  <c r="K1130" i="8" s="1"/>
  <c r="J1201" i="8"/>
  <c r="K1201" i="8" s="1"/>
  <c r="J773" i="8"/>
  <c r="K773" i="8" s="1"/>
  <c r="J850" i="8"/>
  <c r="K850" i="8" s="1"/>
  <c r="J928" i="8"/>
  <c r="K928" i="8" s="1"/>
  <c r="J1005" i="8"/>
  <c r="K1005" i="8" s="1"/>
  <c r="J1166" i="8"/>
  <c r="K1166" i="8" s="1"/>
  <c r="J1078" i="8"/>
  <c r="K1078" i="8" s="1"/>
  <c r="J394" i="8"/>
  <c r="K394" i="8" s="1"/>
  <c r="J574" i="8"/>
  <c r="K574" i="8" s="1"/>
  <c r="J1149" i="8"/>
  <c r="K1149" i="8" s="1"/>
  <c r="J376" i="8"/>
  <c r="K376" i="8" s="1"/>
  <c r="J556" i="8"/>
  <c r="K556" i="8" s="1"/>
  <c r="J592" i="8"/>
  <c r="K592" i="8" s="1"/>
  <c r="J1114" i="8"/>
  <c r="K1114" i="8" s="1"/>
  <c r="J610" i="8"/>
  <c r="K610" i="8" s="1"/>
  <c r="J792" i="8"/>
  <c r="K792" i="8" s="1"/>
  <c r="J870" i="8"/>
  <c r="K870" i="8" s="1"/>
  <c r="J947" i="8"/>
  <c r="K947" i="8" s="1"/>
  <c r="J1024" i="8"/>
  <c r="K1024" i="8" s="1"/>
  <c r="J358" i="8"/>
  <c r="K358" i="8" s="1"/>
  <c r="J502" i="8"/>
  <c r="K502" i="8" s="1"/>
  <c r="J628" i="8"/>
  <c r="K628" i="8" s="1"/>
  <c r="J1097" i="8"/>
  <c r="K1097" i="8" s="1"/>
  <c r="J646" i="8"/>
  <c r="K646" i="8" s="1"/>
  <c r="J1062" i="8"/>
  <c r="K1062" i="8" s="1"/>
  <c r="J718" i="8"/>
  <c r="K718" i="8" s="1"/>
  <c r="J889" i="8"/>
  <c r="K889" i="8" s="1"/>
  <c r="J664" i="8"/>
  <c r="K664" i="8" s="1"/>
  <c r="J966" i="8"/>
  <c r="K966" i="8" s="1"/>
  <c r="J1044" i="8"/>
  <c r="K1044" i="8" s="1"/>
  <c r="J682" i="8"/>
  <c r="K682" i="8" s="1"/>
  <c r="J1234" i="8"/>
  <c r="K1234" i="8" s="1"/>
  <c r="J700" i="8"/>
  <c r="K700" i="8" s="1"/>
  <c r="J538" i="8"/>
  <c r="K538" i="8" s="1"/>
  <c r="J812" i="8"/>
  <c r="K812" i="8" s="1"/>
  <c r="C399" i="3"/>
  <c r="J1047" i="8"/>
  <c r="G1049" i="8"/>
  <c r="E1312" i="9"/>
  <c r="C419" i="3"/>
  <c r="J1398" i="8"/>
  <c r="G1400" i="8"/>
  <c r="G465" i="3"/>
  <c r="H465" i="3" s="1"/>
  <c r="E328" i="9"/>
  <c r="C377" i="3"/>
  <c r="J631" i="8"/>
  <c r="G633" i="8"/>
  <c r="E1528" i="9"/>
  <c r="K1529" i="9"/>
  <c r="G390" i="3"/>
  <c r="H390" i="3" s="1"/>
  <c r="C426" i="3"/>
  <c r="G38" i="9"/>
  <c r="J36" i="9"/>
  <c r="E2503" i="9"/>
  <c r="H1508" i="9"/>
  <c r="I1508" i="9" s="1"/>
  <c r="E1508" i="9" s="1"/>
  <c r="E748" i="9"/>
  <c r="H749" i="9"/>
  <c r="I749" i="9" s="1"/>
  <c r="E749" i="9" s="1"/>
  <c r="H1279" i="8"/>
  <c r="I1279" i="8" s="1"/>
  <c r="E1279" i="8" s="1"/>
  <c r="I1282" i="8"/>
  <c r="E1278" i="8"/>
  <c r="E906" i="8"/>
  <c r="H907" i="8"/>
  <c r="I907" i="8" s="1"/>
  <c r="E907" i="8" s="1"/>
  <c r="E887" i="8"/>
  <c r="H888" i="8"/>
  <c r="I888" i="8" s="1"/>
  <c r="E888" i="8" s="1"/>
  <c r="E868" i="8"/>
  <c r="H869" i="8"/>
  <c r="I869" i="8" s="1"/>
  <c r="E869" i="8" s="1"/>
  <c r="E392" i="8"/>
  <c r="H393" i="8"/>
  <c r="I393" i="8" s="1"/>
  <c r="E393" i="8" s="1"/>
  <c r="H327" i="6"/>
  <c r="I327" i="6" s="1"/>
  <c r="E327" i="6" s="1"/>
  <c r="E326" i="6"/>
  <c r="H978" i="6"/>
  <c r="I978" i="6" s="1"/>
  <c r="E978" i="6" s="1"/>
  <c r="E977" i="6"/>
  <c r="E1121" i="6"/>
  <c r="H1122" i="6"/>
  <c r="I1122" i="6" s="1"/>
  <c r="E1122" i="6" s="1"/>
  <c r="E345" i="6"/>
  <c r="H346" i="6"/>
  <c r="I346" i="6" s="1"/>
  <c r="E346" i="6" s="1"/>
  <c r="I354" i="6"/>
  <c r="E414" i="6"/>
  <c r="H415" i="6"/>
  <c r="I415" i="6" s="1"/>
  <c r="E415" i="6" s="1"/>
  <c r="H252" i="6"/>
  <c r="I252" i="6" s="1"/>
  <c r="E252" i="6" s="1"/>
  <c r="E254" i="6" s="1"/>
  <c r="E251" i="6"/>
  <c r="H1044" i="9"/>
  <c r="I1044" i="9" s="1"/>
  <c r="E1044" i="9" s="1"/>
  <c r="E1045" i="9" s="1"/>
  <c r="C529" i="3"/>
  <c r="G1868" i="9"/>
  <c r="J1866" i="9"/>
  <c r="H100" i="9"/>
  <c r="I100" i="9" s="1"/>
  <c r="E2053" i="9"/>
  <c r="E865" i="8"/>
  <c r="F556" i="3"/>
  <c r="G556" i="3"/>
  <c r="H556" i="3" s="1"/>
  <c r="I552" i="5"/>
  <c r="E548" i="5"/>
  <c r="H119" i="9"/>
  <c r="I119" i="9" s="1"/>
  <c r="E119" i="9" s="1"/>
  <c r="E121" i="9" s="1"/>
  <c r="E426" i="9"/>
  <c r="E564" i="9"/>
  <c r="I290" i="9"/>
  <c r="K1449" i="9"/>
  <c r="E1448" i="9"/>
  <c r="E721" i="9"/>
  <c r="H224" i="9"/>
  <c r="I224" i="9" s="1"/>
  <c r="E224" i="9" s="1"/>
  <c r="E217" i="9"/>
  <c r="E226" i="9" s="1"/>
  <c r="E472" i="3"/>
  <c r="E1371" i="8"/>
  <c r="I1394" i="6"/>
  <c r="E1387" i="6"/>
  <c r="J203" i="6"/>
  <c r="K203" i="6" s="1"/>
  <c r="J223" i="6"/>
  <c r="K223" i="6" s="1"/>
  <c r="J193" i="6"/>
  <c r="K193" i="6" s="1"/>
  <c r="J213" i="6"/>
  <c r="K213" i="6" s="1"/>
  <c r="C575" i="3"/>
  <c r="J2543" i="9"/>
  <c r="G2545" i="9"/>
  <c r="E1115" i="9"/>
  <c r="E1121" i="9" s="1"/>
  <c r="H1120" i="9"/>
  <c r="I1120" i="9" s="1"/>
  <c r="E1120" i="9" s="1"/>
  <c r="E363" i="5"/>
  <c r="E1354" i="5"/>
  <c r="H1359" i="5"/>
  <c r="I1359" i="5" s="1"/>
  <c r="J567" i="5"/>
  <c r="K567" i="5" s="1"/>
  <c r="J550" i="5"/>
  <c r="K550" i="5" s="1"/>
  <c r="J620" i="5"/>
  <c r="K620" i="5" s="1"/>
  <c r="J603" i="5"/>
  <c r="K603" i="5" s="1"/>
  <c r="J534" i="5"/>
  <c r="K534" i="5" s="1"/>
  <c r="J518" i="5"/>
  <c r="K518" i="5" s="1"/>
  <c r="J1447" i="5"/>
  <c r="K1447" i="5" s="1"/>
  <c r="G150" i="3"/>
  <c r="H150" i="3"/>
  <c r="C172" i="3"/>
  <c r="J421" i="6"/>
  <c r="G423" i="6"/>
  <c r="C193" i="3"/>
  <c r="G631" i="6"/>
  <c r="J629" i="6"/>
  <c r="C95" i="3"/>
  <c r="G923" i="5"/>
  <c r="J921" i="5"/>
  <c r="C134" i="3"/>
  <c r="G11" i="6"/>
  <c r="J9" i="6"/>
  <c r="C302" i="3"/>
  <c r="G1459" i="6"/>
  <c r="J1457" i="6"/>
  <c r="C318" i="3"/>
  <c r="G160" i="7"/>
  <c r="J158" i="7"/>
  <c r="C333" i="3"/>
  <c r="J392" i="7"/>
  <c r="G394" i="7"/>
  <c r="C323" i="3"/>
  <c r="J233" i="7"/>
  <c r="G235" i="7"/>
  <c r="K87" i="7"/>
  <c r="E87" i="7" s="1"/>
  <c r="G305" i="3"/>
  <c r="H305" i="3" s="1"/>
  <c r="C350" i="3"/>
  <c r="G147" i="8"/>
  <c r="J145" i="8"/>
  <c r="E1433" i="9"/>
  <c r="E1434" i="9" s="1"/>
  <c r="K1434" i="9"/>
  <c r="C445" i="3"/>
  <c r="J376" i="9"/>
  <c r="G378" i="9"/>
  <c r="J67" i="9"/>
  <c r="K67" i="9" s="1"/>
  <c r="E67" i="9" s="1"/>
  <c r="E1639" i="9"/>
  <c r="J1646" i="9"/>
  <c r="K1646" i="9" s="1"/>
  <c r="C438" i="3"/>
  <c r="J228" i="9"/>
  <c r="G230" i="9"/>
  <c r="K351" i="9"/>
  <c r="I1510" i="9"/>
  <c r="E550" i="9"/>
  <c r="H551" i="9"/>
  <c r="I551" i="9" s="1"/>
  <c r="E551" i="9" s="1"/>
  <c r="E95" i="8"/>
  <c r="H96" i="8"/>
  <c r="I96" i="8" s="1"/>
  <c r="E96" i="8" s="1"/>
  <c r="E829" i="8"/>
  <c r="H830" i="8"/>
  <c r="I830" i="8" s="1"/>
  <c r="E810" i="8"/>
  <c r="H811" i="8"/>
  <c r="I811" i="8" s="1"/>
  <c r="E811" i="8" s="1"/>
  <c r="E790" i="8"/>
  <c r="H791" i="8"/>
  <c r="I791" i="8" s="1"/>
  <c r="E791" i="8" s="1"/>
  <c r="H996" i="6"/>
  <c r="I996" i="6" s="1"/>
  <c r="E996" i="6" s="1"/>
  <c r="E995" i="6"/>
  <c r="E266" i="8"/>
  <c r="H267" i="8"/>
  <c r="I267" i="8" s="1"/>
  <c r="E1373" i="6"/>
  <c r="H1374" i="6"/>
  <c r="I1374" i="6" s="1"/>
  <c r="E1374" i="6" s="1"/>
  <c r="H30" i="7"/>
  <c r="I30" i="7" s="1"/>
  <c r="E30" i="7" s="1"/>
  <c r="E29" i="7"/>
  <c r="H202" i="6"/>
  <c r="I202" i="6" s="1"/>
  <c r="E202" i="6" s="1"/>
  <c r="E201" i="6"/>
  <c r="H222" i="6"/>
  <c r="I222" i="6" s="1"/>
  <c r="E221" i="6"/>
  <c r="H1117" i="5"/>
  <c r="I1117" i="5" s="1"/>
  <c r="I1121" i="5" s="1"/>
  <c r="E320" i="7"/>
  <c r="I326" i="7"/>
  <c r="E787" i="8"/>
  <c r="I793" i="8"/>
  <c r="C543" i="3"/>
  <c r="G2092" i="9"/>
  <c r="J2090" i="9"/>
  <c r="I536" i="5"/>
  <c r="E532" i="5"/>
  <c r="H1447" i="9"/>
  <c r="I1447" i="9" s="1"/>
  <c r="E524" i="9"/>
  <c r="I534" i="9"/>
  <c r="H372" i="9"/>
  <c r="I372" i="9" s="1"/>
  <c r="E364" i="9"/>
  <c r="C524" i="3"/>
  <c r="G1791" i="9"/>
  <c r="J1789" i="9"/>
  <c r="E622" i="9"/>
  <c r="C576" i="3"/>
  <c r="G2555" i="9"/>
  <c r="J2553" i="9"/>
  <c r="E869" i="6"/>
  <c r="E769" i="5"/>
  <c r="E1171" i="6"/>
  <c r="H1342" i="9"/>
  <c r="I1342" i="9" s="1"/>
  <c r="E1342" i="9" s="1"/>
  <c r="E1343" i="9" s="1"/>
  <c r="E1153" i="9"/>
  <c r="E1159" i="9" s="1"/>
  <c r="H1158" i="9"/>
  <c r="I1158" i="9" s="1"/>
  <c r="E1158" i="9" s="1"/>
  <c r="I1159" i="9"/>
  <c r="I119" i="5"/>
  <c r="E115" i="5"/>
  <c r="J886" i="5"/>
  <c r="K886" i="5" s="1"/>
  <c r="J828" i="5"/>
  <c r="K828" i="5" s="1"/>
  <c r="D572" i="6"/>
  <c r="K572" i="6" s="1"/>
  <c r="E572" i="6" s="1"/>
  <c r="J62" i="13"/>
  <c r="K918" i="6"/>
  <c r="E918" i="6" s="1"/>
  <c r="E174" i="3"/>
  <c r="J1361" i="6"/>
  <c r="K1361" i="6" s="1"/>
  <c r="E1361" i="6" s="1"/>
  <c r="G238" i="3"/>
  <c r="H238" i="3"/>
  <c r="K1198" i="6"/>
  <c r="C334" i="3"/>
  <c r="J405" i="7"/>
  <c r="G407" i="7"/>
  <c r="K17" i="7"/>
  <c r="J20" i="6"/>
  <c r="K20" i="6" s="1"/>
  <c r="C221" i="3"/>
  <c r="G1020" i="6"/>
  <c r="J1018" i="6"/>
  <c r="C365" i="3"/>
  <c r="J415" i="8"/>
  <c r="G417" i="8"/>
  <c r="C330" i="3"/>
  <c r="G348" i="7"/>
  <c r="J346" i="7"/>
  <c r="C312" i="3"/>
  <c r="G52" i="7"/>
  <c r="J50" i="7"/>
  <c r="J1127" i="6"/>
  <c r="K1127" i="6" s="1"/>
  <c r="E1127" i="6" s="1"/>
  <c r="C336" i="3"/>
  <c r="J430" i="7"/>
  <c r="G432" i="7"/>
  <c r="E23" i="8"/>
  <c r="E24" i="8" s="1"/>
  <c r="I24" i="8"/>
  <c r="C398" i="3"/>
  <c r="J1027" i="8"/>
  <c r="G1029" i="8"/>
  <c r="E343" i="3"/>
  <c r="C384" i="3"/>
  <c r="G759" i="8"/>
  <c r="J757" i="8"/>
  <c r="C358" i="3"/>
  <c r="J289" i="8"/>
  <c r="G291" i="8"/>
  <c r="H320" i="3"/>
  <c r="G320" i="3"/>
  <c r="E431" i="3"/>
  <c r="J437" i="9"/>
  <c r="K437" i="9" s="1"/>
  <c r="E437" i="9" s="1"/>
  <c r="C373" i="3"/>
  <c r="J559" i="8"/>
  <c r="G561" i="8"/>
  <c r="G458" i="3"/>
  <c r="H458" i="3"/>
  <c r="C482" i="3"/>
  <c r="G1078" i="9"/>
  <c r="J1076" i="9"/>
  <c r="E434" i="3"/>
  <c r="C437" i="3"/>
  <c r="J206" i="9"/>
  <c r="G208" i="9"/>
  <c r="C461" i="3"/>
  <c r="J693" i="9"/>
  <c r="G695" i="9"/>
  <c r="C446" i="3"/>
  <c r="J396" i="9"/>
  <c r="G398" i="9"/>
  <c r="H889" i="9"/>
  <c r="I889" i="9" s="1"/>
  <c r="E889" i="9" s="1"/>
  <c r="E888" i="9"/>
  <c r="E707" i="9"/>
  <c r="H708" i="9"/>
  <c r="I708" i="9" s="1"/>
  <c r="E1216" i="8"/>
  <c r="H1217" i="8"/>
  <c r="I1217" i="8" s="1"/>
  <c r="E1217" i="8" s="1"/>
  <c r="H177" i="8"/>
  <c r="I177" i="8" s="1"/>
  <c r="E177" i="8" s="1"/>
  <c r="E176" i="8"/>
  <c r="E500" i="8"/>
  <c r="H501" i="8"/>
  <c r="I501" i="8" s="1"/>
  <c r="E501" i="8" s="1"/>
  <c r="E1112" i="8"/>
  <c r="H1113" i="8"/>
  <c r="I1113" i="8" s="1"/>
  <c r="E1113" i="8" s="1"/>
  <c r="E356" i="7"/>
  <c r="H357" i="7"/>
  <c r="I357" i="7" s="1"/>
  <c r="E357" i="7" s="1"/>
  <c r="E99" i="7"/>
  <c r="H100" i="7"/>
  <c r="I100" i="7" s="1"/>
  <c r="E1337" i="6"/>
  <c r="H1338" i="6"/>
  <c r="I1338" i="6" s="1"/>
  <c r="H500" i="6"/>
  <c r="I500" i="6" s="1"/>
  <c r="E500" i="6" s="1"/>
  <c r="E499" i="6"/>
  <c r="E556" i="6"/>
  <c r="H557" i="6"/>
  <c r="I557" i="6" s="1"/>
  <c r="E557" i="6" s="1"/>
  <c r="H285" i="6"/>
  <c r="I285" i="6" s="1"/>
  <c r="E285" i="6" s="1"/>
  <c r="E284" i="6"/>
  <c r="H827" i="5"/>
  <c r="I827" i="5" s="1"/>
  <c r="E826" i="5"/>
  <c r="G521" i="3"/>
  <c r="H521" i="3" s="1"/>
  <c r="I68" i="7"/>
  <c r="E60" i="7"/>
  <c r="J2238" i="9"/>
  <c r="K2238" i="9" s="1"/>
  <c r="E2238" i="9" s="1"/>
  <c r="H1832" i="9"/>
  <c r="I1832" i="9" s="1"/>
  <c r="I1834" i="9" s="1"/>
  <c r="E845" i="8"/>
  <c r="E601" i="5"/>
  <c r="I605" i="5"/>
  <c r="E300" i="8"/>
  <c r="E638" i="6"/>
  <c r="H1259" i="9"/>
  <c r="I1259" i="9" s="1"/>
  <c r="E1259" i="9" s="1"/>
  <c r="I1261" i="9"/>
  <c r="E1253" i="9"/>
  <c r="E530" i="3"/>
  <c r="E1351" i="8"/>
  <c r="I1360" i="8"/>
  <c r="E462" i="8"/>
  <c r="E525" i="3"/>
  <c r="I839" i="6"/>
  <c r="E831" i="6"/>
  <c r="I1060" i="9"/>
  <c r="E1666" i="9"/>
  <c r="K1667" i="9"/>
  <c r="I849" i="9"/>
  <c r="E840" i="9"/>
  <c r="H167" i="9"/>
  <c r="I167" i="9" s="1"/>
  <c r="E167" i="9" s="1"/>
  <c r="C550" i="3"/>
  <c r="G2171" i="9"/>
  <c r="J2169" i="9"/>
  <c r="E1045" i="6"/>
  <c r="I137" i="9"/>
  <c r="C526" i="3"/>
  <c r="G1822" i="9"/>
  <c r="J1820" i="9"/>
  <c r="E1279" i="6"/>
  <c r="E952" i="9"/>
  <c r="H953" i="9"/>
  <c r="I953" i="9" s="1"/>
  <c r="E953" i="9" s="1"/>
  <c r="K2192" i="9"/>
  <c r="E2467" i="9"/>
  <c r="K2468" i="9"/>
  <c r="C491" i="3"/>
  <c r="J1224" i="9"/>
  <c r="G1226" i="9"/>
  <c r="E767" i="5"/>
  <c r="H768" i="5"/>
  <c r="I768" i="5" s="1"/>
  <c r="E768" i="5" s="1"/>
  <c r="J397" i="6"/>
  <c r="K397" i="6" s="1"/>
  <c r="E397" i="6" s="1"/>
  <c r="J405" i="6"/>
  <c r="K405" i="6" s="1"/>
  <c r="E405" i="6" s="1"/>
  <c r="J389" i="6"/>
  <c r="K389" i="6" s="1"/>
  <c r="E389" i="6" s="1"/>
  <c r="J549" i="6"/>
  <c r="K549" i="6" s="1"/>
  <c r="J381" i="6"/>
  <c r="K381" i="6" s="1"/>
  <c r="E381" i="6" s="1"/>
  <c r="J1575" i="9"/>
  <c r="K1575" i="9" s="1"/>
  <c r="E1575" i="9" s="1"/>
  <c r="J2012" i="9"/>
  <c r="K2012" i="9" s="1"/>
  <c r="E2012" i="9" s="1"/>
  <c r="J1990" i="9"/>
  <c r="K1990" i="9" s="1"/>
  <c r="E1990" i="9" s="1"/>
  <c r="J1968" i="9"/>
  <c r="K1968" i="9" s="1"/>
  <c r="E1968" i="9" s="1"/>
  <c r="J1941" i="9"/>
  <c r="K1941" i="9" s="1"/>
  <c r="E1941" i="9" s="1"/>
  <c r="J479" i="5"/>
  <c r="K479" i="5" s="1"/>
  <c r="J441" i="5"/>
  <c r="K441" i="5" s="1"/>
  <c r="J459" i="5"/>
  <c r="K459" i="5" s="1"/>
  <c r="H1753" i="9"/>
  <c r="I1753" i="9" s="1"/>
  <c r="C138" i="3"/>
  <c r="J54" i="6"/>
  <c r="G56" i="6"/>
  <c r="E15" i="3"/>
  <c r="C45" i="3"/>
  <c r="J263" i="5"/>
  <c r="G265" i="5"/>
  <c r="E222" i="4"/>
  <c r="E223" i="4" s="1"/>
  <c r="K223" i="4"/>
  <c r="C43" i="3"/>
  <c r="J231" i="5"/>
  <c r="G233" i="5"/>
  <c r="C93" i="3"/>
  <c r="G892" i="5"/>
  <c r="J890" i="5"/>
  <c r="C79" i="3"/>
  <c r="G723" i="5"/>
  <c r="J721" i="5"/>
  <c r="J555" i="5"/>
  <c r="K555" i="5" s="1"/>
  <c r="E555" i="5" s="1"/>
  <c r="C52" i="3"/>
  <c r="G379" i="5"/>
  <c r="J377" i="5"/>
  <c r="F108" i="3"/>
  <c r="G108" i="3"/>
  <c r="H108" i="3"/>
  <c r="C136" i="3"/>
  <c r="G32" i="6"/>
  <c r="J30" i="6"/>
  <c r="C113" i="3"/>
  <c r="J1220" i="5"/>
  <c r="G1222" i="5"/>
  <c r="K254" i="6"/>
  <c r="E158" i="3" s="1"/>
  <c r="K591" i="6"/>
  <c r="G233" i="3"/>
  <c r="H233" i="3" s="1"/>
  <c r="C210" i="3"/>
  <c r="G959" i="6"/>
  <c r="J957" i="6"/>
  <c r="C345" i="3"/>
  <c r="J74" i="8"/>
  <c r="G76" i="8"/>
  <c r="G310" i="3"/>
  <c r="H310" i="3" s="1"/>
  <c r="C295" i="3"/>
  <c r="J1342" i="6"/>
  <c r="G1344" i="6"/>
  <c r="F135" i="3"/>
  <c r="G135" i="3"/>
  <c r="H135" i="3" s="1"/>
  <c r="E46" i="8"/>
  <c r="E47" i="8" s="1"/>
  <c r="I47" i="8"/>
  <c r="G251" i="3"/>
  <c r="H251" i="3" s="1"/>
  <c r="I428" i="7"/>
  <c r="E426" i="7"/>
  <c r="K950" i="8"/>
  <c r="E950" i="8" s="1"/>
  <c r="C359" i="3"/>
  <c r="J307" i="8"/>
  <c r="G309" i="8"/>
  <c r="J1417" i="8"/>
  <c r="K1417" i="8" s="1"/>
  <c r="E1417" i="8" s="1"/>
  <c r="K1416" i="8"/>
  <c r="E1416" i="8" s="1"/>
  <c r="G394" i="3"/>
  <c r="H394" i="3" s="1"/>
  <c r="J704" i="8"/>
  <c r="K704" i="8" s="1"/>
  <c r="E704" i="8" s="1"/>
  <c r="G448" i="3"/>
  <c r="H448" i="3" s="1"/>
  <c r="C378" i="3"/>
  <c r="J649" i="8"/>
  <c r="G651" i="8"/>
  <c r="C487" i="3"/>
  <c r="G1163" i="9"/>
  <c r="J1161" i="9"/>
  <c r="K505" i="8"/>
  <c r="K1391" i="9"/>
  <c r="J1392" i="9"/>
  <c r="K1392" i="9" s="1"/>
  <c r="E1392" i="9" s="1"/>
  <c r="E204" i="9"/>
  <c r="C473" i="3"/>
  <c r="G928" i="9"/>
  <c r="J926" i="9"/>
  <c r="K328" i="9"/>
  <c r="K394" i="9"/>
  <c r="E393" i="9"/>
  <c r="E394" i="9" s="1"/>
  <c r="H511" i="9"/>
  <c r="I511" i="9" s="1"/>
  <c r="E510" i="9"/>
  <c r="E608" i="9"/>
  <c r="H609" i="9"/>
  <c r="I609" i="9" s="1"/>
  <c r="E609" i="9" s="1"/>
  <c r="H570" i="9"/>
  <c r="I570" i="9" s="1"/>
  <c r="E570" i="9" s="1"/>
  <c r="E569" i="9"/>
  <c r="E1180" i="8"/>
  <c r="H1181" i="8"/>
  <c r="I1181" i="8" s="1"/>
  <c r="E1181" i="8" s="1"/>
  <c r="E356" i="8"/>
  <c r="H357" i="8"/>
  <c r="I357" i="8" s="1"/>
  <c r="E357" i="8" s="1"/>
  <c r="E590" i="8"/>
  <c r="H591" i="8"/>
  <c r="I591" i="8" s="1"/>
  <c r="E591" i="8" s="1"/>
  <c r="E137" i="7"/>
  <c r="H138" i="7"/>
  <c r="I138" i="7" s="1"/>
  <c r="E248" i="8"/>
  <c r="H249" i="8"/>
  <c r="I249" i="8" s="1"/>
  <c r="H606" i="6"/>
  <c r="I606" i="6" s="1"/>
  <c r="E605" i="6"/>
  <c r="E431" i="6"/>
  <c r="E436" i="6" s="1"/>
  <c r="H432" i="6"/>
  <c r="I432" i="6" s="1"/>
  <c r="E432" i="6" s="1"/>
  <c r="E701" i="6"/>
  <c r="H702" i="6"/>
  <c r="I702" i="6" s="1"/>
  <c r="E702" i="6" s="1"/>
  <c r="E394" i="6"/>
  <c r="H395" i="6"/>
  <c r="I395" i="6" s="1"/>
  <c r="E395" i="6" s="1"/>
  <c r="H899" i="5"/>
  <c r="I899" i="5" s="1"/>
  <c r="E899" i="5" s="1"/>
  <c r="E898" i="5"/>
  <c r="I1443" i="6"/>
  <c r="H1295" i="9"/>
  <c r="I1295" i="9" s="1"/>
  <c r="E1295" i="9" s="1"/>
  <c r="E1291" i="9"/>
  <c r="E1296" i="9" s="1"/>
  <c r="G531" i="3"/>
  <c r="H531" i="3" s="1"/>
  <c r="E768" i="8"/>
  <c r="I774" i="8"/>
  <c r="K872" i="9"/>
  <c r="E210" i="8"/>
  <c r="C579" i="3"/>
  <c r="J2583" i="9"/>
  <c r="G2585" i="9"/>
  <c r="E282" i="8"/>
  <c r="I287" i="8"/>
  <c r="E619" i="6"/>
  <c r="I627" i="6"/>
  <c r="E735" i="6"/>
  <c r="E480" i="8"/>
  <c r="I350" i="5"/>
  <c r="E338" i="5"/>
  <c r="E565" i="3"/>
  <c r="F565" i="3" s="1"/>
  <c r="J565" i="3" s="1"/>
  <c r="K2365" i="9"/>
  <c r="E821" i="9"/>
  <c r="E1027" i="6"/>
  <c r="H1139" i="9"/>
  <c r="I1139" i="9" s="1"/>
  <c r="I1142" i="6"/>
  <c r="E1135" i="6"/>
  <c r="H9" i="13"/>
  <c r="J9" i="13" s="1"/>
  <c r="H30" i="13"/>
  <c r="J30" i="13" s="1"/>
  <c r="H10" i="13"/>
  <c r="J10" i="13" s="1"/>
  <c r="H31" i="13"/>
  <c r="J31" i="13" s="1"/>
  <c r="H7" i="13"/>
  <c r="J7" i="13" s="1"/>
  <c r="H36" i="13"/>
  <c r="J36" i="13" s="1"/>
  <c r="J1475" i="5" s="1"/>
  <c r="K1475" i="5" s="1"/>
  <c r="H37" i="13"/>
  <c r="J37" i="13" s="1"/>
  <c r="J1489" i="5" s="1"/>
  <c r="K1489" i="5" s="1"/>
  <c r="H28" i="13"/>
  <c r="J28" i="13" s="1"/>
  <c r="J1313" i="5" s="1"/>
  <c r="K1313" i="5" s="1"/>
  <c r="H32" i="13"/>
  <c r="J32" i="13" s="1"/>
  <c r="J1337" i="5" s="1"/>
  <c r="K1337" i="5" s="1"/>
  <c r="H20" i="13"/>
  <c r="J20" i="13" s="1"/>
  <c r="H29" i="13"/>
  <c r="J29" i="13" s="1"/>
  <c r="H6" i="13"/>
  <c r="J6" i="13" s="1"/>
  <c r="K31" i="10"/>
  <c r="H33" i="13"/>
  <c r="J33" i="13" s="1"/>
  <c r="J1361" i="5" s="1"/>
  <c r="K1361" i="5" s="1"/>
  <c r="E1361" i="5" s="1"/>
  <c r="H8" i="13"/>
  <c r="J8" i="13" s="1"/>
  <c r="H34" i="13"/>
  <c r="J34" i="13" s="1"/>
  <c r="J1379" i="5" s="1"/>
  <c r="K1379" i="5" s="1"/>
  <c r="E1379" i="5" s="1"/>
  <c r="H35" i="13"/>
  <c r="J35" i="13" s="1"/>
  <c r="J1461" i="5" s="1"/>
  <c r="K1461" i="5" s="1"/>
  <c r="I394" i="9"/>
  <c r="J1770" i="9"/>
  <c r="K1770" i="9" s="1"/>
  <c r="I2451" i="9"/>
  <c r="E753" i="5"/>
  <c r="H754" i="5"/>
  <c r="I754" i="5" s="1"/>
  <c r="E754" i="5" s="1"/>
  <c r="E47" i="5"/>
  <c r="I51" i="5"/>
  <c r="H2029" i="9"/>
  <c r="I2029" i="9" s="1"/>
  <c r="J373" i="6"/>
  <c r="K373" i="6" s="1"/>
  <c r="E373" i="6" s="1"/>
  <c r="J545" i="6"/>
  <c r="K545" i="6" s="1"/>
  <c r="J365" i="6"/>
  <c r="K365" i="6" s="1"/>
  <c r="E365" i="6" s="1"/>
  <c r="E1298" i="5"/>
  <c r="J268" i="7"/>
  <c r="K268" i="7" s="1"/>
  <c r="E268" i="7" s="1"/>
  <c r="E269" i="7" s="1"/>
  <c r="J294" i="7"/>
  <c r="K294" i="7" s="1"/>
  <c r="D504" i="3"/>
  <c r="I1438" i="9"/>
  <c r="C48" i="3"/>
  <c r="J308" i="5"/>
  <c r="G310" i="5"/>
  <c r="J507" i="5"/>
  <c r="K507" i="5" s="1"/>
  <c r="E507" i="5" s="1"/>
  <c r="C78" i="3"/>
  <c r="J711" i="5"/>
  <c r="G713" i="5"/>
  <c r="C94" i="3"/>
  <c r="J905" i="5"/>
  <c r="G907" i="5"/>
  <c r="C204" i="3"/>
  <c r="J841" i="6"/>
  <c r="G843" i="6"/>
  <c r="C197" i="3"/>
  <c r="J706" i="6"/>
  <c r="G708" i="6"/>
  <c r="G176" i="3"/>
  <c r="H176" i="3" s="1"/>
  <c r="G191" i="3"/>
  <c r="H191" i="3"/>
  <c r="G231" i="3"/>
  <c r="H231" i="3" s="1"/>
  <c r="G174" i="3"/>
  <c r="H174" i="3" s="1"/>
  <c r="I72" i="8"/>
  <c r="E71" i="8"/>
  <c r="E72" i="8" s="1"/>
  <c r="C349" i="3"/>
  <c r="J125" i="8"/>
  <c r="G127" i="8"/>
  <c r="J1518" i="6"/>
  <c r="K1518" i="6" s="1"/>
  <c r="E1518" i="6" s="1"/>
  <c r="K1517" i="6"/>
  <c r="E1517" i="6" s="1"/>
  <c r="C329" i="3"/>
  <c r="G330" i="7"/>
  <c r="J328" i="7"/>
  <c r="K911" i="8"/>
  <c r="E911" i="8" s="1"/>
  <c r="C366" i="3"/>
  <c r="G435" i="8"/>
  <c r="J433" i="8"/>
  <c r="C374" i="3"/>
  <c r="G579" i="8"/>
  <c r="J577" i="8"/>
  <c r="K106" i="7"/>
  <c r="E106" i="7" s="1"/>
  <c r="K712" i="9"/>
  <c r="C397" i="3"/>
  <c r="G1010" i="8"/>
  <c r="J1008" i="8"/>
  <c r="C447" i="3"/>
  <c r="G418" i="9"/>
  <c r="J416" i="9"/>
  <c r="E84" i="9"/>
  <c r="G370" i="3"/>
  <c r="H370" i="3"/>
  <c r="G415" i="3"/>
  <c r="H415" i="3" s="1"/>
  <c r="G492" i="3"/>
  <c r="H492" i="3" s="1"/>
  <c r="C472" i="3"/>
  <c r="G912" i="9"/>
  <c r="J910" i="9"/>
  <c r="E432" i="3"/>
  <c r="E1060" i="9"/>
  <c r="E1420" i="9"/>
  <c r="K1421" i="9"/>
  <c r="E867" i="9"/>
  <c r="H868" i="9"/>
  <c r="I868" i="9" s="1"/>
  <c r="E868" i="9" s="1"/>
  <c r="E1375" i="8"/>
  <c r="H1376" i="8"/>
  <c r="I1376" i="8" s="1"/>
  <c r="E1376" i="8" s="1"/>
  <c r="H441" i="7"/>
  <c r="I441" i="7" s="1"/>
  <c r="E440" i="7"/>
  <c r="E716" i="8"/>
  <c r="H717" i="8"/>
  <c r="I717" i="8" s="1"/>
  <c r="H483" i="8"/>
  <c r="I483" i="8" s="1"/>
  <c r="E483" i="8" s="1"/>
  <c r="E482" i="8"/>
  <c r="E572" i="8"/>
  <c r="H573" i="8"/>
  <c r="I573" i="8" s="1"/>
  <c r="E573" i="8" s="1"/>
  <c r="H339" i="8"/>
  <c r="I339" i="8" s="1"/>
  <c r="E338" i="8"/>
  <c r="E963" i="6"/>
  <c r="H964" i="6"/>
  <c r="I964" i="6" s="1"/>
  <c r="E964" i="6" s="1"/>
  <c r="E1175" i="6"/>
  <c r="H1176" i="6"/>
  <c r="I1176" i="6" s="1"/>
  <c r="E1176" i="6" s="1"/>
  <c r="E1424" i="6"/>
  <c r="H1425" i="6"/>
  <c r="I1425" i="6" s="1"/>
  <c r="H244" i="6"/>
  <c r="I244" i="6" s="1"/>
  <c r="E244" i="6" s="1"/>
  <c r="I247" i="6"/>
  <c r="D157" i="3" s="1"/>
  <c r="F157" i="3" s="1"/>
  <c r="J157" i="3" s="1"/>
  <c r="E243" i="6"/>
  <c r="E247" i="6" s="1"/>
  <c r="I333" i="6"/>
  <c r="E324" i="6"/>
  <c r="H325" i="6"/>
  <c r="I325" i="6" s="1"/>
  <c r="E325" i="6" s="1"/>
  <c r="E302" i="9"/>
  <c r="H307" i="9"/>
  <c r="I307" i="9" s="1"/>
  <c r="E307" i="9" s="1"/>
  <c r="E903" i="8"/>
  <c r="I909" i="8"/>
  <c r="E174" i="8"/>
  <c r="C486" i="3"/>
  <c r="J1142" i="9"/>
  <c r="G1144" i="9"/>
  <c r="H1863" i="9"/>
  <c r="I1863" i="9" s="1"/>
  <c r="E1863" i="9" s="1"/>
  <c r="E1860" i="9"/>
  <c r="E1864" i="9" s="1"/>
  <c r="E246" i="8"/>
  <c r="H1101" i="9"/>
  <c r="I1101" i="9" s="1"/>
  <c r="E1101" i="9" s="1"/>
  <c r="E1099" i="9"/>
  <c r="E773" i="6"/>
  <c r="E408" i="8"/>
  <c r="I413" i="8"/>
  <c r="H2483" i="9"/>
  <c r="I2483" i="9" s="1"/>
  <c r="E2483" i="9" s="1"/>
  <c r="E2485" i="9" s="1"/>
  <c r="E2479" i="9"/>
  <c r="C436" i="3"/>
  <c r="J189" i="9"/>
  <c r="G191" i="9"/>
  <c r="E552" i="8"/>
  <c r="I557" i="8"/>
  <c r="I561" i="8" s="1"/>
  <c r="E1802" i="9"/>
  <c r="E860" i="9"/>
  <c r="I870" i="9"/>
  <c r="E624" i="8"/>
  <c r="I1219" i="8"/>
  <c r="J1758" i="9"/>
  <c r="K1758" i="9" s="1"/>
  <c r="E1758" i="9" s="1"/>
  <c r="F555" i="3"/>
  <c r="G555" i="3"/>
  <c r="H555" i="3" s="1"/>
  <c r="E991" i="6"/>
  <c r="H1893" i="9"/>
  <c r="I1893" i="9" s="1"/>
  <c r="E1893" i="9" s="1"/>
  <c r="I1894" i="9"/>
  <c r="E1890" i="9"/>
  <c r="E1099" i="6"/>
  <c r="I1106" i="6"/>
  <c r="J2272" i="9"/>
  <c r="K2272" i="9" s="1"/>
  <c r="E1200" i="9"/>
  <c r="E1204" i="9" s="1"/>
  <c r="H1203" i="9"/>
  <c r="I1203" i="9" s="1"/>
  <c r="E1203" i="9" s="1"/>
  <c r="K1405" i="9"/>
  <c r="C495" i="3"/>
  <c r="G1300" i="9"/>
  <c r="J1298" i="9"/>
  <c r="I1008" i="9"/>
  <c r="E999" i="9"/>
  <c r="H1007" i="9"/>
  <c r="I1007" i="9" s="1"/>
  <c r="E1007" i="9" s="1"/>
  <c r="E1724" i="9"/>
  <c r="H1816" i="9"/>
  <c r="I1816" i="9" s="1"/>
  <c r="I1818" i="9" s="1"/>
  <c r="I34" i="5"/>
  <c r="E30" i="5"/>
  <c r="C580" i="3"/>
  <c r="G2599" i="9"/>
  <c r="J2597" i="9"/>
  <c r="D570" i="6"/>
  <c r="K570" i="6" s="1"/>
  <c r="E570" i="6" s="1"/>
  <c r="D571" i="6"/>
  <c r="K571" i="6" s="1"/>
  <c r="E571" i="6" s="1"/>
  <c r="D568" i="6"/>
  <c r="K568" i="6" s="1"/>
  <c r="E568" i="6" s="1"/>
  <c r="D569" i="6"/>
  <c r="K569" i="6" s="1"/>
  <c r="E569" i="6" s="1"/>
  <c r="J58" i="13"/>
  <c r="J537" i="6" s="1"/>
  <c r="K537" i="6" s="1"/>
  <c r="E900" i="5"/>
  <c r="C38" i="3"/>
  <c r="J121" i="5"/>
  <c r="G123" i="5"/>
  <c r="C109" i="3"/>
  <c r="G1096" i="5"/>
  <c r="J1094" i="5"/>
  <c r="G65" i="3"/>
  <c r="H65" i="3" s="1"/>
  <c r="I1234" i="5"/>
  <c r="E1231" i="5"/>
  <c r="C173" i="3"/>
  <c r="G440" i="6"/>
  <c r="J438" i="6"/>
  <c r="F137" i="3"/>
  <c r="G137" i="3"/>
  <c r="H137" i="3" s="1"/>
  <c r="J784" i="6"/>
  <c r="K784" i="6" s="1"/>
  <c r="E784" i="6" s="1"/>
  <c r="C331" i="3"/>
  <c r="G365" i="7"/>
  <c r="J363" i="7"/>
  <c r="K111" i="4"/>
  <c r="E110" i="4"/>
  <c r="E111" i="4" s="1"/>
  <c r="C11" i="3"/>
  <c r="G91" i="4"/>
  <c r="J89" i="4"/>
  <c r="C6" i="3"/>
  <c r="G32" i="4"/>
  <c r="J30" i="4"/>
  <c r="C10" i="3"/>
  <c r="G79" i="4"/>
  <c r="J77" i="4"/>
  <c r="C37" i="3"/>
  <c r="J104" i="5"/>
  <c r="G106" i="5"/>
  <c r="C58" i="3"/>
  <c r="G447" i="5"/>
  <c r="J445" i="5"/>
  <c r="F62" i="3"/>
  <c r="J62" i="3" s="1"/>
  <c r="G62" i="3"/>
  <c r="H62" i="3" s="1"/>
  <c r="C81" i="3"/>
  <c r="J744" i="5"/>
  <c r="G746" i="5"/>
  <c r="C55" i="3"/>
  <c r="J413" i="5"/>
  <c r="G415" i="5"/>
  <c r="J188" i="5"/>
  <c r="K188" i="5" s="1"/>
  <c r="E188" i="5" s="1"/>
  <c r="C111" i="3"/>
  <c r="F1143" i="5"/>
  <c r="G1143" i="5" s="1"/>
  <c r="F1159" i="5"/>
  <c r="G1159" i="5" s="1"/>
  <c r="F1177" i="5"/>
  <c r="G1177" i="5" s="1"/>
  <c r="F1193" i="5"/>
  <c r="G1193" i="5" s="1"/>
  <c r="F1134" i="5"/>
  <c r="G1134" i="5" s="1"/>
  <c r="F1150" i="5"/>
  <c r="G1150" i="5" s="1"/>
  <c r="F1168" i="5"/>
  <c r="G1168" i="5" s="1"/>
  <c r="F1184" i="5"/>
  <c r="G1184" i="5" s="1"/>
  <c r="F1200" i="5"/>
  <c r="G1200" i="5" s="1"/>
  <c r="F1141" i="5"/>
  <c r="G1141" i="5" s="1"/>
  <c r="F1157" i="5"/>
  <c r="G1157" i="5" s="1"/>
  <c r="F1175" i="5"/>
  <c r="G1175" i="5" s="1"/>
  <c r="F1191" i="5"/>
  <c r="G1191" i="5" s="1"/>
  <c r="J1123" i="5"/>
  <c r="F1132" i="5"/>
  <c r="G1132" i="5" s="1"/>
  <c r="F1148" i="5"/>
  <c r="G1148" i="5" s="1"/>
  <c r="F1164" i="5"/>
  <c r="G1164" i="5" s="1"/>
  <c r="F1182" i="5"/>
  <c r="G1182" i="5" s="1"/>
  <c r="F1198" i="5"/>
  <c r="G1198" i="5" s="1"/>
  <c r="F1139" i="5"/>
  <c r="G1139" i="5" s="1"/>
  <c r="F1155" i="5"/>
  <c r="G1155" i="5" s="1"/>
  <c r="F1173" i="5"/>
  <c r="G1173" i="5" s="1"/>
  <c r="F1189" i="5"/>
  <c r="G1189" i="5" s="1"/>
  <c r="F1130" i="5"/>
  <c r="G1130" i="5" s="1"/>
  <c r="F1146" i="5"/>
  <c r="G1146" i="5" s="1"/>
  <c r="F1162" i="5"/>
  <c r="G1162" i="5" s="1"/>
  <c r="F1180" i="5"/>
  <c r="G1180" i="5" s="1"/>
  <c r="F1196" i="5"/>
  <c r="G1196" i="5" s="1"/>
  <c r="F1137" i="5"/>
  <c r="G1137" i="5" s="1"/>
  <c r="F1153" i="5"/>
  <c r="G1153" i="5" s="1"/>
  <c r="F1171" i="5"/>
  <c r="G1171" i="5" s="1"/>
  <c r="F1187" i="5"/>
  <c r="G1187" i="5" s="1"/>
  <c r="F1144" i="5"/>
  <c r="G1144" i="5" s="1"/>
  <c r="F1160" i="5"/>
  <c r="G1160" i="5" s="1"/>
  <c r="F1178" i="5"/>
  <c r="G1178" i="5" s="1"/>
  <c r="F1194" i="5"/>
  <c r="G1194" i="5" s="1"/>
  <c r="F1135" i="5"/>
  <c r="G1135" i="5" s="1"/>
  <c r="F1151" i="5"/>
  <c r="G1151" i="5" s="1"/>
  <c r="F1169" i="5"/>
  <c r="G1169" i="5" s="1"/>
  <c r="F1185" i="5"/>
  <c r="G1185" i="5" s="1"/>
  <c r="F1201" i="5"/>
  <c r="G1201" i="5" s="1"/>
  <c r="F1142" i="5"/>
  <c r="G1142" i="5" s="1"/>
  <c r="F1158" i="5"/>
  <c r="G1158" i="5" s="1"/>
  <c r="F1176" i="5"/>
  <c r="G1176" i="5" s="1"/>
  <c r="F1192" i="5"/>
  <c r="G1192" i="5" s="1"/>
  <c r="G1125" i="5"/>
  <c r="F1133" i="5"/>
  <c r="G1133" i="5" s="1"/>
  <c r="F1149" i="5"/>
  <c r="G1149" i="5" s="1"/>
  <c r="F1167" i="5"/>
  <c r="G1167" i="5" s="1"/>
  <c r="F1183" i="5"/>
  <c r="G1183" i="5" s="1"/>
  <c r="F1199" i="5"/>
  <c r="G1199" i="5" s="1"/>
  <c r="F1140" i="5"/>
  <c r="G1140" i="5" s="1"/>
  <c r="F1156" i="5"/>
  <c r="G1156" i="5" s="1"/>
  <c r="F1174" i="5"/>
  <c r="G1174" i="5" s="1"/>
  <c r="F1190" i="5"/>
  <c r="G1190" i="5" s="1"/>
  <c r="F1136" i="5"/>
  <c r="G1136" i="5" s="1"/>
  <c r="F1152" i="5"/>
  <c r="G1152" i="5" s="1"/>
  <c r="F1170" i="5"/>
  <c r="G1170" i="5" s="1"/>
  <c r="F1186" i="5"/>
  <c r="G1186" i="5" s="1"/>
  <c r="F1202" i="5"/>
  <c r="G1202" i="5" s="1"/>
  <c r="F1161" i="5"/>
  <c r="G1161" i="5" s="1"/>
  <c r="F1188" i="5"/>
  <c r="G1188" i="5" s="1"/>
  <c r="F1138" i="5"/>
  <c r="G1138" i="5" s="1"/>
  <c r="F1163" i="5"/>
  <c r="G1163" i="5" s="1"/>
  <c r="F1179" i="5"/>
  <c r="G1179" i="5" s="1"/>
  <c r="F1129" i="5"/>
  <c r="G1129" i="5" s="1"/>
  <c r="F1154" i="5"/>
  <c r="G1154" i="5" s="1"/>
  <c r="F1181" i="5"/>
  <c r="G1181" i="5" s="1"/>
  <c r="F1131" i="5"/>
  <c r="G1131" i="5" s="1"/>
  <c r="F1195" i="5"/>
  <c r="G1195" i="5" s="1"/>
  <c r="F1145" i="5"/>
  <c r="G1145" i="5" s="1"/>
  <c r="F1147" i="5"/>
  <c r="G1147" i="5" s="1"/>
  <c r="F1172" i="5"/>
  <c r="G1172" i="5" s="1"/>
  <c r="F1197" i="5"/>
  <c r="G1197" i="5" s="1"/>
  <c r="C96" i="3"/>
  <c r="J936" i="5"/>
  <c r="G938" i="5"/>
  <c r="C142" i="3"/>
  <c r="G96" i="6"/>
  <c r="J94" i="6"/>
  <c r="C164" i="3"/>
  <c r="J335" i="6"/>
  <c r="G337" i="6"/>
  <c r="C51" i="3"/>
  <c r="J352" i="5"/>
  <c r="G354" i="5"/>
  <c r="C140" i="3"/>
  <c r="G76" i="6"/>
  <c r="J74" i="6"/>
  <c r="C114" i="3"/>
  <c r="G1238" i="5"/>
  <c r="J1236" i="5"/>
  <c r="J1073" i="6"/>
  <c r="K1073" i="6" s="1"/>
  <c r="E1073" i="6" s="1"/>
  <c r="E732" i="6"/>
  <c r="J746" i="6"/>
  <c r="K746" i="6" s="1"/>
  <c r="E746" i="6" s="1"/>
  <c r="E172" i="3"/>
  <c r="C325" i="3"/>
  <c r="G273" i="7"/>
  <c r="J271" i="7"/>
  <c r="C292" i="3"/>
  <c r="J1288" i="6"/>
  <c r="G1290" i="6"/>
  <c r="G201" i="3"/>
  <c r="H201" i="3" s="1"/>
  <c r="E110" i="8"/>
  <c r="E111" i="8" s="1"/>
  <c r="I111" i="8"/>
  <c r="K989" i="8"/>
  <c r="E989" i="8" s="1"/>
  <c r="J990" i="8"/>
  <c r="K990" i="8" s="1"/>
  <c r="E990" i="8" s="1"/>
  <c r="K269" i="7"/>
  <c r="J154" i="9"/>
  <c r="K154" i="9" s="1"/>
  <c r="E154" i="9" s="1"/>
  <c r="E155" i="9" s="1"/>
  <c r="G416" i="3"/>
  <c r="H416" i="3" s="1"/>
  <c r="G315" i="3"/>
  <c r="H315" i="3" s="1"/>
  <c r="K1117" i="8"/>
  <c r="E1117" i="8" s="1"/>
  <c r="C424" i="3"/>
  <c r="J12" i="9"/>
  <c r="G14" i="9"/>
  <c r="E413" i="9"/>
  <c r="E414" i="9" s="1"/>
  <c r="K414" i="9"/>
  <c r="C499" i="3"/>
  <c r="J1360" i="9"/>
  <c r="G1362" i="9"/>
  <c r="C439" i="3"/>
  <c r="J250" i="9"/>
  <c r="G252" i="9"/>
  <c r="C490" i="3"/>
  <c r="J1206" i="9"/>
  <c r="G1208" i="9"/>
  <c r="C481" i="3"/>
  <c r="J1062" i="9"/>
  <c r="G1064" i="9"/>
  <c r="G1045" i="9"/>
  <c r="K2101" i="9"/>
  <c r="E2101" i="9" s="1"/>
  <c r="E1318" i="8"/>
  <c r="H1319" i="8"/>
  <c r="I1319" i="8" s="1"/>
  <c r="E1319" i="8" s="1"/>
  <c r="E531" i="9"/>
  <c r="H532" i="9"/>
  <c r="I532" i="9" s="1"/>
  <c r="E532" i="9" s="1"/>
  <c r="H1165" i="8"/>
  <c r="I1165" i="8" s="1"/>
  <c r="E1164" i="8"/>
  <c r="E158" i="8"/>
  <c r="H159" i="8"/>
  <c r="I159" i="8" s="1"/>
  <c r="E159" i="8" s="1"/>
  <c r="E1060" i="8"/>
  <c r="H1061" i="8"/>
  <c r="I1061" i="8" s="1"/>
  <c r="H1077" i="8"/>
  <c r="I1077" i="8" s="1"/>
  <c r="E1077" i="8" s="1"/>
  <c r="I1079" i="8"/>
  <c r="E1076" i="8"/>
  <c r="E338" i="7"/>
  <c r="H339" i="7"/>
  <c r="I339" i="7" s="1"/>
  <c r="E339" i="7" s="1"/>
  <c r="H519" i="8"/>
  <c r="I519" i="8" s="1"/>
  <c r="E519" i="8" s="1"/>
  <c r="E518" i="8"/>
  <c r="E932" i="6"/>
  <c r="H933" i="6"/>
  <c r="I933" i="6" s="1"/>
  <c r="E933" i="6" s="1"/>
  <c r="E1211" i="6"/>
  <c r="H1212" i="6"/>
  <c r="I1212" i="6" s="1"/>
  <c r="E1212" i="6" s="1"/>
  <c r="E778" i="6"/>
  <c r="H779" i="6"/>
  <c r="I779" i="6" s="1"/>
  <c r="E779" i="6" s="1"/>
  <c r="E386" i="6"/>
  <c r="H387" i="6"/>
  <c r="I387" i="6" s="1"/>
  <c r="E387" i="6" s="1"/>
  <c r="H1239" i="9"/>
  <c r="I1239" i="9" s="1"/>
  <c r="E1239" i="9" s="1"/>
  <c r="E1241" i="9" s="1"/>
  <c r="E826" i="8"/>
  <c r="C561" i="3"/>
  <c r="J2293" i="9"/>
  <c r="G2295" i="9"/>
  <c r="E156" i="8"/>
  <c r="H923" i="9"/>
  <c r="I923" i="9" s="1"/>
  <c r="C533" i="3"/>
  <c r="G1919" i="9"/>
  <c r="J1917" i="9"/>
  <c r="E228" i="8"/>
  <c r="H1703" i="9"/>
  <c r="I1703" i="9" s="1"/>
  <c r="E1703" i="9" s="1"/>
  <c r="I801" i="6"/>
  <c r="E792" i="6"/>
  <c r="H1964" i="9"/>
  <c r="I1964" i="9" s="1"/>
  <c r="E1955" i="9"/>
  <c r="I2433" i="9"/>
  <c r="H2431" i="9"/>
  <c r="I2431" i="9" s="1"/>
  <c r="E2431" i="9" s="1"/>
  <c r="E2426" i="9"/>
  <c r="E570" i="8"/>
  <c r="I575" i="8"/>
  <c r="H1627" i="9"/>
  <c r="I1627" i="9" s="1"/>
  <c r="C574" i="3"/>
  <c r="J2533" i="9"/>
  <c r="G2535" i="9"/>
  <c r="I955" i="6"/>
  <c r="E946" i="6"/>
  <c r="E606" i="8"/>
  <c r="G522" i="3"/>
  <c r="H522" i="3" s="1"/>
  <c r="E973" i="6"/>
  <c r="I980" i="6"/>
  <c r="C534" i="3"/>
  <c r="G1947" i="9"/>
  <c r="J1945" i="9"/>
  <c r="C573" i="3"/>
  <c r="G2523" i="9"/>
  <c r="J2521" i="9"/>
  <c r="E1081" i="6"/>
  <c r="I1088" i="6"/>
  <c r="C583" i="3"/>
  <c r="J2636" i="9"/>
  <c r="G2638" i="9"/>
  <c r="E259" i="6"/>
  <c r="E261" i="6" s="1"/>
  <c r="I261" i="6"/>
  <c r="D159" i="3" s="1"/>
  <c r="F159" i="3" s="1"/>
  <c r="J159" i="3" s="1"/>
  <c r="I1611" i="9"/>
  <c r="C584" i="3"/>
  <c r="G2651" i="9"/>
  <c r="J2649" i="9"/>
  <c r="H1848" i="9"/>
  <c r="I1848" i="9" s="1"/>
  <c r="E1425" i="5"/>
  <c r="I1432" i="5"/>
  <c r="J887" i="5"/>
  <c r="K887" i="5" s="1"/>
  <c r="E887" i="5" s="1"/>
  <c r="J918" i="5"/>
  <c r="K918" i="5" s="1"/>
  <c r="E918" i="5" s="1"/>
  <c r="J902" i="5"/>
  <c r="K902" i="5" s="1"/>
  <c r="E902" i="5" s="1"/>
  <c r="J829" i="5"/>
  <c r="K829" i="5" s="1"/>
  <c r="E829" i="5" s="1"/>
  <c r="J933" i="5"/>
  <c r="K933" i="5" s="1"/>
  <c r="E933" i="5" s="1"/>
  <c r="G462" i="3"/>
  <c r="H462" i="3"/>
  <c r="C504" i="3"/>
  <c r="G1438" i="9"/>
  <c r="J1436" i="9"/>
  <c r="C476" i="3"/>
  <c r="G975" i="9"/>
  <c r="J973" i="9"/>
  <c r="E479" i="3"/>
  <c r="K1032" i="9"/>
  <c r="C493" i="3"/>
  <c r="G1265" i="9"/>
  <c r="J1263" i="9"/>
  <c r="C489" i="3"/>
  <c r="G1193" i="9"/>
  <c r="J1191" i="9"/>
  <c r="C431" i="3"/>
  <c r="J104" i="9"/>
  <c r="G106" i="9"/>
  <c r="E688" i="9"/>
  <c r="H689" i="9"/>
  <c r="I689" i="9" s="1"/>
  <c r="E689" i="9" s="1"/>
  <c r="H1004" i="8"/>
  <c r="I1004" i="8" s="1"/>
  <c r="E1003" i="8"/>
  <c r="E698" i="8"/>
  <c r="H699" i="8"/>
  <c r="I699" i="8" s="1"/>
  <c r="E699" i="8" s="1"/>
  <c r="E644" i="8"/>
  <c r="H645" i="8"/>
  <c r="I645" i="8" s="1"/>
  <c r="E645" i="8" s="1"/>
  <c r="E410" i="8"/>
  <c r="H411" i="8"/>
  <c r="I411" i="8" s="1"/>
  <c r="E411" i="8" s="1"/>
  <c r="H231" i="8"/>
  <c r="I231" i="8" s="1"/>
  <c r="E230" i="8"/>
  <c r="E1067" i="6"/>
  <c r="H1068" i="6"/>
  <c r="I1068" i="6" s="1"/>
  <c r="E211" i="6"/>
  <c r="H212" i="6"/>
  <c r="I212" i="6" s="1"/>
  <c r="E212" i="6" s="1"/>
  <c r="H1188" i="9"/>
  <c r="I1188" i="9" s="1"/>
  <c r="E1188" i="9" s="1"/>
  <c r="E1185" i="9"/>
  <c r="C513" i="3"/>
  <c r="G1598" i="9"/>
  <c r="J1596" i="9"/>
  <c r="E138" i="8"/>
  <c r="I143" i="8"/>
  <c r="G542" i="3"/>
  <c r="H542" i="3"/>
  <c r="J1774" i="9"/>
  <c r="K1774" i="9" s="1"/>
  <c r="E1774" i="9" s="1"/>
  <c r="K1773" i="9"/>
  <c r="E1773" i="9" s="1"/>
  <c r="E318" i="8"/>
  <c r="E752" i="5"/>
  <c r="E658" i="6"/>
  <c r="E2004" i="9"/>
  <c r="H2008" i="9"/>
  <c r="I2008" i="9" s="1"/>
  <c r="E186" i="9"/>
  <c r="E187" i="9" s="1"/>
  <c r="K187" i="9"/>
  <c r="E516" i="8"/>
  <c r="I935" i="6"/>
  <c r="E927" i="6"/>
  <c r="E588" i="8"/>
  <c r="I593" i="8"/>
  <c r="J380" i="6"/>
  <c r="K380" i="6" s="1"/>
  <c r="J388" i="6"/>
  <c r="K388" i="6" s="1"/>
  <c r="J532" i="6"/>
  <c r="K532" i="6" s="1"/>
  <c r="J1574" i="9"/>
  <c r="K1574" i="9" s="1"/>
  <c r="E750" i="8"/>
  <c r="I755" i="8"/>
  <c r="D506" i="3"/>
  <c r="I1466" i="9"/>
  <c r="E2518" i="9"/>
  <c r="K2519" i="9"/>
  <c r="E1207" i="6"/>
  <c r="F559" i="3"/>
  <c r="G559" i="3"/>
  <c r="H559" i="3" s="1"/>
  <c r="C553" i="3"/>
  <c r="G2205" i="9"/>
  <c r="J2203" i="9"/>
  <c r="J733" i="9"/>
  <c r="K733" i="9" s="1"/>
  <c r="E733" i="9" s="1"/>
  <c r="K732" i="9"/>
  <c r="E732" i="9" s="1"/>
  <c r="E266" i="6"/>
  <c r="E268" i="6" s="1"/>
  <c r="I268" i="6"/>
  <c r="D160" i="3" s="1"/>
  <c r="F160" i="3" s="1"/>
  <c r="J160" i="3" s="1"/>
  <c r="H1878" i="9"/>
  <c r="I1878" i="9" s="1"/>
  <c r="I68" i="5"/>
  <c r="E64" i="5"/>
  <c r="I207" i="5"/>
  <c r="E199" i="5"/>
  <c r="K2573" i="9"/>
  <c r="J2574" i="9" s="1"/>
  <c r="K2574" i="9" s="1"/>
  <c r="E2574" i="9" s="1"/>
  <c r="J460" i="5"/>
  <c r="K460" i="5" s="1"/>
  <c r="E460" i="5" s="1"/>
  <c r="J480" i="5"/>
  <c r="K480" i="5" s="1"/>
  <c r="E480" i="5" s="1"/>
  <c r="D567" i="6"/>
  <c r="K567" i="6" s="1"/>
  <c r="J57" i="13"/>
  <c r="I954" i="9"/>
  <c r="E950" i="9"/>
  <c r="C435" i="3"/>
  <c r="J171" i="9"/>
  <c r="G173" i="9"/>
  <c r="C454" i="3"/>
  <c r="G557" i="9"/>
  <c r="J555" i="9"/>
  <c r="C427" i="3"/>
  <c r="J46" i="9"/>
  <c r="G48" i="9"/>
  <c r="C407" i="3"/>
  <c r="J1185" i="8"/>
  <c r="G1187" i="8"/>
  <c r="J1907" i="9"/>
  <c r="G1909" i="9"/>
  <c r="C532" i="3" s="1"/>
  <c r="G544" i="3"/>
  <c r="H544" i="3" s="1"/>
  <c r="E826" i="9"/>
  <c r="H827" i="9"/>
  <c r="I827" i="9" s="1"/>
  <c r="E827" i="9" s="1"/>
  <c r="E118" i="7"/>
  <c r="H119" i="7"/>
  <c r="I119" i="7" s="1"/>
  <c r="E663" i="6"/>
  <c r="H664" i="6"/>
  <c r="I664" i="6" s="1"/>
  <c r="E664" i="6" s="1"/>
  <c r="E740" i="6"/>
  <c r="H741" i="6"/>
  <c r="I741" i="6" s="1"/>
  <c r="E741" i="6" s="1"/>
  <c r="J2080" i="9"/>
  <c r="K2080" i="9" s="1"/>
  <c r="E2080" i="9" s="1"/>
  <c r="E86" i="4"/>
  <c r="E87" i="4" s="1"/>
  <c r="K87" i="4"/>
  <c r="C20" i="3"/>
  <c r="G193" i="4"/>
  <c r="J191" i="4"/>
  <c r="E73" i="4"/>
  <c r="E75" i="4" s="1"/>
  <c r="K75" i="4"/>
  <c r="C32" i="3"/>
  <c r="J19" i="5"/>
  <c r="G21" i="5"/>
  <c r="E12" i="3"/>
  <c r="C102" i="3"/>
  <c r="J1010" i="5"/>
  <c r="G1012" i="5"/>
  <c r="C84" i="3"/>
  <c r="J785" i="5"/>
  <c r="G787" i="5"/>
  <c r="C63" i="3"/>
  <c r="G524" i="5"/>
  <c r="J522" i="5"/>
  <c r="F99" i="3"/>
  <c r="G99" i="3"/>
  <c r="H99" i="3" s="1"/>
  <c r="J1212" i="5"/>
  <c r="K1212" i="5" s="1"/>
  <c r="C207" i="3"/>
  <c r="G901" i="6"/>
  <c r="J899" i="6"/>
  <c r="E150" i="3"/>
  <c r="F150" i="3" s="1"/>
  <c r="J150" i="3" s="1"/>
  <c r="G209" i="3"/>
  <c r="H209" i="3" s="1"/>
  <c r="G299" i="7"/>
  <c r="C327" i="3" s="1"/>
  <c r="J297" i="7"/>
  <c r="I416" i="7"/>
  <c r="E414" i="7"/>
  <c r="C316" i="3"/>
  <c r="G127" i="7"/>
  <c r="J125" i="7"/>
  <c r="C364" i="3"/>
  <c r="J397" i="8"/>
  <c r="G399" i="8"/>
  <c r="C363" i="3"/>
  <c r="J379" i="8"/>
  <c r="G381" i="8"/>
  <c r="C337" i="3"/>
  <c r="G448" i="7"/>
  <c r="J446" i="7"/>
  <c r="C356" i="3"/>
  <c r="G255" i="8"/>
  <c r="J253" i="8"/>
  <c r="G360" i="3"/>
  <c r="H360" i="3" s="1"/>
  <c r="G417" i="3"/>
  <c r="H417" i="3" s="1"/>
  <c r="C404" i="3"/>
  <c r="G1135" i="8"/>
  <c r="J1133" i="8"/>
  <c r="K536" i="9"/>
  <c r="E536" i="9" s="1"/>
  <c r="G400" i="3"/>
  <c r="H400" i="3" s="1"/>
  <c r="C391" i="3"/>
  <c r="J892" i="8"/>
  <c r="G894" i="8"/>
  <c r="C433" i="3"/>
  <c r="G141" i="9"/>
  <c r="J139" i="9"/>
  <c r="J594" i="9"/>
  <c r="K594" i="9" s="1"/>
  <c r="E594" i="9" s="1"/>
  <c r="C468" i="3"/>
  <c r="J831" i="9"/>
  <c r="G833" i="9"/>
  <c r="K290" i="9"/>
  <c r="E1373" i="9"/>
  <c r="C483" i="3"/>
  <c r="J1090" i="9"/>
  <c r="G1092" i="9"/>
  <c r="E1492" i="9"/>
  <c r="K1493" i="9"/>
  <c r="E477" i="3"/>
  <c r="K1462" i="9"/>
  <c r="E1461" i="9"/>
  <c r="E1462" i="9" s="1"/>
  <c r="E788" i="9"/>
  <c r="H789" i="9"/>
  <c r="I789" i="9" s="1"/>
  <c r="H770" i="9"/>
  <c r="I770" i="9" s="1"/>
  <c r="E770" i="9" s="1"/>
  <c r="E769" i="9"/>
  <c r="H927" i="8"/>
  <c r="I927" i="8" s="1"/>
  <c r="E927" i="8" s="1"/>
  <c r="E926" i="8"/>
  <c r="H465" i="8"/>
  <c r="I465" i="8" s="1"/>
  <c r="E465" i="8" s="1"/>
  <c r="E464" i="8"/>
  <c r="E1095" i="8"/>
  <c r="H1096" i="8"/>
  <c r="I1096" i="8" s="1"/>
  <c r="E1096" i="8" s="1"/>
  <c r="H213" i="8"/>
  <c r="I213" i="8" s="1"/>
  <c r="E212" i="8"/>
  <c r="H46" i="7"/>
  <c r="I46" i="7" s="1"/>
  <c r="E45" i="7"/>
  <c r="H204" i="7"/>
  <c r="I204" i="7" s="1"/>
  <c r="E204" i="7" s="1"/>
  <c r="E203" i="7"/>
  <c r="H1409" i="6"/>
  <c r="I1409" i="6" s="1"/>
  <c r="E1409" i="6" s="1"/>
  <c r="E1408" i="6"/>
  <c r="E586" i="6"/>
  <c r="H587" i="6"/>
  <c r="I587" i="6" s="1"/>
  <c r="H304" i="6"/>
  <c r="I304" i="6" s="1"/>
  <c r="E304" i="6" s="1"/>
  <c r="E303" i="6"/>
  <c r="E191" i="6"/>
  <c r="H192" i="6"/>
  <c r="I192" i="6" s="1"/>
  <c r="E192" i="6" s="1"/>
  <c r="C530" i="3"/>
  <c r="J1881" i="9"/>
  <c r="G1883" i="9"/>
  <c r="I1529" i="9"/>
  <c r="H907" i="9"/>
  <c r="I907" i="9" s="1"/>
  <c r="E907" i="9" s="1"/>
  <c r="E908" i="9" s="1"/>
  <c r="I890" i="8"/>
  <c r="E884" i="8"/>
  <c r="I1174" i="9"/>
  <c r="E1170" i="9"/>
  <c r="E1174" i="9" s="1"/>
  <c r="H1173" i="9"/>
  <c r="I1173" i="9" s="1"/>
  <c r="E1173" i="9" s="1"/>
  <c r="E390" i="8"/>
  <c r="I395" i="8"/>
  <c r="C509" i="3"/>
  <c r="G1514" i="9"/>
  <c r="J1512" i="9"/>
  <c r="E913" i="5"/>
  <c r="I919" i="5"/>
  <c r="I724" i="6"/>
  <c r="E715" i="6"/>
  <c r="H1592" i="9"/>
  <c r="I1592" i="9" s="1"/>
  <c r="E1592" i="9" s="1"/>
  <c r="E1594" i="9" s="1"/>
  <c r="E2419" i="9"/>
  <c r="I539" i="8"/>
  <c r="E534" i="8"/>
  <c r="H368" i="5"/>
  <c r="I368" i="5" s="1"/>
  <c r="E368" i="5" s="1"/>
  <c r="E366" i="5"/>
  <c r="E908" i="6"/>
  <c r="I916" i="6"/>
  <c r="I647" i="8"/>
  <c r="E642" i="8"/>
  <c r="E732" i="8"/>
  <c r="I737" i="8"/>
  <c r="K2068" i="9"/>
  <c r="E1261" i="6"/>
  <c r="G2485" i="9"/>
  <c r="C520" i="3"/>
  <c r="J1726" i="9"/>
  <c r="G1728" i="9"/>
  <c r="G463" i="3"/>
  <c r="H463" i="3"/>
  <c r="I2519" i="9"/>
  <c r="E221" i="5"/>
  <c r="I229" i="5"/>
  <c r="F578" i="3"/>
  <c r="G578" i="3"/>
  <c r="H578" i="3" s="1"/>
  <c r="E409" i="5"/>
  <c r="E189" i="4"/>
  <c r="C46" i="3"/>
  <c r="G274" i="5"/>
  <c r="J272" i="5"/>
  <c r="C82" i="3"/>
  <c r="J759" i="5"/>
  <c r="G761" i="5"/>
  <c r="C106" i="3"/>
  <c r="J1058" i="5"/>
  <c r="G1060" i="5"/>
  <c r="C110" i="3"/>
  <c r="G1108" i="5"/>
  <c r="J1106" i="5"/>
  <c r="K691" i="5"/>
  <c r="E691" i="5" s="1"/>
  <c r="C61" i="3"/>
  <c r="G499" i="5"/>
  <c r="J497" i="5"/>
  <c r="J294" i="6"/>
  <c r="K294" i="6" s="1"/>
  <c r="E294" i="6" s="1"/>
  <c r="C104" i="3"/>
  <c r="J1034" i="5"/>
  <c r="G1036" i="5"/>
  <c r="J127" i="6"/>
  <c r="K127" i="6" s="1"/>
  <c r="K687" i="6"/>
  <c r="E687" i="6" s="1"/>
  <c r="C241" i="3"/>
  <c r="J1090" i="6"/>
  <c r="G1092" i="6"/>
  <c r="C242" i="3"/>
  <c r="J1108" i="6"/>
  <c r="G1110" i="6"/>
  <c r="E304" i="3"/>
  <c r="F304" i="3" s="1"/>
  <c r="J304" i="3" s="1"/>
  <c r="J1482" i="6"/>
  <c r="K1482" i="6" s="1"/>
  <c r="E1482" i="6" s="1"/>
  <c r="E1483" i="6" s="1"/>
  <c r="C351" i="3"/>
  <c r="G165" i="8"/>
  <c r="J163" i="8"/>
  <c r="I8" i="8"/>
  <c r="H9" i="8"/>
  <c r="I9" i="8" s="1"/>
  <c r="E9" i="8" s="1"/>
  <c r="K343" i="8"/>
  <c r="E343" i="8" s="1"/>
  <c r="K1162" i="6"/>
  <c r="E1162" i="6" s="1"/>
  <c r="K282" i="7"/>
  <c r="C368" i="3"/>
  <c r="J469" i="8"/>
  <c r="G471" i="8"/>
  <c r="K880" i="6"/>
  <c r="E880" i="6" s="1"/>
  <c r="J881" i="6"/>
  <c r="K881" i="6" s="1"/>
  <c r="E881" i="6" s="1"/>
  <c r="J1152" i="8"/>
  <c r="G1154" i="8"/>
  <c r="G409" i="3"/>
  <c r="H409" i="3" s="1"/>
  <c r="C380" i="3"/>
  <c r="J685" i="8"/>
  <c r="G687" i="8"/>
  <c r="C418" i="3"/>
  <c r="G1382" i="8"/>
  <c r="J1380" i="8"/>
  <c r="E168" i="9"/>
  <c r="K169" i="9"/>
  <c r="E483" i="3"/>
  <c r="E136" i="9"/>
  <c r="E137" i="9" s="1"/>
  <c r="K137" i="9"/>
  <c r="G456" i="3"/>
  <c r="H456" i="3"/>
  <c r="E1028" i="9"/>
  <c r="E1032" i="9" s="1"/>
  <c r="H1073" i="9"/>
  <c r="I1073" i="9" s="1"/>
  <c r="E1073" i="9" s="1"/>
  <c r="E1071" i="9"/>
  <c r="E1074" i="9" s="1"/>
  <c r="C425" i="3"/>
  <c r="J24" i="9"/>
  <c r="G26" i="9"/>
  <c r="C500" i="3"/>
  <c r="J1375" i="9"/>
  <c r="G1377" i="9"/>
  <c r="E1261" i="9"/>
  <c r="E492" i="3"/>
  <c r="E1685" i="9"/>
  <c r="E1686" i="9" s="1"/>
  <c r="K1686" i="9"/>
  <c r="H808" i="9"/>
  <c r="I808" i="9" s="1"/>
  <c r="E808" i="9" s="1"/>
  <c r="E807" i="9"/>
  <c r="E629" i="9"/>
  <c r="H630" i="9"/>
  <c r="I630" i="9" s="1"/>
  <c r="E630" i="9" s="1"/>
  <c r="H849" i="8"/>
  <c r="I849" i="8" s="1"/>
  <c r="E848" i="8"/>
  <c r="E320" i="8"/>
  <c r="H321" i="8"/>
  <c r="I321" i="8" s="1"/>
  <c r="E626" i="8"/>
  <c r="H627" i="8"/>
  <c r="I627" i="8" s="1"/>
  <c r="E627" i="8" s="1"/>
  <c r="E12" i="7"/>
  <c r="H13" i="7"/>
  <c r="I13" i="7" s="1"/>
  <c r="E13" i="7" s="1"/>
  <c r="E250" i="7"/>
  <c r="H251" i="7"/>
  <c r="I251" i="7" s="1"/>
  <c r="H1194" i="6"/>
  <c r="I1194" i="6" s="1"/>
  <c r="E1193" i="6"/>
  <c r="H1302" i="6"/>
  <c r="I1302" i="6" s="1"/>
  <c r="E1302" i="6" s="1"/>
  <c r="E1301" i="6"/>
  <c r="E1265" i="6"/>
  <c r="H1266" i="6"/>
  <c r="I1266" i="6" s="1"/>
  <c r="E817" i="6"/>
  <c r="H818" i="6"/>
  <c r="I818" i="6" s="1"/>
  <c r="E378" i="6"/>
  <c r="H379" i="6"/>
  <c r="I379" i="6" s="1"/>
  <c r="H1387" i="9"/>
  <c r="I1387" i="9" s="1"/>
  <c r="E1387" i="9" s="1"/>
  <c r="E1389" i="9" s="1"/>
  <c r="C536" i="3"/>
  <c r="J1994" i="9"/>
  <c r="G1996" i="9"/>
  <c r="I1686" i="9"/>
  <c r="I813" i="8"/>
  <c r="E807" i="8"/>
  <c r="E1593" i="9"/>
  <c r="K1594" i="9"/>
  <c r="C535" i="3"/>
  <c r="J1972" i="9"/>
  <c r="G1974" i="9"/>
  <c r="G523" i="3"/>
  <c r="H523" i="3" s="1"/>
  <c r="E372" i="8"/>
  <c r="H1937" i="9"/>
  <c r="I1937" i="9" s="1"/>
  <c r="E1937" i="9" s="1"/>
  <c r="I1943" i="9"/>
  <c r="E1928" i="9"/>
  <c r="E1509" i="9"/>
  <c r="E1510" i="9" s="1"/>
  <c r="K1510" i="9"/>
  <c r="I553" i="9"/>
  <c r="E545" i="9"/>
  <c r="E696" i="6"/>
  <c r="E442" i="3"/>
  <c r="E567" i="3"/>
  <c r="F567" i="3" s="1"/>
  <c r="J567" i="3" s="1"/>
  <c r="K2419" i="9"/>
  <c r="E762" i="9"/>
  <c r="E498" i="8"/>
  <c r="I503" i="8"/>
  <c r="E480" i="3"/>
  <c r="E531" i="3"/>
  <c r="K1898" i="9"/>
  <c r="E889" i="6"/>
  <c r="I897" i="6"/>
  <c r="I665" i="8"/>
  <c r="E660" i="8"/>
  <c r="E714" i="8"/>
  <c r="G541" i="3"/>
  <c r="H541" i="3" s="1"/>
  <c r="E1189" i="6"/>
  <c r="H1419" i="9"/>
  <c r="I1419" i="9" s="1"/>
  <c r="E1419" i="9" s="1"/>
  <c r="E1421" i="9" s="1"/>
  <c r="J350" i="6"/>
  <c r="K350" i="6" s="1"/>
  <c r="J329" i="6"/>
  <c r="K329" i="6" s="1"/>
  <c r="J289" i="6"/>
  <c r="K289" i="6" s="1"/>
  <c r="E289" i="6" s="1"/>
  <c r="J308" i="6"/>
  <c r="K308" i="6" s="1"/>
  <c r="I174" i="7"/>
  <c r="I85" i="5"/>
  <c r="E81" i="5"/>
  <c r="K23" i="10"/>
  <c r="H4" i="13"/>
  <c r="J4" i="13" s="1"/>
  <c r="E155" i="5"/>
  <c r="I163" i="5"/>
  <c r="J66" i="5"/>
  <c r="K66" i="5" s="1"/>
  <c r="J344" i="5"/>
  <c r="K344" i="5" s="1"/>
  <c r="J183" i="5"/>
  <c r="K183" i="5" s="1"/>
  <c r="J32" i="5"/>
  <c r="K32" i="5" s="1"/>
  <c r="J161" i="5"/>
  <c r="K161" i="5" s="1"/>
  <c r="J369" i="5"/>
  <c r="K369" i="5" s="1"/>
  <c r="J139" i="5"/>
  <c r="K139" i="5" s="1"/>
  <c r="J249" i="5"/>
  <c r="K249" i="5" s="1"/>
  <c r="J117" i="5"/>
  <c r="K117" i="5" s="1"/>
  <c r="J227" i="5"/>
  <c r="K227" i="5" s="1"/>
  <c r="J83" i="5"/>
  <c r="K83" i="5" s="1"/>
  <c r="J205" i="5"/>
  <c r="K205" i="5" s="1"/>
  <c r="J100" i="5"/>
  <c r="K100" i="5" s="1"/>
  <c r="J303" i="5"/>
  <c r="K303" i="5" s="1"/>
  <c r="J49" i="5"/>
  <c r="K49" i="5" s="1"/>
  <c r="J285" i="5"/>
  <c r="K285" i="5" s="1"/>
  <c r="J1411" i="5"/>
  <c r="K1411" i="5" s="1"/>
  <c r="J1395" i="5"/>
  <c r="K1395" i="5" s="1"/>
  <c r="J1360" i="5"/>
  <c r="K1360" i="5" s="1"/>
  <c r="J1378" i="5"/>
  <c r="K1378" i="5" s="1"/>
  <c r="J1431" i="5"/>
  <c r="K1431" i="5" s="1"/>
  <c r="E439" i="3"/>
  <c r="E430" i="3"/>
  <c r="K455" i="9"/>
  <c r="E455" i="9" s="1"/>
  <c r="J456" i="9"/>
  <c r="K456" i="9" s="1"/>
  <c r="E456" i="9" s="1"/>
  <c r="C484" i="3"/>
  <c r="G1106" i="9"/>
  <c r="J1104" i="9"/>
  <c r="G479" i="3"/>
  <c r="H479" i="3" s="1"/>
  <c r="C457" i="3"/>
  <c r="G615" i="9"/>
  <c r="J613" i="9"/>
  <c r="C505" i="3"/>
  <c r="J1451" i="9"/>
  <c r="G1453" i="9"/>
  <c r="C494" i="3"/>
  <c r="J1282" i="9"/>
  <c r="G1284" i="9"/>
  <c r="E500" i="3"/>
  <c r="K2282" i="9"/>
  <c r="H1200" i="8"/>
  <c r="I1200" i="8" s="1"/>
  <c r="E1200" i="8" s="1"/>
  <c r="E1199" i="8"/>
  <c r="E431" i="9"/>
  <c r="H432" i="9"/>
  <c r="I432" i="9" s="1"/>
  <c r="E432" i="9" s="1"/>
  <c r="H772" i="8"/>
  <c r="I772" i="8" s="1"/>
  <c r="E772" i="8" s="1"/>
  <c r="E771" i="8"/>
  <c r="H81" i="7"/>
  <c r="I81" i="7" s="1"/>
  <c r="E80" i="7"/>
  <c r="H375" i="8"/>
  <c r="I375" i="8" s="1"/>
  <c r="E375" i="8" s="1"/>
  <c r="E374" i="8"/>
  <c r="H429" i="8"/>
  <c r="I429" i="8" s="1"/>
  <c r="E428" i="8"/>
  <c r="E302" i="8"/>
  <c r="H303" i="8"/>
  <c r="I303" i="8" s="1"/>
  <c r="H1014" i="6"/>
  <c r="I1014" i="6" s="1"/>
  <c r="E1014" i="6" s="1"/>
  <c r="E1013" i="6"/>
  <c r="E1229" i="6"/>
  <c r="H1230" i="6"/>
  <c r="I1230" i="6" s="1"/>
  <c r="E1049" i="6"/>
  <c r="H1050" i="6"/>
  <c r="I1050" i="6" s="1"/>
  <c r="E1050" i="6" s="1"/>
  <c r="E516" i="6"/>
  <c r="H517" i="6"/>
  <c r="I517" i="6" s="1"/>
  <c r="E517" i="6" s="1"/>
  <c r="E305" i="6"/>
  <c r="H306" i="6"/>
  <c r="I306" i="6" s="1"/>
  <c r="E306" i="6" s="1"/>
  <c r="I1389" i="9"/>
  <c r="C440" i="3"/>
  <c r="J272" i="9"/>
  <c r="G274" i="9"/>
  <c r="D500" i="3"/>
  <c r="I1377" i="9"/>
  <c r="I967" i="8"/>
  <c r="E961" i="8"/>
  <c r="H1665" i="9"/>
  <c r="I1665" i="9" s="1"/>
  <c r="E1665" i="9" s="1"/>
  <c r="E354" i="8"/>
  <c r="I359" i="8"/>
  <c r="E1982" i="9"/>
  <c r="H1986" i="9"/>
  <c r="I1986" i="9" s="1"/>
  <c r="E1986" i="9" s="1"/>
  <c r="E643" i="9"/>
  <c r="I653" i="9"/>
  <c r="E677" i="6"/>
  <c r="I685" i="6"/>
  <c r="J957" i="9"/>
  <c r="K957" i="9" s="1"/>
  <c r="E957" i="9" s="1"/>
  <c r="K956" i="9"/>
  <c r="E956" i="9" s="1"/>
  <c r="C569" i="3"/>
  <c r="G2455" i="9"/>
  <c r="J2453" i="9"/>
  <c r="E683" i="9"/>
  <c r="I1358" i="9"/>
  <c r="I1412" i="5"/>
  <c r="E1408" i="5"/>
  <c r="E696" i="8"/>
  <c r="E1243" i="6"/>
  <c r="I1250" i="6"/>
  <c r="E2484" i="9"/>
  <c r="K2485" i="9"/>
  <c r="I1376" i="6"/>
  <c r="E1369" i="6"/>
  <c r="G475" i="3"/>
  <c r="H475" i="3" s="1"/>
  <c r="I151" i="9"/>
  <c r="C540" i="3"/>
  <c r="G2059" i="9"/>
  <c r="J2057" i="9"/>
  <c r="H52" i="13"/>
  <c r="H53" i="13"/>
  <c r="J53" i="13" s="1"/>
  <c r="J529" i="6" s="1"/>
  <c r="K529" i="6" s="1"/>
  <c r="H54" i="13"/>
  <c r="J54" i="13" s="1"/>
  <c r="J530" i="6" s="1"/>
  <c r="K530" i="6" s="1"/>
  <c r="K27" i="10"/>
  <c r="E301" i="5"/>
  <c r="I306" i="5"/>
  <c r="I251" i="5"/>
  <c r="E243" i="5"/>
  <c r="C582" i="3"/>
  <c r="J2623" i="9"/>
  <c r="G2625" i="9"/>
  <c r="J1232" i="5"/>
  <c r="K1232" i="5" s="1"/>
  <c r="J1264" i="5"/>
  <c r="K1264" i="5" s="1"/>
  <c r="J1248" i="5"/>
  <c r="K1248" i="5" s="1"/>
  <c r="I629" i="8" l="1"/>
  <c r="E1102" i="9"/>
  <c r="I1052" i="6"/>
  <c r="I1102" i="9"/>
  <c r="I1028" i="9"/>
  <c r="I328" i="9"/>
  <c r="K1180" i="6"/>
  <c r="E1180" i="6" s="1"/>
  <c r="I751" i="9"/>
  <c r="E1405" i="9"/>
  <c r="C283" i="3"/>
  <c r="G283" i="3" s="1"/>
  <c r="H283" i="3" s="1"/>
  <c r="C279" i="3"/>
  <c r="C285" i="3"/>
  <c r="G285" i="3" s="1"/>
  <c r="H285" i="3" s="1"/>
  <c r="C284" i="3"/>
  <c r="G284" i="3" s="1"/>
  <c r="H284" i="3" s="1"/>
  <c r="C280" i="3"/>
  <c r="C286" i="3"/>
  <c r="G278" i="3"/>
  <c r="C282" i="3"/>
  <c r="G282" i="3" s="1"/>
  <c r="H282" i="3" s="1"/>
  <c r="H278" i="3"/>
  <c r="C281" i="3"/>
  <c r="G296" i="3"/>
  <c r="H296" i="3" s="1"/>
  <c r="I1241" i="9"/>
  <c r="J537" i="9"/>
  <c r="K537" i="9" s="1"/>
  <c r="E537" i="9" s="1"/>
  <c r="I757" i="5"/>
  <c r="E291" i="6"/>
  <c r="E295" i="6" s="1"/>
  <c r="I375" i="5"/>
  <c r="E1282" i="8"/>
  <c r="J794" i="9"/>
  <c r="K794" i="9" s="1"/>
  <c r="E794" i="9" s="1"/>
  <c r="I891" i="9"/>
  <c r="J635" i="9"/>
  <c r="K635" i="9" s="1"/>
  <c r="E635" i="9" s="1"/>
  <c r="J1363" i="8"/>
  <c r="K1363" i="8" s="1"/>
  <c r="E1363" i="8" s="1"/>
  <c r="I1074" i="9"/>
  <c r="I1098" i="8"/>
  <c r="E954" i="9"/>
  <c r="I1864" i="9"/>
  <c r="I903" i="5"/>
  <c r="E169" i="9"/>
  <c r="I291" i="6"/>
  <c r="J951" i="8"/>
  <c r="K951" i="8" s="1"/>
  <c r="E951" i="8" s="1"/>
  <c r="I226" i="9"/>
  <c r="I948" i="8"/>
  <c r="I470" i="6"/>
  <c r="J1055" i="6"/>
  <c r="K1055" i="6" s="1"/>
  <c r="E1055" i="6" s="1"/>
  <c r="K1054" i="6"/>
  <c r="E1054" i="6" s="1"/>
  <c r="I161" i="8"/>
  <c r="I558" i="6"/>
  <c r="D190" i="3" s="1"/>
  <c r="I366" i="6"/>
  <c r="D166" i="3" s="1"/>
  <c r="I1396" i="8"/>
  <c r="I449" i="8"/>
  <c r="J552" i="3"/>
  <c r="I988" i="9"/>
  <c r="C478" i="3"/>
  <c r="J1010" i="9"/>
  <c r="G1012" i="9"/>
  <c r="K776" i="8"/>
  <c r="E776" i="8" s="1"/>
  <c r="I666" i="6"/>
  <c r="I647" i="6"/>
  <c r="K155" i="9"/>
  <c r="I33" i="7"/>
  <c r="K1434" i="8"/>
  <c r="E1434" i="8" s="1"/>
  <c r="G385" i="3"/>
  <c r="H385" i="3" s="1"/>
  <c r="I1045" i="8"/>
  <c r="J357" i="6"/>
  <c r="K357" i="6" s="1"/>
  <c r="E357" i="6" s="1"/>
  <c r="K356" i="6"/>
  <c r="E356" i="6" s="1"/>
  <c r="I15" i="7"/>
  <c r="E2433" i="9"/>
  <c r="I344" i="7"/>
  <c r="J2102" i="9"/>
  <c r="K2102" i="9" s="1"/>
  <c r="E2102" i="9" s="1"/>
  <c r="I998" i="6"/>
  <c r="E1519" i="6"/>
  <c r="I1034" i="6"/>
  <c r="I1183" i="8"/>
  <c r="E504" i="6"/>
  <c r="I204" i="9"/>
  <c r="I374" i="6"/>
  <c r="D167" i="3" s="1"/>
  <c r="E1743" i="9"/>
  <c r="I487" i="6"/>
  <c r="I179" i="8"/>
  <c r="I436" i="6"/>
  <c r="I504" i="6"/>
  <c r="I254" i="6"/>
  <c r="D158" i="3" s="1"/>
  <c r="K812" i="9"/>
  <c r="E812" i="9" s="1"/>
  <c r="K474" i="9"/>
  <c r="E474" i="9" s="1"/>
  <c r="I1594" i="9"/>
  <c r="I829" i="9"/>
  <c r="I1286" i="6"/>
  <c r="I1178" i="6"/>
  <c r="I572" i="9"/>
  <c r="I233" i="6"/>
  <c r="D155" i="3" s="1"/>
  <c r="J1305" i="8"/>
  <c r="K1305" i="8" s="1"/>
  <c r="E1305" i="8" s="1"/>
  <c r="G467" i="3"/>
  <c r="H467" i="3"/>
  <c r="H450" i="3"/>
  <c r="G450" i="3"/>
  <c r="J200" i="8"/>
  <c r="K200" i="8" s="1"/>
  <c r="E200" i="8" s="1"/>
  <c r="K199" i="8"/>
  <c r="E199" i="8" s="1"/>
  <c r="I908" i="9"/>
  <c r="I878" i="6"/>
  <c r="I1340" i="8"/>
  <c r="I84" i="9"/>
  <c r="J473" i="6"/>
  <c r="K473" i="6" s="1"/>
  <c r="E473" i="6" s="1"/>
  <c r="E474" i="6" s="1"/>
  <c r="I521" i="6"/>
  <c r="J688" i="6"/>
  <c r="K688" i="6" s="1"/>
  <c r="E688" i="6" s="1"/>
  <c r="I390" i="6"/>
  <c r="D169" i="3" s="1"/>
  <c r="I781" i="6"/>
  <c r="I467" i="8"/>
  <c r="J88" i="7"/>
  <c r="K88" i="7" s="1"/>
  <c r="E88" i="7" s="1"/>
  <c r="E419" i="6"/>
  <c r="I1414" i="8"/>
  <c r="J938" i="6"/>
  <c r="K938" i="6" s="1"/>
  <c r="E938" i="6" s="1"/>
  <c r="I414" i="9"/>
  <c r="J183" i="6"/>
  <c r="K183" i="6" s="1"/>
  <c r="K311" i="9"/>
  <c r="J312" i="9"/>
  <c r="K312" i="9" s="1"/>
  <c r="E312" i="9" s="1"/>
  <c r="C538" i="3"/>
  <c r="J2033" i="9"/>
  <c r="G2035" i="9"/>
  <c r="E521" i="6"/>
  <c r="I1296" i="9"/>
  <c r="D495" i="3" s="1"/>
  <c r="F495" i="3" s="1"/>
  <c r="I419" i="6"/>
  <c r="I1131" i="8"/>
  <c r="G442" i="3"/>
  <c r="H442" i="3" s="1"/>
  <c r="H294" i="3"/>
  <c r="G294" i="3"/>
  <c r="G440" i="3"/>
  <c r="H440" i="3"/>
  <c r="F553" i="3"/>
  <c r="G553" i="3"/>
  <c r="H553" i="3"/>
  <c r="E303" i="8"/>
  <c r="I305" i="8"/>
  <c r="D513" i="3"/>
  <c r="I1598" i="9"/>
  <c r="D43" i="3"/>
  <c r="I233" i="5"/>
  <c r="E1574" i="9"/>
  <c r="K1436" i="9"/>
  <c r="E1436" i="9" s="1"/>
  <c r="D514" i="3"/>
  <c r="I1615" i="9"/>
  <c r="E1964" i="9"/>
  <c r="I1970" i="9"/>
  <c r="D401" i="3"/>
  <c r="I1083" i="8"/>
  <c r="G424" i="3"/>
  <c r="H424" i="3" s="1"/>
  <c r="F424" i="3"/>
  <c r="K74" i="6"/>
  <c r="G55" i="3"/>
  <c r="H55" i="3"/>
  <c r="J349" i="5"/>
  <c r="K349" i="5" s="1"/>
  <c r="E349" i="5" s="1"/>
  <c r="J372" i="5"/>
  <c r="K372" i="5" s="1"/>
  <c r="E372" i="5" s="1"/>
  <c r="J374" i="5"/>
  <c r="K374" i="5" s="1"/>
  <c r="E374" i="5" s="1"/>
  <c r="J346" i="5"/>
  <c r="K346" i="5" s="1"/>
  <c r="E346" i="5" s="1"/>
  <c r="J347" i="5"/>
  <c r="K347" i="5" s="1"/>
  <c r="E347" i="5" s="1"/>
  <c r="J348" i="5"/>
  <c r="K348" i="5" s="1"/>
  <c r="E348" i="5" s="1"/>
  <c r="J371" i="5"/>
  <c r="K371" i="5" s="1"/>
  <c r="E371" i="5" s="1"/>
  <c r="J373" i="5"/>
  <c r="K373" i="5" s="1"/>
  <c r="E373" i="5" s="1"/>
  <c r="E1338" i="6"/>
  <c r="I1340" i="6"/>
  <c r="D297" i="3"/>
  <c r="I1380" i="6"/>
  <c r="E8" i="8"/>
  <c r="E10" i="8" s="1"/>
  <c r="I10" i="8"/>
  <c r="D44" i="3"/>
  <c r="I255" i="5"/>
  <c r="E571" i="3"/>
  <c r="D196" i="3"/>
  <c r="I689" i="6"/>
  <c r="K272" i="9"/>
  <c r="J273" i="9"/>
  <c r="K273" i="9" s="1"/>
  <c r="E273" i="9" s="1"/>
  <c r="K1282" i="9"/>
  <c r="E1282" i="9" s="1"/>
  <c r="E83" i="5"/>
  <c r="D207" i="3"/>
  <c r="I901" i="6"/>
  <c r="I704" i="6"/>
  <c r="E127" i="6"/>
  <c r="K128" i="6"/>
  <c r="D378" i="3"/>
  <c r="I651" i="8"/>
  <c r="I1705" i="9"/>
  <c r="E11" i="3"/>
  <c r="E388" i="6"/>
  <c r="K390" i="6"/>
  <c r="E169" i="3" s="1"/>
  <c r="K104" i="9"/>
  <c r="J105" i="9" s="1"/>
  <c r="K105" i="9" s="1"/>
  <c r="E105" i="9" s="1"/>
  <c r="G504" i="3"/>
  <c r="H504" i="3"/>
  <c r="D202" i="3"/>
  <c r="I805" i="6"/>
  <c r="G292" i="3"/>
  <c r="H292" i="3" s="1"/>
  <c r="K89" i="4"/>
  <c r="E89" i="4" s="1"/>
  <c r="D114" i="3"/>
  <c r="I1238" i="5"/>
  <c r="K2597" i="9"/>
  <c r="J2598" i="9" s="1"/>
  <c r="K2598" i="9" s="1"/>
  <c r="E2598" i="9" s="1"/>
  <c r="D470" i="3"/>
  <c r="I874" i="9"/>
  <c r="D484" i="3"/>
  <c r="I1106" i="9"/>
  <c r="G397" i="3"/>
  <c r="H397" i="3"/>
  <c r="G48" i="3"/>
  <c r="H48" i="3" s="1"/>
  <c r="E1770" i="9"/>
  <c r="E1771" i="9" s="1"/>
  <c r="E1775" i="9" s="1"/>
  <c r="K1771" i="9"/>
  <c r="E249" i="8"/>
  <c r="I251" i="8"/>
  <c r="E511" i="9"/>
  <c r="I513" i="9"/>
  <c r="E1753" i="9"/>
  <c r="J1754" i="9"/>
  <c r="K1754" i="9" s="1"/>
  <c r="I1755" i="9"/>
  <c r="D239" i="3"/>
  <c r="I1056" i="6"/>
  <c r="E100" i="7"/>
  <c r="I104" i="7"/>
  <c r="J919" i="6"/>
  <c r="K919" i="6" s="1"/>
  <c r="E919" i="6" s="1"/>
  <c r="E372" i="9"/>
  <c r="I374" i="9"/>
  <c r="E830" i="8"/>
  <c r="I832" i="8"/>
  <c r="D165" i="3"/>
  <c r="I358" i="6"/>
  <c r="D456" i="3"/>
  <c r="I595" i="9"/>
  <c r="K465" i="5"/>
  <c r="E465" i="5" s="1"/>
  <c r="K1836" i="9"/>
  <c r="E1836" i="9" s="1"/>
  <c r="J1837" i="9"/>
  <c r="K1837" i="9" s="1"/>
  <c r="E1837" i="9" s="1"/>
  <c r="E609" i="8"/>
  <c r="I611" i="8"/>
  <c r="D48" i="3"/>
  <c r="I310" i="5"/>
  <c r="D208" i="3"/>
  <c r="I920" i="6"/>
  <c r="G472" i="3"/>
  <c r="H472" i="3" s="1"/>
  <c r="E712" i="9"/>
  <c r="J713" i="9"/>
  <c r="K713" i="9" s="1"/>
  <c r="E713" i="9" s="1"/>
  <c r="G197" i="3"/>
  <c r="H197" i="3" s="1"/>
  <c r="D446" i="3"/>
  <c r="I398" i="9"/>
  <c r="K957" i="6"/>
  <c r="E957" i="6" s="1"/>
  <c r="G43" i="3"/>
  <c r="H43" i="3"/>
  <c r="D526" i="3"/>
  <c r="I1822" i="9"/>
  <c r="D313" i="3"/>
  <c r="I72" i="7"/>
  <c r="E222" i="6"/>
  <c r="I224" i="6"/>
  <c r="D154" i="3" s="1"/>
  <c r="D52" i="3"/>
  <c r="I379" i="5"/>
  <c r="F554" i="3"/>
  <c r="H554" i="3"/>
  <c r="G554" i="3"/>
  <c r="K292" i="9"/>
  <c r="E292" i="9" s="1"/>
  <c r="K667" i="5"/>
  <c r="J668" i="5" s="1"/>
  <c r="K668" i="5" s="1"/>
  <c r="E668" i="5" s="1"/>
  <c r="D320" i="3"/>
  <c r="I194" i="7"/>
  <c r="E885" i="5"/>
  <c r="I888" i="5"/>
  <c r="E1068" i="6"/>
  <c r="I1070" i="6"/>
  <c r="E117" i="5"/>
  <c r="D319" i="3"/>
  <c r="I178" i="7"/>
  <c r="E1194" i="6"/>
  <c r="I1196" i="6"/>
  <c r="K1034" i="5"/>
  <c r="J1035" i="5" s="1"/>
  <c r="K1035" i="5" s="1"/>
  <c r="E1035" i="5" s="1"/>
  <c r="F84" i="3"/>
  <c r="G84" i="3"/>
  <c r="H84" i="3" s="1"/>
  <c r="G407" i="3"/>
  <c r="H407" i="3" s="1"/>
  <c r="K1191" i="9"/>
  <c r="F11" i="3"/>
  <c r="G11" i="3"/>
  <c r="H11" i="3"/>
  <c r="G580" i="3"/>
  <c r="H580" i="3" s="1"/>
  <c r="F580" i="3"/>
  <c r="D242" i="3"/>
  <c r="D243" i="3" s="1"/>
  <c r="D244" i="3" s="1"/>
  <c r="D245" i="3" s="1"/>
  <c r="D246" i="3" s="1"/>
  <c r="D247" i="3" s="1"/>
  <c r="D248" i="3" s="1"/>
  <c r="D249" i="3" s="1"/>
  <c r="D250" i="3" s="1"/>
  <c r="I1110" i="6"/>
  <c r="D164" i="3"/>
  <c r="I337" i="6"/>
  <c r="E717" i="8"/>
  <c r="I719" i="8"/>
  <c r="J107" i="7"/>
  <c r="K107" i="7" s="1"/>
  <c r="E107" i="7" s="1"/>
  <c r="D193" i="3"/>
  <c r="I631" i="6"/>
  <c r="E138" i="7"/>
  <c r="I141" i="7"/>
  <c r="E446" i="3"/>
  <c r="E23" i="3"/>
  <c r="K443" i="5"/>
  <c r="E441" i="5"/>
  <c r="E443" i="5" s="1"/>
  <c r="K559" i="8"/>
  <c r="E559" i="8" s="1"/>
  <c r="D278" i="3"/>
  <c r="I1182" i="6"/>
  <c r="J556" i="3"/>
  <c r="E1044" i="8"/>
  <c r="E1045" i="8" s="1"/>
  <c r="K1045" i="8"/>
  <c r="E1114" i="8"/>
  <c r="E1115" i="8" s="1"/>
  <c r="K1115" i="8"/>
  <c r="E520" i="8"/>
  <c r="E521" i="8" s="1"/>
  <c r="K521" i="8"/>
  <c r="E484" i="8"/>
  <c r="E485" i="8" s="1"/>
  <c r="E489" i="8" s="1"/>
  <c r="K485" i="8"/>
  <c r="G293" i="3"/>
  <c r="H293" i="3" s="1"/>
  <c r="F143" i="3"/>
  <c r="G143" i="3"/>
  <c r="H143" i="3"/>
  <c r="E2272" i="9"/>
  <c r="E2273" i="9" s="1"/>
  <c r="K2273" i="9"/>
  <c r="D290" i="3"/>
  <c r="I1254" i="6"/>
  <c r="D459" i="3"/>
  <c r="I657" i="9"/>
  <c r="D501" i="3"/>
  <c r="F501" i="3" s="1"/>
  <c r="J501" i="3" s="1"/>
  <c r="I1393" i="9"/>
  <c r="E587" i="6"/>
  <c r="I589" i="6"/>
  <c r="J126" i="8"/>
  <c r="K126" i="8" s="1"/>
  <c r="E126" i="8" s="1"/>
  <c r="K125" i="8"/>
  <c r="D301" i="3"/>
  <c r="I1447" i="6"/>
  <c r="G210" i="3"/>
  <c r="H210" i="3" s="1"/>
  <c r="E479" i="5"/>
  <c r="D438" i="3"/>
  <c r="I230" i="9"/>
  <c r="K1123" i="9"/>
  <c r="J1124" i="9"/>
  <c r="K1124" i="9" s="1"/>
  <c r="E1124" i="9" s="1"/>
  <c r="E670" i="9"/>
  <c r="I672" i="9"/>
  <c r="D430" i="3"/>
  <c r="I88" i="9"/>
  <c r="K235" i="8"/>
  <c r="E235" i="8" s="1"/>
  <c r="E518" i="3"/>
  <c r="F106" i="3"/>
  <c r="G106" i="3"/>
  <c r="H106" i="3" s="1"/>
  <c r="G337" i="3"/>
  <c r="H337" i="3" s="1"/>
  <c r="K1185" i="8"/>
  <c r="E1185" i="8" s="1"/>
  <c r="E251" i="7"/>
  <c r="I255" i="7"/>
  <c r="G351" i="3"/>
  <c r="H351" i="3" s="1"/>
  <c r="E181" i="3"/>
  <c r="F181" i="3" s="1"/>
  <c r="J181" i="3" s="1"/>
  <c r="E530" i="6"/>
  <c r="K1010" i="5"/>
  <c r="J1011" i="5"/>
  <c r="K1011" i="5" s="1"/>
  <c r="E1011" i="5" s="1"/>
  <c r="G489" i="3"/>
  <c r="H489" i="3" s="1"/>
  <c r="K1094" i="5"/>
  <c r="E557" i="8"/>
  <c r="D529" i="3"/>
  <c r="I1868" i="9"/>
  <c r="D260" i="3"/>
  <c r="D261" i="3" s="1"/>
  <c r="D262" i="3" s="1"/>
  <c r="D263" i="3" s="1"/>
  <c r="D264" i="3" s="1"/>
  <c r="D265" i="3" s="1"/>
  <c r="D266" i="3" s="1"/>
  <c r="D267" i="3" s="1"/>
  <c r="D268" i="3" s="1"/>
  <c r="I1146" i="6"/>
  <c r="D358" i="3"/>
  <c r="I291" i="8"/>
  <c r="K377" i="5"/>
  <c r="E377" i="5" s="1"/>
  <c r="E827" i="5"/>
  <c r="I830" i="5"/>
  <c r="D88" i="3" s="1"/>
  <c r="E504" i="3"/>
  <c r="F504" i="3" s="1"/>
  <c r="J504" i="3" s="1"/>
  <c r="K158" i="7"/>
  <c r="E158" i="7" s="1"/>
  <c r="E664" i="8"/>
  <c r="E665" i="8" s="1"/>
  <c r="K665" i="8"/>
  <c r="E556" i="8"/>
  <c r="K557" i="8"/>
  <c r="E986" i="8"/>
  <c r="K987" i="8"/>
  <c r="E466" i="8"/>
  <c r="E467" i="8" s="1"/>
  <c r="K467" i="8"/>
  <c r="D420" i="3"/>
  <c r="I1418" i="8"/>
  <c r="E490" i="9"/>
  <c r="I492" i="9"/>
  <c r="E1493" i="9"/>
  <c r="E1548" i="9"/>
  <c r="E1550" i="9" s="1"/>
  <c r="I1550" i="9"/>
  <c r="D210" i="3"/>
  <c r="I959" i="6"/>
  <c r="I701" i="8"/>
  <c r="D518" i="3"/>
  <c r="I1690" i="9"/>
  <c r="E180" i="3"/>
  <c r="F180" i="3" s="1"/>
  <c r="J180" i="3" s="1"/>
  <c r="E529" i="6"/>
  <c r="E81" i="7"/>
  <c r="I85" i="7"/>
  <c r="K613" i="9"/>
  <c r="E613" i="9" s="1"/>
  <c r="D488" i="3"/>
  <c r="I1178" i="9"/>
  <c r="G404" i="3"/>
  <c r="H404" i="3"/>
  <c r="D493" i="3"/>
  <c r="F493" i="3" s="1"/>
  <c r="I1265" i="9"/>
  <c r="H461" i="3"/>
  <c r="G461" i="3"/>
  <c r="C223" i="3"/>
  <c r="C225" i="3"/>
  <c r="C227" i="3"/>
  <c r="C229" i="3"/>
  <c r="G221" i="3"/>
  <c r="H221" i="3" s="1"/>
  <c r="C222" i="3"/>
  <c r="C224" i="3"/>
  <c r="C226" i="3"/>
  <c r="C228" i="3"/>
  <c r="K830" i="5"/>
  <c r="E828" i="5"/>
  <c r="E100" i="9"/>
  <c r="E102" i="9" s="1"/>
  <c r="I102" i="9"/>
  <c r="D344" i="3"/>
  <c r="I63" i="8"/>
  <c r="K1451" i="9"/>
  <c r="E1451" i="9" s="1"/>
  <c r="D387" i="3"/>
  <c r="I817" i="8"/>
  <c r="K379" i="8"/>
  <c r="E379" i="8" s="1"/>
  <c r="G51" i="3"/>
  <c r="H51" i="3" s="1"/>
  <c r="G82" i="3"/>
  <c r="H82" i="3" s="1"/>
  <c r="K1483" i="6"/>
  <c r="D241" i="3"/>
  <c r="I1092" i="6"/>
  <c r="F533" i="3"/>
  <c r="G533" i="3"/>
  <c r="H533" i="3" s="1"/>
  <c r="E1165" i="8"/>
  <c r="I1167" i="8"/>
  <c r="G439" i="3"/>
  <c r="H439" i="3" s="1"/>
  <c r="E441" i="7"/>
  <c r="I444" i="7"/>
  <c r="D561" i="6"/>
  <c r="J52" i="13"/>
  <c r="J528" i="6" s="1"/>
  <c r="K528" i="6" s="1"/>
  <c r="I1992" i="9"/>
  <c r="E1431" i="5"/>
  <c r="K1432" i="5"/>
  <c r="E161" i="5"/>
  <c r="E350" i="6"/>
  <c r="K354" i="6"/>
  <c r="D370" i="3"/>
  <c r="I507" i="8"/>
  <c r="D534" i="3"/>
  <c r="I1947" i="9"/>
  <c r="K272" i="5"/>
  <c r="J273" i="5" s="1"/>
  <c r="K273" i="5" s="1"/>
  <c r="E273" i="5" s="1"/>
  <c r="D372" i="3"/>
  <c r="I543" i="8"/>
  <c r="K397" i="8"/>
  <c r="E397" i="8" s="1"/>
  <c r="K555" i="9"/>
  <c r="E555" i="9" s="1"/>
  <c r="I1214" i="6"/>
  <c r="E923" i="9"/>
  <c r="E924" i="9" s="1"/>
  <c r="I924" i="9"/>
  <c r="K335" i="6"/>
  <c r="E335" i="6" s="1"/>
  <c r="J336" i="6"/>
  <c r="K336" i="6" s="1"/>
  <c r="E336" i="6" s="1"/>
  <c r="K189" i="9"/>
  <c r="E189" i="9" s="1"/>
  <c r="E1425" i="6"/>
  <c r="I1427" i="6"/>
  <c r="D345" i="3"/>
  <c r="I76" i="8"/>
  <c r="E1139" i="9"/>
  <c r="E1140" i="9" s="1"/>
  <c r="I1140" i="9"/>
  <c r="D94" i="3"/>
  <c r="I907" i="5"/>
  <c r="G52" i="3"/>
  <c r="H52" i="3"/>
  <c r="E20" i="6"/>
  <c r="E21" i="6" s="1"/>
  <c r="K21" i="6"/>
  <c r="D509" i="3"/>
  <c r="I1514" i="9"/>
  <c r="H318" i="3"/>
  <c r="G318" i="3"/>
  <c r="E379" i="7"/>
  <c r="J380" i="7"/>
  <c r="K380" i="7" s="1"/>
  <c r="E380" i="7" s="1"/>
  <c r="K1284" i="8"/>
  <c r="E1284" i="8" s="1"/>
  <c r="K1133" i="8"/>
  <c r="E1133" i="8" s="1"/>
  <c r="K2636" i="9"/>
  <c r="J2637" i="9"/>
  <c r="K2637" i="9" s="1"/>
  <c r="E2637" i="9" s="1"/>
  <c r="J1153" i="8"/>
  <c r="K1153" i="8" s="1"/>
  <c r="E1153" i="8" s="1"/>
  <c r="K1152" i="8"/>
  <c r="E1152" i="8" s="1"/>
  <c r="E231" i="8"/>
  <c r="I233" i="8"/>
  <c r="D178" i="3"/>
  <c r="I525" i="6"/>
  <c r="E789" i="9"/>
  <c r="I791" i="9"/>
  <c r="K831" i="9"/>
  <c r="E831" i="9" s="1"/>
  <c r="K899" i="6"/>
  <c r="E899" i="6" s="1"/>
  <c r="F102" i="3"/>
  <c r="G102" i="3"/>
  <c r="H102" i="3" s="1"/>
  <c r="I1421" i="9"/>
  <c r="D209" i="3"/>
  <c r="I939" i="6"/>
  <c r="K1263" i="9"/>
  <c r="K363" i="7"/>
  <c r="E363" i="7" s="1"/>
  <c r="D531" i="3"/>
  <c r="F531" i="3" s="1"/>
  <c r="J531" i="3" s="1"/>
  <c r="I1898" i="9"/>
  <c r="J2058" i="9"/>
  <c r="K2058" i="9" s="1"/>
  <c r="E2058" i="9" s="1"/>
  <c r="K2057" i="9"/>
  <c r="E2057" i="9" s="1"/>
  <c r="D126" i="3"/>
  <c r="I1416" i="5"/>
  <c r="E1378" i="5"/>
  <c r="K1380" i="5"/>
  <c r="E32" i="5"/>
  <c r="G536" i="3"/>
  <c r="H536" i="3" s="1"/>
  <c r="K497" i="5"/>
  <c r="K1726" i="9"/>
  <c r="E1726" i="9" s="1"/>
  <c r="G207" i="3"/>
  <c r="H207" i="3"/>
  <c r="D35" i="3"/>
  <c r="I72" i="5"/>
  <c r="I521" i="8"/>
  <c r="G493" i="3"/>
  <c r="H493" i="3" s="1"/>
  <c r="E1627" i="9"/>
  <c r="E1630" i="9" s="1"/>
  <c r="I1630" i="9"/>
  <c r="K1360" i="9"/>
  <c r="J1361" i="9" s="1"/>
  <c r="K1361" i="9" s="1"/>
  <c r="E1361" i="9" s="1"/>
  <c r="G331" i="3"/>
  <c r="H331" i="3"/>
  <c r="D212" i="3"/>
  <c r="D213" i="3" s="1"/>
  <c r="D214" i="3" s="1"/>
  <c r="D215" i="3" s="1"/>
  <c r="D216" i="3" s="1"/>
  <c r="D217" i="3" s="1"/>
  <c r="D218" i="3" s="1"/>
  <c r="D219" i="3" s="1"/>
  <c r="D220" i="3" s="1"/>
  <c r="I1002" i="6"/>
  <c r="K1142" i="9"/>
  <c r="J1143" i="9" s="1"/>
  <c r="K1143" i="9" s="1"/>
  <c r="E1143" i="9" s="1"/>
  <c r="K433" i="8"/>
  <c r="E433" i="8" s="1"/>
  <c r="J345" i="5"/>
  <c r="K345" i="5" s="1"/>
  <c r="E345" i="5" s="1"/>
  <c r="J370" i="5"/>
  <c r="K370" i="5" s="1"/>
  <c r="E370" i="5" s="1"/>
  <c r="E591" i="6"/>
  <c r="J592" i="6"/>
  <c r="K592" i="6" s="1"/>
  <c r="E592" i="6" s="1"/>
  <c r="E2192" i="9"/>
  <c r="J2193" i="9"/>
  <c r="K2193" i="9" s="1"/>
  <c r="E2193" i="9" s="1"/>
  <c r="D469" i="3"/>
  <c r="I853" i="9"/>
  <c r="K430" i="7"/>
  <c r="E430" i="7" s="1"/>
  <c r="E17" i="7"/>
  <c r="J18" i="7"/>
  <c r="K18" i="7" s="1"/>
  <c r="E18" i="7" s="1"/>
  <c r="F575" i="3"/>
  <c r="G575" i="3"/>
  <c r="H575" i="3" s="1"/>
  <c r="D394" i="3"/>
  <c r="I952" i="8"/>
  <c r="E445" i="3"/>
  <c r="G36" i="3"/>
  <c r="H36" i="3" s="1"/>
  <c r="E728" i="9"/>
  <c r="I730" i="9"/>
  <c r="G505" i="3"/>
  <c r="H505" i="3" s="1"/>
  <c r="K250" i="9"/>
  <c r="J251" i="9" s="1"/>
  <c r="K251" i="9" s="1"/>
  <c r="E251" i="9" s="1"/>
  <c r="E1360" i="5"/>
  <c r="K1362" i="5"/>
  <c r="E183" i="5"/>
  <c r="I772" i="9"/>
  <c r="I377" i="8"/>
  <c r="K1375" i="9"/>
  <c r="J1376" i="9" s="1"/>
  <c r="K1376" i="9" s="1"/>
  <c r="E1376" i="9" s="1"/>
  <c r="E435" i="3"/>
  <c r="K1108" i="6"/>
  <c r="E1108" i="6" s="1"/>
  <c r="J1109" i="6"/>
  <c r="K1109" i="6" s="1"/>
  <c r="E1109" i="6" s="1"/>
  <c r="G520" i="3"/>
  <c r="H520" i="3" s="1"/>
  <c r="D492" i="3"/>
  <c r="F492" i="3" s="1"/>
  <c r="J492" i="3" s="1"/>
  <c r="I1245" i="9"/>
  <c r="E119" i="7"/>
  <c r="I123" i="7"/>
  <c r="G454" i="3"/>
  <c r="H454" i="3" s="1"/>
  <c r="E1878" i="9"/>
  <c r="E1879" i="9" s="1"/>
  <c r="I1879" i="9"/>
  <c r="D374" i="3"/>
  <c r="I579" i="8"/>
  <c r="K104" i="5"/>
  <c r="E104" i="5" s="1"/>
  <c r="J105" i="5"/>
  <c r="K105" i="5" s="1"/>
  <c r="E105" i="5" s="1"/>
  <c r="K121" i="5"/>
  <c r="E121" i="5" s="1"/>
  <c r="E1008" i="9"/>
  <c r="I2485" i="9"/>
  <c r="E267" i="8"/>
  <c r="I269" i="8"/>
  <c r="E444" i="3"/>
  <c r="E213" i="6"/>
  <c r="E214" i="6" s="1"/>
  <c r="K214" i="6"/>
  <c r="E153" i="3" s="1"/>
  <c r="D464" i="3"/>
  <c r="I755" i="9"/>
  <c r="G564" i="3"/>
  <c r="H564" i="3" s="1"/>
  <c r="G494" i="3"/>
  <c r="H494" i="3"/>
  <c r="G431" i="3"/>
  <c r="H431" i="3"/>
  <c r="E379" i="6"/>
  <c r="E382" i="6" s="1"/>
  <c r="I382" i="6"/>
  <c r="D168" i="3" s="1"/>
  <c r="G242" i="3"/>
  <c r="H242" i="3" s="1"/>
  <c r="C245" i="3"/>
  <c r="C247" i="3"/>
  <c r="C249" i="3"/>
  <c r="C243" i="3"/>
  <c r="C246" i="3"/>
  <c r="C248" i="3"/>
  <c r="C244" i="3"/>
  <c r="C250" i="3"/>
  <c r="K1596" i="9"/>
  <c r="E1596" i="9" s="1"/>
  <c r="H38" i="3"/>
  <c r="G38" i="3"/>
  <c r="D352" i="3"/>
  <c r="I183" i="8"/>
  <c r="D386" i="3"/>
  <c r="I797" i="8"/>
  <c r="E518" i="5"/>
  <c r="E193" i="6"/>
  <c r="E194" i="6" s="1"/>
  <c r="K194" i="6"/>
  <c r="E151" i="3" s="1"/>
  <c r="D455" i="3"/>
  <c r="I576" i="9"/>
  <c r="F428" i="3"/>
  <c r="G428" i="3"/>
  <c r="H428" i="3" s="1"/>
  <c r="K2260" i="9"/>
  <c r="J2261" i="9" s="1"/>
  <c r="K2261" i="9" s="1"/>
  <c r="E2261" i="9" s="1"/>
  <c r="I169" i="9"/>
  <c r="E429" i="8"/>
  <c r="I431" i="8"/>
  <c r="K163" i="8"/>
  <c r="E163" i="8" s="1"/>
  <c r="E380" i="6"/>
  <c r="K382" i="6"/>
  <c r="E168" i="3" s="1"/>
  <c r="E321" i="8"/>
  <c r="I323" i="8"/>
  <c r="G368" i="3"/>
  <c r="H368" i="3" s="1"/>
  <c r="F61" i="3"/>
  <c r="J61" i="3" s="1"/>
  <c r="G61" i="3"/>
  <c r="H61" i="3"/>
  <c r="C571" i="3"/>
  <c r="G2489" i="9"/>
  <c r="J2487" i="9"/>
  <c r="K19" i="5"/>
  <c r="J20" i="5" s="1"/>
  <c r="K20" i="5" s="1"/>
  <c r="E20" i="5" s="1"/>
  <c r="K94" i="6"/>
  <c r="J95" i="6" s="1"/>
  <c r="K95" i="6" s="1"/>
  <c r="E95" i="6" s="1"/>
  <c r="J770" i="5"/>
  <c r="K770" i="5" s="1"/>
  <c r="J932" i="5"/>
  <c r="K932" i="5" s="1"/>
  <c r="K2453" i="9"/>
  <c r="E2453" i="9" s="1"/>
  <c r="E1230" i="6"/>
  <c r="I1232" i="6"/>
  <c r="E1411" i="5"/>
  <c r="E1412" i="5" s="1"/>
  <c r="K1412" i="5"/>
  <c r="E66" i="5"/>
  <c r="J1381" i="8"/>
  <c r="K1381" i="8" s="1"/>
  <c r="E1381" i="8" s="1"/>
  <c r="K1380" i="8"/>
  <c r="E1380" i="8" s="1"/>
  <c r="E326" i="3"/>
  <c r="J172" i="9"/>
  <c r="K172" i="9" s="1"/>
  <c r="E172" i="9" s="1"/>
  <c r="E173" i="9" s="1"/>
  <c r="K171" i="9"/>
  <c r="E171" i="9" s="1"/>
  <c r="E2008" i="9"/>
  <c r="I2014" i="9"/>
  <c r="E1848" i="9"/>
  <c r="E1849" i="9" s="1"/>
  <c r="I1849" i="9"/>
  <c r="K1945" i="9"/>
  <c r="E1945" i="9" s="1"/>
  <c r="D330" i="3"/>
  <c r="I348" i="7"/>
  <c r="D348" i="3"/>
  <c r="I115" i="8"/>
  <c r="J137" i="3"/>
  <c r="E503" i="3"/>
  <c r="G334" i="3"/>
  <c r="H334" i="3" s="1"/>
  <c r="I632" i="9"/>
  <c r="K228" i="9"/>
  <c r="E228" i="9" s="1"/>
  <c r="J10" i="6"/>
  <c r="K10" i="6" s="1"/>
  <c r="E10" i="6" s="1"/>
  <c r="K9" i="6"/>
  <c r="E534" i="5"/>
  <c r="D310" i="3"/>
  <c r="I19" i="7"/>
  <c r="K1464" i="9"/>
  <c r="E1464" i="9" s="1"/>
  <c r="K1495" i="9"/>
  <c r="E1495" i="9" s="1"/>
  <c r="E1158" i="6"/>
  <c r="I1160" i="6"/>
  <c r="D328" i="3"/>
  <c r="I313" i="7"/>
  <c r="K1328" i="5"/>
  <c r="J1329" i="5" s="1"/>
  <c r="K1329" i="5" s="1"/>
  <c r="E1329" i="5" s="1"/>
  <c r="E449" i="6"/>
  <c r="E453" i="6" s="1"/>
  <c r="I453" i="6"/>
  <c r="D510" i="3"/>
  <c r="I1533" i="9"/>
  <c r="E46" i="7"/>
  <c r="I48" i="7"/>
  <c r="G433" i="3"/>
  <c r="H433" i="3"/>
  <c r="K2293" i="9"/>
  <c r="E1232" i="5"/>
  <c r="E285" i="5"/>
  <c r="E818" i="6"/>
  <c r="I820" i="6"/>
  <c r="K24" i="9"/>
  <c r="J25" i="9" s="1"/>
  <c r="K25" i="9" s="1"/>
  <c r="E25" i="9" s="1"/>
  <c r="J1163" i="6"/>
  <c r="K1163" i="6" s="1"/>
  <c r="E1163" i="6" s="1"/>
  <c r="E2068" i="9"/>
  <c r="J2069" i="9"/>
  <c r="K2069" i="9" s="1"/>
  <c r="E2069" i="9" s="1"/>
  <c r="D95" i="3"/>
  <c r="I923" i="5"/>
  <c r="G316" i="3"/>
  <c r="H316" i="3" s="1"/>
  <c r="E10" i="3"/>
  <c r="F10" i="3" s="1"/>
  <c r="G513" i="3"/>
  <c r="H513" i="3" s="1"/>
  <c r="K2649" i="9"/>
  <c r="G561" i="3"/>
  <c r="H561" i="3" s="1"/>
  <c r="F561" i="3"/>
  <c r="K438" i="6"/>
  <c r="E537" i="6"/>
  <c r="E539" i="6" s="1"/>
  <c r="K539" i="6"/>
  <c r="E186" i="3" s="1"/>
  <c r="F186" i="3" s="1"/>
  <c r="J186" i="3" s="1"/>
  <c r="J555" i="3"/>
  <c r="D365" i="3"/>
  <c r="I417" i="8"/>
  <c r="D392" i="3"/>
  <c r="I913" i="8"/>
  <c r="J329" i="7"/>
  <c r="K329" i="7" s="1"/>
  <c r="E329" i="7" s="1"/>
  <c r="K328" i="7"/>
  <c r="E328" i="7" s="1"/>
  <c r="K711" i="5"/>
  <c r="J712" i="5" s="1"/>
  <c r="K712" i="5" s="1"/>
  <c r="E712" i="5" s="1"/>
  <c r="D34" i="3"/>
  <c r="I55" i="5"/>
  <c r="E1313" i="5"/>
  <c r="E1314" i="5" s="1"/>
  <c r="K1314" i="5"/>
  <c r="E872" i="9"/>
  <c r="J873" i="9"/>
  <c r="K873" i="9" s="1"/>
  <c r="E873" i="9" s="1"/>
  <c r="J891" i="5"/>
  <c r="K891" i="5" s="1"/>
  <c r="E891" i="5" s="1"/>
  <c r="K890" i="5"/>
  <c r="E890" i="5" s="1"/>
  <c r="K1076" i="9"/>
  <c r="E1198" i="6"/>
  <c r="J1199" i="6"/>
  <c r="K1199" i="6" s="1"/>
  <c r="E1199" i="6" s="1"/>
  <c r="D527" i="3"/>
  <c r="I1838" i="9"/>
  <c r="E603" i="5"/>
  <c r="K1047" i="8"/>
  <c r="E1047" i="8" s="1"/>
  <c r="E502" i="8"/>
  <c r="E503" i="8" s="1"/>
  <c r="K503" i="8"/>
  <c r="E1005" i="8"/>
  <c r="K1006" i="8"/>
  <c r="E304" i="8"/>
  <c r="E305" i="8" s="1"/>
  <c r="K305" i="8"/>
  <c r="D570" i="3"/>
  <c r="I2472" i="9"/>
  <c r="D421" i="3"/>
  <c r="I1436" i="8"/>
  <c r="D437" i="3"/>
  <c r="I208" i="9"/>
  <c r="E35" i="8"/>
  <c r="G149" i="3"/>
  <c r="H149" i="3"/>
  <c r="K327" i="5"/>
  <c r="J328" i="5" s="1"/>
  <c r="K328" i="5" s="1"/>
  <c r="E328" i="5" s="1"/>
  <c r="G271" i="3"/>
  <c r="H271" i="3" s="1"/>
  <c r="K2304" i="9"/>
  <c r="J2305" i="9" s="1"/>
  <c r="K2305" i="9" s="1"/>
  <c r="E2305" i="9" s="1"/>
  <c r="E1087" i="9"/>
  <c r="E1088" i="9" s="1"/>
  <c r="I1088" i="9"/>
  <c r="G10" i="3"/>
  <c r="H10" i="3" s="1"/>
  <c r="D385" i="3"/>
  <c r="I778" i="8"/>
  <c r="H295" i="3"/>
  <c r="G295" i="3"/>
  <c r="D204" i="3"/>
  <c r="I843" i="6"/>
  <c r="D177" i="3"/>
  <c r="I508" i="6"/>
  <c r="E708" i="9"/>
  <c r="I710" i="9"/>
  <c r="G312" i="3"/>
  <c r="H312" i="3"/>
  <c r="I1202" i="8"/>
  <c r="K1789" i="9"/>
  <c r="E1789" i="9" s="1"/>
  <c r="K1648" i="9"/>
  <c r="E1646" i="9"/>
  <c r="E1648" i="9" s="1"/>
  <c r="F134" i="3"/>
  <c r="G134" i="3"/>
  <c r="H134" i="3" s="1"/>
  <c r="G399" i="3"/>
  <c r="H399" i="3" s="1"/>
  <c r="E358" i="8"/>
  <c r="E359" i="8" s="1"/>
  <c r="K359" i="8"/>
  <c r="E928" i="8"/>
  <c r="E929" i="8" s="1"/>
  <c r="K929" i="8"/>
  <c r="E322" i="8"/>
  <c r="K323" i="8"/>
  <c r="D342" i="3"/>
  <c r="I39" i="8"/>
  <c r="E43" i="6"/>
  <c r="K44" i="6"/>
  <c r="G69" i="3"/>
  <c r="H69" i="3" s="1"/>
  <c r="D36" i="3"/>
  <c r="I89" i="5"/>
  <c r="G81" i="3"/>
  <c r="H81" i="3"/>
  <c r="E1212" i="5"/>
  <c r="E1213" i="5" s="1"/>
  <c r="K1213" i="5"/>
  <c r="E1432" i="5"/>
  <c r="E1436" i="5" s="1"/>
  <c r="E447" i="3"/>
  <c r="D478" i="3"/>
  <c r="F478" i="3" s="1"/>
  <c r="I1012" i="9"/>
  <c r="G94" i="3"/>
  <c r="H94" i="3" s="1"/>
  <c r="D468" i="3"/>
  <c r="I833" i="9"/>
  <c r="E1667" i="9"/>
  <c r="G569" i="3"/>
  <c r="H569" i="3"/>
  <c r="D395" i="3"/>
  <c r="I971" i="8"/>
  <c r="E2282" i="9"/>
  <c r="E49" i="5"/>
  <c r="D40" i="3"/>
  <c r="I167" i="5"/>
  <c r="E849" i="8"/>
  <c r="E851" i="8" s="1"/>
  <c r="I851" i="8"/>
  <c r="F425" i="3"/>
  <c r="G425" i="3"/>
  <c r="H425" i="3"/>
  <c r="G418" i="3"/>
  <c r="H418" i="3" s="1"/>
  <c r="J1107" i="5"/>
  <c r="K1107" i="5" s="1"/>
  <c r="E1107" i="5" s="1"/>
  <c r="K1106" i="5"/>
  <c r="D402" i="3"/>
  <c r="I1102" i="8"/>
  <c r="E213" i="8"/>
  <c r="I215" i="8"/>
  <c r="E958" i="9"/>
  <c r="D384" i="3"/>
  <c r="I759" i="8"/>
  <c r="E1004" i="8"/>
  <c r="I1006" i="8"/>
  <c r="G476" i="3"/>
  <c r="H476" i="3" s="1"/>
  <c r="G534" i="3"/>
  <c r="H534" i="3"/>
  <c r="D568" i="3"/>
  <c r="I2437" i="9"/>
  <c r="C480" i="3"/>
  <c r="G1049" i="9"/>
  <c r="J1047" i="9"/>
  <c r="G78" i="3"/>
  <c r="H78" i="3" s="1"/>
  <c r="F78" i="3"/>
  <c r="K1490" i="5"/>
  <c r="E1489" i="5"/>
  <c r="E1490" i="5" s="1"/>
  <c r="E505" i="8"/>
  <c r="J506" i="8"/>
  <c r="K506" i="8" s="1"/>
  <c r="E506" i="8" s="1"/>
  <c r="K2623" i="9"/>
  <c r="J2624" i="9"/>
  <c r="K2624" i="9" s="1"/>
  <c r="E2624" i="9" s="1"/>
  <c r="F484" i="3"/>
  <c r="G484" i="3"/>
  <c r="H484" i="3" s="1"/>
  <c r="E303" i="5"/>
  <c r="K1972" i="9"/>
  <c r="E1972" i="9" s="1"/>
  <c r="E1266" i="6"/>
  <c r="I1268" i="6"/>
  <c r="G530" i="3"/>
  <c r="H530" i="3" s="1"/>
  <c r="K892" i="8"/>
  <c r="E892" i="8" s="1"/>
  <c r="J893" i="8"/>
  <c r="K893" i="8" s="1"/>
  <c r="E893" i="8" s="1"/>
  <c r="K522" i="5"/>
  <c r="E522" i="5" s="1"/>
  <c r="J523" i="5"/>
  <c r="K523" i="5" s="1"/>
  <c r="E523" i="5" s="1"/>
  <c r="J192" i="4"/>
  <c r="K192" i="4" s="1"/>
  <c r="E192" i="4" s="1"/>
  <c r="K191" i="4"/>
  <c r="E191" i="4" s="1"/>
  <c r="D475" i="3"/>
  <c r="F475" i="3" s="1"/>
  <c r="J475" i="3" s="1"/>
  <c r="I958" i="9"/>
  <c r="D195" i="3"/>
  <c r="I670" i="6"/>
  <c r="I1189" i="9"/>
  <c r="K12" i="9"/>
  <c r="J13" i="9"/>
  <c r="K13" i="9" s="1"/>
  <c r="E13" i="9" s="1"/>
  <c r="G114" i="3"/>
  <c r="H114" i="3"/>
  <c r="K936" i="5"/>
  <c r="E936" i="5" s="1"/>
  <c r="K413" i="5"/>
  <c r="E413" i="5" s="1"/>
  <c r="K30" i="4"/>
  <c r="G173" i="3"/>
  <c r="H173" i="3" s="1"/>
  <c r="D201" i="3"/>
  <c r="I785" i="6"/>
  <c r="I309" i="9"/>
  <c r="E339" i="8"/>
  <c r="I341" i="8"/>
  <c r="G329" i="3"/>
  <c r="H329" i="3" s="1"/>
  <c r="K1161" i="9"/>
  <c r="K307" i="8"/>
  <c r="E307" i="8" s="1"/>
  <c r="J308" i="8"/>
  <c r="K308" i="8" s="1"/>
  <c r="E308" i="8" s="1"/>
  <c r="G93" i="3"/>
  <c r="H93" i="3" s="1"/>
  <c r="G482" i="3"/>
  <c r="H482" i="3" s="1"/>
  <c r="K757" i="8"/>
  <c r="E757" i="8" s="1"/>
  <c r="J758" i="8"/>
  <c r="K758" i="8" s="1"/>
  <c r="E758" i="8" s="1"/>
  <c r="K346" i="7"/>
  <c r="E346" i="7" s="1"/>
  <c r="I1343" i="9"/>
  <c r="E812" i="8"/>
  <c r="E813" i="8" s="1"/>
  <c r="K813" i="8"/>
  <c r="E1024" i="8"/>
  <c r="K1025" i="8"/>
  <c r="E850" i="8"/>
  <c r="K851" i="8"/>
  <c r="E286" i="8"/>
  <c r="E287" i="8" s="1"/>
  <c r="K287" i="8"/>
  <c r="K1688" i="9"/>
  <c r="E1688" i="9" s="1"/>
  <c r="F474" i="3"/>
  <c r="G474" i="3"/>
  <c r="H474" i="3" s="1"/>
  <c r="J2283" i="9"/>
  <c r="K2283" i="9" s="1"/>
  <c r="E2283" i="9" s="1"/>
  <c r="K330" i="9"/>
  <c r="E330" i="9" s="1"/>
  <c r="G319" i="3"/>
  <c r="H319" i="3" s="1"/>
  <c r="F101" i="3"/>
  <c r="G101" i="3"/>
  <c r="H101" i="3" s="1"/>
  <c r="E227" i="5"/>
  <c r="K229" i="5"/>
  <c r="D364" i="3"/>
  <c r="I399" i="8"/>
  <c r="E100" i="5"/>
  <c r="G535" i="3"/>
  <c r="H535" i="3"/>
  <c r="G391" i="3"/>
  <c r="H391" i="3" s="1"/>
  <c r="K297" i="7"/>
  <c r="E297" i="7" s="1"/>
  <c r="D472" i="3"/>
  <c r="F472" i="3" s="1"/>
  <c r="J472" i="3" s="1"/>
  <c r="I912" i="9"/>
  <c r="K1062" i="9"/>
  <c r="J1063" i="9" s="1"/>
  <c r="K1063" i="9" s="1"/>
  <c r="E1063" i="9" s="1"/>
  <c r="G96" i="3"/>
  <c r="H96" i="3" s="1"/>
  <c r="E502" i="3"/>
  <c r="D377" i="3"/>
  <c r="I633" i="8"/>
  <c r="K1008" i="8"/>
  <c r="E1008" i="8" s="1"/>
  <c r="D51" i="3"/>
  <c r="I354" i="5"/>
  <c r="K54" i="6"/>
  <c r="J55" i="6" s="1"/>
  <c r="K55" i="6" s="1"/>
  <c r="E55" i="6" s="1"/>
  <c r="G524" i="3"/>
  <c r="H524" i="3" s="1"/>
  <c r="E1023" i="8"/>
  <c r="I1025" i="8"/>
  <c r="K1632" i="9"/>
  <c r="E1632" i="9" s="1"/>
  <c r="E1495" i="6"/>
  <c r="K2470" i="9"/>
  <c r="E2470" i="9" s="1"/>
  <c r="E205" i="5"/>
  <c r="D379" i="3"/>
  <c r="I669" i="8"/>
  <c r="I1667" i="9"/>
  <c r="G509" i="3"/>
  <c r="H509" i="3"/>
  <c r="I194" i="6"/>
  <c r="D151" i="3" s="1"/>
  <c r="F151" i="3" s="1"/>
  <c r="J151" i="3" s="1"/>
  <c r="K1090" i="9"/>
  <c r="J1091" i="9" s="1"/>
  <c r="K1091" i="9" s="1"/>
  <c r="E1091" i="9" s="1"/>
  <c r="K446" i="7"/>
  <c r="E446" i="7" s="1"/>
  <c r="G327" i="3"/>
  <c r="H327" i="3" s="1"/>
  <c r="G63" i="3"/>
  <c r="H63" i="3" s="1"/>
  <c r="K1907" i="9"/>
  <c r="E1907" i="9" s="1"/>
  <c r="E567" i="6"/>
  <c r="J534" i="6"/>
  <c r="K534" i="6" s="1"/>
  <c r="F169" i="3"/>
  <c r="J169" i="3" s="1"/>
  <c r="G481" i="3"/>
  <c r="H481" i="3" s="1"/>
  <c r="K1288" i="6"/>
  <c r="E1288" i="6" s="1"/>
  <c r="J1289" i="6"/>
  <c r="K1289" i="6" s="1"/>
  <c r="E1289" i="6" s="1"/>
  <c r="E309" i="9"/>
  <c r="I485" i="8"/>
  <c r="E606" i="6"/>
  <c r="I608" i="6"/>
  <c r="F136" i="3"/>
  <c r="G136" i="3"/>
  <c r="H136" i="3"/>
  <c r="D433" i="3"/>
  <c r="I141" i="9"/>
  <c r="G384" i="3"/>
  <c r="H384" i="3" s="1"/>
  <c r="E374" i="9"/>
  <c r="K233" i="7"/>
  <c r="J234" i="7" s="1"/>
  <c r="K234" i="7" s="1"/>
  <c r="E234" i="7" s="1"/>
  <c r="E1359" i="5"/>
  <c r="I1362" i="5"/>
  <c r="D172" i="3"/>
  <c r="F172" i="3" s="1"/>
  <c r="I423" i="6"/>
  <c r="E510" i="3"/>
  <c r="E268" i="9"/>
  <c r="E270" i="9" s="1"/>
  <c r="I270" i="9"/>
  <c r="D419" i="3"/>
  <c r="I1400" i="8"/>
  <c r="E1082" i="5"/>
  <c r="E1084" i="5" s="1"/>
  <c r="J1083" i="5"/>
  <c r="K1083" i="5" s="1"/>
  <c r="E1083" i="5" s="1"/>
  <c r="K1081" i="8"/>
  <c r="E1081" i="8" s="1"/>
  <c r="G44" i="3"/>
  <c r="H44" i="3" s="1"/>
  <c r="D367" i="3"/>
  <c r="I453" i="8"/>
  <c r="G362" i="3"/>
  <c r="H362" i="3" s="1"/>
  <c r="E155" i="7"/>
  <c r="E156" i="7" s="1"/>
  <c r="K156" i="7"/>
  <c r="E205" i="7"/>
  <c r="G125" i="3"/>
  <c r="H125" i="3" s="1"/>
  <c r="F54" i="3"/>
  <c r="G54" i="3"/>
  <c r="H54" i="3" s="1"/>
  <c r="G321" i="3"/>
  <c r="H321" i="3"/>
  <c r="G383" i="3"/>
  <c r="H383" i="3" s="1"/>
  <c r="K590" i="5"/>
  <c r="J591" i="5"/>
  <c r="K591" i="5" s="1"/>
  <c r="E591" i="5" s="1"/>
  <c r="K167" i="4"/>
  <c r="J168" i="4" s="1"/>
  <c r="K168" i="4" s="1"/>
  <c r="E168" i="4" s="1"/>
  <c r="G503" i="3"/>
  <c r="H503" i="3" s="1"/>
  <c r="J114" i="8"/>
  <c r="K114" i="8" s="1"/>
  <c r="E114" i="8" s="1"/>
  <c r="K113" i="8"/>
  <c r="F85" i="3"/>
  <c r="G85" i="3"/>
  <c r="H85" i="3"/>
  <c r="F26" i="3"/>
  <c r="G26" i="3"/>
  <c r="H26" i="3" s="1"/>
  <c r="K1707" i="9"/>
  <c r="E1707" i="9" s="1"/>
  <c r="G371" i="3"/>
  <c r="H371" i="3"/>
  <c r="J983" i="6"/>
  <c r="K983" i="6" s="1"/>
  <c r="E983" i="6" s="1"/>
  <c r="K35" i="7"/>
  <c r="E35" i="7" s="1"/>
  <c r="F23" i="3"/>
  <c r="G23" i="3"/>
  <c r="H23" i="3" s="1"/>
  <c r="I1150" i="8"/>
  <c r="G299" i="3"/>
  <c r="H299" i="3" s="1"/>
  <c r="K237" i="4"/>
  <c r="E237" i="4" s="1"/>
  <c r="J101" i="5"/>
  <c r="K101" i="5" s="1"/>
  <c r="E101" i="5" s="1"/>
  <c r="E102" i="5" s="1"/>
  <c r="E106" i="5" s="1"/>
  <c r="J84" i="5"/>
  <c r="K84" i="5" s="1"/>
  <c r="E84" i="5" s="1"/>
  <c r="J206" i="5"/>
  <c r="K206" i="5" s="1"/>
  <c r="E206" i="5" s="1"/>
  <c r="E207" i="5" s="1"/>
  <c r="J67" i="5"/>
  <c r="K67" i="5" s="1"/>
  <c r="E67" i="5" s="1"/>
  <c r="J305" i="5"/>
  <c r="K305" i="5" s="1"/>
  <c r="E305" i="5" s="1"/>
  <c r="E306" i="5" s="1"/>
  <c r="J184" i="5"/>
  <c r="K184" i="5" s="1"/>
  <c r="E184" i="5" s="1"/>
  <c r="J50" i="5"/>
  <c r="K50" i="5" s="1"/>
  <c r="E50" i="5" s="1"/>
  <c r="J33" i="5"/>
  <c r="K33" i="5" s="1"/>
  <c r="E33" i="5" s="1"/>
  <c r="J162" i="5"/>
  <c r="K162" i="5" s="1"/>
  <c r="E162" i="5" s="1"/>
  <c r="E163" i="5" s="1"/>
  <c r="J140" i="5"/>
  <c r="K140" i="5" s="1"/>
  <c r="E140" i="5" s="1"/>
  <c r="J250" i="5"/>
  <c r="K250" i="5" s="1"/>
  <c r="E250" i="5" s="1"/>
  <c r="J228" i="5"/>
  <c r="K228" i="5" s="1"/>
  <c r="E228" i="5" s="1"/>
  <c r="J688" i="5"/>
  <c r="K688" i="5" s="1"/>
  <c r="E688" i="5" s="1"/>
  <c r="J519" i="5"/>
  <c r="K519" i="5" s="1"/>
  <c r="E519" i="5" s="1"/>
  <c r="J287" i="5"/>
  <c r="K287" i="5" s="1"/>
  <c r="E287" i="5" s="1"/>
  <c r="J568" i="5"/>
  <c r="K568" i="5" s="1"/>
  <c r="E568" i="5" s="1"/>
  <c r="J551" i="5"/>
  <c r="K551" i="5" s="1"/>
  <c r="E551" i="5" s="1"/>
  <c r="J621" i="5"/>
  <c r="K621" i="5" s="1"/>
  <c r="E621" i="5" s="1"/>
  <c r="J118" i="5"/>
  <c r="K118" i="5" s="1"/>
  <c r="E118" i="5" s="1"/>
  <c r="E119" i="5" s="1"/>
  <c r="J604" i="5"/>
  <c r="K604" i="5" s="1"/>
  <c r="E604" i="5" s="1"/>
  <c r="J741" i="5"/>
  <c r="K741" i="5" s="1"/>
  <c r="E741" i="5" s="1"/>
  <c r="J410" i="5"/>
  <c r="K410" i="5" s="1"/>
  <c r="J535" i="5"/>
  <c r="K535" i="5" s="1"/>
  <c r="E535" i="5" s="1"/>
  <c r="J901" i="5"/>
  <c r="K901" i="5" s="1"/>
  <c r="J1233" i="5"/>
  <c r="K1233" i="5" s="1"/>
  <c r="E1233" i="5" s="1"/>
  <c r="E1234" i="5" s="1"/>
  <c r="J676" i="5"/>
  <c r="K676" i="5" s="1"/>
  <c r="E676" i="5" s="1"/>
  <c r="J1265" i="5"/>
  <c r="K1265" i="5" s="1"/>
  <c r="E1265" i="5" s="1"/>
  <c r="J1120" i="5"/>
  <c r="K1120" i="5" s="1"/>
  <c r="J1300" i="5"/>
  <c r="K1300" i="5" s="1"/>
  <c r="J1249" i="5"/>
  <c r="K1249" i="5" s="1"/>
  <c r="E1249" i="5" s="1"/>
  <c r="F500" i="3"/>
  <c r="G500" i="3"/>
  <c r="H500" i="3" s="1"/>
  <c r="K469" i="8"/>
  <c r="E469" i="8" s="1"/>
  <c r="K759" i="5"/>
  <c r="E759" i="5" s="1"/>
  <c r="D573" i="3"/>
  <c r="I2523" i="9"/>
  <c r="D383" i="3"/>
  <c r="I741" i="8"/>
  <c r="K1512" i="9"/>
  <c r="E1512" i="9" s="1"/>
  <c r="K1881" i="9"/>
  <c r="E508" i="3"/>
  <c r="G364" i="3"/>
  <c r="H364" i="3" s="1"/>
  <c r="K785" i="5"/>
  <c r="J786" i="5" s="1"/>
  <c r="K786" i="5" s="1"/>
  <c r="E786" i="5" s="1"/>
  <c r="G20" i="3"/>
  <c r="H20" i="3" s="1"/>
  <c r="G532" i="3"/>
  <c r="H532" i="3" s="1"/>
  <c r="J404" i="6"/>
  <c r="K404" i="6" s="1"/>
  <c r="J396" i="6"/>
  <c r="K396" i="6" s="1"/>
  <c r="J2010" i="9"/>
  <c r="K2010" i="9" s="1"/>
  <c r="J1988" i="9"/>
  <c r="K1988" i="9" s="1"/>
  <c r="J1966" i="9"/>
  <c r="K1966" i="9" s="1"/>
  <c r="J1939" i="9"/>
  <c r="K1939" i="9" s="1"/>
  <c r="E325" i="3"/>
  <c r="K445" i="5"/>
  <c r="E445" i="5" s="1"/>
  <c r="J446" i="5"/>
  <c r="K446" i="5" s="1"/>
  <c r="E446" i="5" s="1"/>
  <c r="E13" i="3"/>
  <c r="D409" i="3"/>
  <c r="I1223" i="8"/>
  <c r="K577" i="8"/>
  <c r="E577" i="8" s="1"/>
  <c r="E1475" i="5"/>
  <c r="E1476" i="5" s="1"/>
  <c r="K1476" i="5"/>
  <c r="K926" i="9"/>
  <c r="K1342" i="6"/>
  <c r="E1342" i="6" s="1"/>
  <c r="F138" i="3"/>
  <c r="G138" i="3"/>
  <c r="H138" i="3" s="1"/>
  <c r="G526" i="3"/>
  <c r="H526" i="3" s="1"/>
  <c r="K693" i="9"/>
  <c r="E693" i="9" s="1"/>
  <c r="D453" i="3"/>
  <c r="I538" i="9"/>
  <c r="G438" i="3"/>
  <c r="H438" i="3" s="1"/>
  <c r="G350" i="3"/>
  <c r="H350" i="3" s="1"/>
  <c r="G193" i="3"/>
  <c r="H193" i="3"/>
  <c r="D298" i="3"/>
  <c r="I1398" i="6"/>
  <c r="K1866" i="9"/>
  <c r="J1867" i="9" s="1"/>
  <c r="K1867" i="9" s="1"/>
  <c r="E1867" i="9" s="1"/>
  <c r="E966" i="8"/>
  <c r="E967" i="8" s="1"/>
  <c r="K967" i="8"/>
  <c r="E592" i="8"/>
  <c r="E593" i="8" s="1"/>
  <c r="K593" i="8"/>
  <c r="E1253" i="8"/>
  <c r="K1254" i="8"/>
  <c r="E196" i="8"/>
  <c r="E197" i="8" s="1"/>
  <c r="E201" i="8" s="1"/>
  <c r="K197" i="8"/>
  <c r="G452" i="3"/>
  <c r="H452" i="3" s="1"/>
  <c r="G506" i="3"/>
  <c r="H506" i="3" s="1"/>
  <c r="K257" i="7"/>
  <c r="E257" i="7" s="1"/>
  <c r="E687" i="5"/>
  <c r="G558" i="3"/>
  <c r="H558" i="3"/>
  <c r="F558" i="3"/>
  <c r="E636" i="5"/>
  <c r="K135" i="4"/>
  <c r="J136" i="4" s="1"/>
  <c r="K136" i="4" s="1"/>
  <c r="E136" i="4" s="1"/>
  <c r="K1287" i="5"/>
  <c r="K143" i="7"/>
  <c r="E143" i="7" s="1"/>
  <c r="I1328" i="9"/>
  <c r="G276" i="3"/>
  <c r="H276" i="3" s="1"/>
  <c r="G212" i="3"/>
  <c r="H212" i="3" s="1"/>
  <c r="C215" i="3"/>
  <c r="C217" i="3"/>
  <c r="C219" i="3"/>
  <c r="C213" i="3"/>
  <c r="C214" i="3"/>
  <c r="C216" i="3"/>
  <c r="C220" i="3"/>
  <c r="C218" i="3"/>
  <c r="J124" i="4"/>
  <c r="K124" i="4" s="1"/>
  <c r="E124" i="4" s="1"/>
  <c r="K123" i="4"/>
  <c r="K1252" i="6"/>
  <c r="E1252" i="6" s="1"/>
  <c r="J82" i="7"/>
  <c r="K82" i="7" s="1"/>
  <c r="J101" i="7"/>
  <c r="K101" i="7" s="1"/>
  <c r="J65" i="7"/>
  <c r="K65" i="7" s="1"/>
  <c r="E1786" i="9"/>
  <c r="E1787" i="9" s="1"/>
  <c r="K1787" i="9"/>
  <c r="I1321" i="8"/>
  <c r="F68" i="3"/>
  <c r="G68" i="3"/>
  <c r="H68" i="3" s="1"/>
  <c r="F18" i="3"/>
  <c r="G18" i="3"/>
  <c r="H18" i="3" s="1"/>
  <c r="G75" i="3"/>
  <c r="H75" i="3"/>
  <c r="G122" i="3"/>
  <c r="H122" i="3" s="1"/>
  <c r="E423" i="5"/>
  <c r="E425" i="5" s="1"/>
  <c r="K425" i="5"/>
  <c r="G311" i="3"/>
  <c r="H311" i="3" s="1"/>
  <c r="J823" i="6"/>
  <c r="K823" i="6" s="1"/>
  <c r="E823" i="6" s="1"/>
  <c r="K822" i="6"/>
  <c r="E822" i="6" s="1"/>
  <c r="D59" i="3"/>
  <c r="I467" i="5"/>
  <c r="K12" i="8"/>
  <c r="J13" i="8" s="1"/>
  <c r="K13" i="8" s="1"/>
  <c r="E13" i="8" s="1"/>
  <c r="D37" i="3"/>
  <c r="I106" i="5"/>
  <c r="J124" i="9"/>
  <c r="K124" i="9" s="1"/>
  <c r="E124" i="9" s="1"/>
  <c r="K123" i="9"/>
  <c r="E740" i="5"/>
  <c r="J2178" i="9"/>
  <c r="K2178" i="9" s="1"/>
  <c r="J2132" i="9"/>
  <c r="K2132" i="9" s="1"/>
  <c r="J2054" i="9"/>
  <c r="K2054" i="9" s="1"/>
  <c r="J2087" i="9"/>
  <c r="K2087" i="9" s="1"/>
  <c r="J2166" i="9"/>
  <c r="K2166" i="9" s="1"/>
  <c r="J2120" i="9"/>
  <c r="K2120" i="9" s="1"/>
  <c r="J2200" i="9"/>
  <c r="K2200" i="9" s="1"/>
  <c r="J2154" i="9"/>
  <c r="K2154" i="9" s="1"/>
  <c r="J2043" i="9"/>
  <c r="K2043" i="9" s="1"/>
  <c r="J2076" i="9"/>
  <c r="K2076" i="9" s="1"/>
  <c r="J2234" i="9"/>
  <c r="K2234" i="9" s="1"/>
  <c r="J2109" i="9"/>
  <c r="K2109" i="9" s="1"/>
  <c r="J2189" i="9"/>
  <c r="K2189" i="9" s="1"/>
  <c r="J2098" i="9"/>
  <c r="K2098" i="9" s="1"/>
  <c r="J2211" i="9"/>
  <c r="K2211" i="9" s="1"/>
  <c r="J2065" i="9"/>
  <c r="K2065" i="9" s="1"/>
  <c r="J2223" i="9"/>
  <c r="K2223" i="9" s="1"/>
  <c r="J2143" i="9"/>
  <c r="K2143" i="9" s="1"/>
  <c r="D380" i="3"/>
  <c r="I687" i="8"/>
  <c r="J452" i="8"/>
  <c r="K452" i="8" s="1"/>
  <c r="E452" i="8" s="1"/>
  <c r="K451" i="8"/>
  <c r="E451" i="8" s="1"/>
  <c r="G15" i="3"/>
  <c r="H15" i="3"/>
  <c r="F15" i="3"/>
  <c r="G527" i="3"/>
  <c r="H527" i="3" s="1"/>
  <c r="F50" i="3"/>
  <c r="G50" i="3"/>
  <c r="H50" i="3"/>
  <c r="F121" i="3"/>
  <c r="G121" i="3"/>
  <c r="H121" i="3" s="1"/>
  <c r="G317" i="3"/>
  <c r="H317" i="3" s="1"/>
  <c r="K26" i="8"/>
  <c r="G274" i="3"/>
  <c r="H274" i="3"/>
  <c r="J2316" i="9"/>
  <c r="K2316" i="9" s="1"/>
  <c r="E2316" i="9" s="1"/>
  <c r="K2315" i="9"/>
  <c r="G401" i="3"/>
  <c r="H401" i="3" s="1"/>
  <c r="K70" i="5"/>
  <c r="E70" i="5" s="1"/>
  <c r="I762" i="6"/>
  <c r="C202" i="3"/>
  <c r="J803" i="6"/>
  <c r="G805" i="6"/>
  <c r="J71" i="3"/>
  <c r="J54" i="4"/>
  <c r="K54" i="4" s="1"/>
  <c r="E54" i="4" s="1"/>
  <c r="E55" i="4" s="1"/>
  <c r="K53" i="4"/>
  <c r="E53" i="4" s="1"/>
  <c r="E34" i="8"/>
  <c r="K35" i="8"/>
  <c r="D524" i="3"/>
  <c r="I1791" i="9"/>
  <c r="K1492" i="5"/>
  <c r="E1492" i="5" s="1"/>
  <c r="K541" i="8"/>
  <c r="E541" i="8" s="1"/>
  <c r="K115" i="6"/>
  <c r="E413" i="3"/>
  <c r="K86" i="8"/>
  <c r="E86" i="8" s="1"/>
  <c r="J87" i="8"/>
  <c r="K87" i="8" s="1"/>
  <c r="E87" i="8" s="1"/>
  <c r="J326" i="8"/>
  <c r="K326" i="8" s="1"/>
  <c r="E326" i="8" s="1"/>
  <c r="J145" i="3"/>
  <c r="E437" i="3"/>
  <c r="F348" i="3"/>
  <c r="G348" i="3"/>
  <c r="H348" i="3" s="1"/>
  <c r="K113" i="4"/>
  <c r="E113" i="4" s="1"/>
  <c r="G519" i="3"/>
  <c r="H519" i="3" s="1"/>
  <c r="J1269" i="5"/>
  <c r="K1269" i="5" s="1"/>
  <c r="E1269" i="5" s="1"/>
  <c r="K22" i="4"/>
  <c r="E20" i="4"/>
  <c r="E22" i="4" s="1"/>
  <c r="I810" i="9"/>
  <c r="G203" i="3"/>
  <c r="H203" i="3" s="1"/>
  <c r="J2182" i="9"/>
  <c r="K2182" i="9" s="1"/>
  <c r="E2182" i="9" s="1"/>
  <c r="K2181" i="9"/>
  <c r="E2181" i="9" s="1"/>
  <c r="G24" i="3"/>
  <c r="H24" i="3" s="1"/>
  <c r="K125" i="7"/>
  <c r="E125" i="7" s="1"/>
  <c r="J2204" i="9"/>
  <c r="K2204" i="9" s="1"/>
  <c r="E2204" i="9" s="1"/>
  <c r="K2203" i="9"/>
  <c r="E2203" i="9" s="1"/>
  <c r="E183" i="3"/>
  <c r="F183" i="3" s="1"/>
  <c r="J183" i="3" s="1"/>
  <c r="E532" i="6"/>
  <c r="D82" i="3"/>
  <c r="I761" i="5"/>
  <c r="E1189" i="9"/>
  <c r="F583" i="3"/>
  <c r="G583" i="3"/>
  <c r="H583" i="3" s="1"/>
  <c r="G164" i="3"/>
  <c r="H164" i="3" s="1"/>
  <c r="G58" i="3"/>
  <c r="H58" i="3"/>
  <c r="I1204" i="9"/>
  <c r="I965" i="6"/>
  <c r="G374" i="3"/>
  <c r="H374" i="3" s="1"/>
  <c r="G349" i="3"/>
  <c r="H349" i="3"/>
  <c r="K706" i="6"/>
  <c r="E706" i="6" s="1"/>
  <c r="K308" i="5"/>
  <c r="E308" i="5" s="1"/>
  <c r="D569" i="3"/>
  <c r="F569" i="3" s="1"/>
  <c r="J569" i="3" s="1"/>
  <c r="I2455" i="9"/>
  <c r="I398" i="6"/>
  <c r="D170" i="3" s="1"/>
  <c r="G473" i="3"/>
  <c r="H473" i="3" s="1"/>
  <c r="D336" i="3"/>
  <c r="I432" i="7"/>
  <c r="E459" i="5"/>
  <c r="I771" i="5"/>
  <c r="D69" i="3"/>
  <c r="I609" i="5"/>
  <c r="G373" i="3"/>
  <c r="H373" i="3" s="1"/>
  <c r="E886" i="5"/>
  <c r="K888" i="5"/>
  <c r="E1447" i="9"/>
  <c r="E1449" i="9" s="1"/>
  <c r="I1449" i="9"/>
  <c r="K421" i="6"/>
  <c r="J422" i="6"/>
  <c r="K422" i="6" s="1"/>
  <c r="E422" i="6" s="1"/>
  <c r="I434" i="9"/>
  <c r="F529" i="3"/>
  <c r="G529" i="3"/>
  <c r="H529" i="3" s="1"/>
  <c r="J37" i="9"/>
  <c r="K37" i="9" s="1"/>
  <c r="E37" i="9" s="1"/>
  <c r="K36" i="9"/>
  <c r="E889" i="8"/>
  <c r="E890" i="8" s="1"/>
  <c r="E894" i="8" s="1"/>
  <c r="K890" i="8"/>
  <c r="E376" i="8"/>
  <c r="E377" i="8" s="1"/>
  <c r="K377" i="8"/>
  <c r="E908" i="8"/>
  <c r="E909" i="8" s="1"/>
  <c r="K909" i="8"/>
  <c r="E178" i="8"/>
  <c r="E179" i="8" s="1"/>
  <c r="K179" i="8"/>
  <c r="G485" i="3"/>
  <c r="H485" i="3" s="1"/>
  <c r="I1045" i="9"/>
  <c r="G324" i="3"/>
  <c r="H324" i="3"/>
  <c r="J560" i="3"/>
  <c r="G432" i="3"/>
  <c r="H432" i="3" s="1"/>
  <c r="K221" i="7"/>
  <c r="J222" i="7" s="1"/>
  <c r="K222" i="7" s="1"/>
  <c r="E222" i="7" s="1"/>
  <c r="E675" i="5"/>
  <c r="D450" i="3"/>
  <c r="I476" i="9"/>
  <c r="K418" i="7"/>
  <c r="E418" i="7" s="1"/>
  <c r="J419" i="7"/>
  <c r="K419" i="7" s="1"/>
  <c r="E419" i="7" s="1"/>
  <c r="K1234" i="6"/>
  <c r="E1234" i="6" s="1"/>
  <c r="K571" i="5"/>
  <c r="E571" i="5" s="1"/>
  <c r="I1493" i="9"/>
  <c r="G118" i="3"/>
  <c r="H118" i="3" s="1"/>
  <c r="F118" i="3"/>
  <c r="I484" i="5"/>
  <c r="G272" i="3"/>
  <c r="H272" i="3" s="1"/>
  <c r="F14" i="3"/>
  <c r="G14" i="3"/>
  <c r="H14" i="3" s="1"/>
  <c r="F563" i="3"/>
  <c r="G563" i="3"/>
  <c r="H563" i="3" s="1"/>
  <c r="I987" i="8"/>
  <c r="K1579" i="9"/>
  <c r="E1579" i="9" s="1"/>
  <c r="G35" i="3"/>
  <c r="H35" i="3" s="1"/>
  <c r="F8" i="3"/>
  <c r="G8" i="3"/>
  <c r="H8" i="3"/>
  <c r="H290" i="3"/>
  <c r="G290" i="3"/>
  <c r="K123" i="7"/>
  <c r="E120" i="7"/>
  <c r="J101" i="8"/>
  <c r="K101" i="8" s="1"/>
  <c r="E101" i="8" s="1"/>
  <c r="K100" i="8"/>
  <c r="E100" i="8" s="1"/>
  <c r="G131" i="3"/>
  <c r="H131" i="3" s="1"/>
  <c r="G372" i="3"/>
  <c r="H372" i="3" s="1"/>
  <c r="F144" i="3"/>
  <c r="G144" i="3"/>
  <c r="H144" i="3" s="1"/>
  <c r="E1704" i="9"/>
  <c r="E1705" i="9" s="1"/>
  <c r="K1705" i="9"/>
  <c r="G346" i="3"/>
  <c r="H346" i="3"/>
  <c r="J1253" i="5"/>
  <c r="K1253" i="5" s="1"/>
  <c r="E1253" i="5" s="1"/>
  <c r="K1252" i="5"/>
  <c r="E1252" i="5" s="1"/>
  <c r="K486" i="5"/>
  <c r="E486" i="5" s="1"/>
  <c r="I1222" i="9"/>
  <c r="J1304" i="5"/>
  <c r="K1304" i="5" s="1"/>
  <c r="E1304" i="5" s="1"/>
  <c r="J388" i="5"/>
  <c r="K388" i="5" s="1"/>
  <c r="E388" i="5" s="1"/>
  <c r="K387" i="5"/>
  <c r="F13" i="3"/>
  <c r="G13" i="3"/>
  <c r="H13" i="3"/>
  <c r="J490" i="6"/>
  <c r="K490" i="6" s="1"/>
  <c r="E490" i="6" s="1"/>
  <c r="K1100" i="8"/>
  <c r="E1100" i="8" s="1"/>
  <c r="K214" i="4"/>
  <c r="J215" i="4" s="1"/>
  <c r="K215" i="4" s="1"/>
  <c r="E215" i="4" s="1"/>
  <c r="I187" i="9"/>
  <c r="K506" i="6"/>
  <c r="J507" i="6" s="1"/>
  <c r="K507" i="6" s="1"/>
  <c r="E507" i="6" s="1"/>
  <c r="G551" i="3"/>
  <c r="H551" i="3" s="1"/>
  <c r="F551" i="3"/>
  <c r="G340" i="3"/>
  <c r="H340" i="3" s="1"/>
  <c r="D368" i="3"/>
  <c r="I471" i="8"/>
  <c r="D162" i="3"/>
  <c r="I295" i="6"/>
  <c r="G330" i="3"/>
  <c r="H330" i="3"/>
  <c r="D206" i="3"/>
  <c r="I882" i="6"/>
  <c r="I204" i="6"/>
  <c r="D152" i="3" s="1"/>
  <c r="K1457" i="6"/>
  <c r="E1457" i="6" s="1"/>
  <c r="G172" i="3"/>
  <c r="H172" i="3"/>
  <c r="I1121" i="9"/>
  <c r="I1378" i="8"/>
  <c r="E718" i="8"/>
  <c r="E719" i="8" s="1"/>
  <c r="K719" i="8"/>
  <c r="E1149" i="8"/>
  <c r="E1150" i="8" s="1"/>
  <c r="E1154" i="8" s="1"/>
  <c r="K1150" i="8"/>
  <c r="K1154" i="8" s="1"/>
  <c r="E831" i="8"/>
  <c r="E832" i="8" s="1"/>
  <c r="E836" i="8" s="1"/>
  <c r="K832" i="8"/>
  <c r="E448" i="8"/>
  <c r="E449" i="8" s="1"/>
  <c r="K449" i="8"/>
  <c r="D439" i="3"/>
  <c r="F439" i="3" s="1"/>
  <c r="J439" i="3" s="1"/>
  <c r="I252" i="9"/>
  <c r="K2248" i="9"/>
  <c r="J2249" i="9" s="1"/>
  <c r="K2249" i="9" s="1"/>
  <c r="E2249" i="9" s="1"/>
  <c r="K853" i="8"/>
  <c r="E853" i="8" s="1"/>
  <c r="K2610" i="9"/>
  <c r="J2611" i="9"/>
  <c r="K2611" i="9" s="1"/>
  <c r="E2611" i="9" s="1"/>
  <c r="E494" i="3"/>
  <c r="J483" i="5"/>
  <c r="K483" i="5" s="1"/>
  <c r="E483" i="5" s="1"/>
  <c r="E484" i="5" s="1"/>
  <c r="J462" i="5"/>
  <c r="K462" i="5" s="1"/>
  <c r="E462" i="5" s="1"/>
  <c r="J646" i="6"/>
  <c r="K646" i="6" s="1"/>
  <c r="J723" i="6"/>
  <c r="K723" i="6" s="1"/>
  <c r="J761" i="6"/>
  <c r="K761" i="6" s="1"/>
  <c r="J665" i="6"/>
  <c r="K665" i="6" s="1"/>
  <c r="J607" i="6"/>
  <c r="K607" i="6" s="1"/>
  <c r="J684" i="6"/>
  <c r="K684" i="6" s="1"/>
  <c r="J626" i="6"/>
  <c r="K626" i="6" s="1"/>
  <c r="J232" i="6"/>
  <c r="K232" i="6" s="1"/>
  <c r="J703" i="6"/>
  <c r="K703" i="6" s="1"/>
  <c r="J800" i="6"/>
  <c r="K800" i="6" s="1"/>
  <c r="J857" i="6"/>
  <c r="K857" i="6" s="1"/>
  <c r="J1357" i="6"/>
  <c r="K1357" i="6" s="1"/>
  <c r="J1375" i="6"/>
  <c r="K1375" i="6" s="1"/>
  <c r="J877" i="6"/>
  <c r="K877" i="6" s="1"/>
  <c r="J1249" i="6"/>
  <c r="K1249" i="6" s="1"/>
  <c r="J1393" i="6"/>
  <c r="K1393" i="6" s="1"/>
  <c r="J979" i="6"/>
  <c r="K979" i="6" s="1"/>
  <c r="J1195" i="6"/>
  <c r="K1195" i="6" s="1"/>
  <c r="J1442" i="6"/>
  <c r="K1442" i="6" s="1"/>
  <c r="J742" i="6"/>
  <c r="K742" i="6" s="1"/>
  <c r="J997" i="6"/>
  <c r="K997" i="6" s="1"/>
  <c r="J954" i="6"/>
  <c r="K954" i="6" s="1"/>
  <c r="J1015" i="6"/>
  <c r="K1015" i="6" s="1"/>
  <c r="J47" i="7"/>
  <c r="K47" i="7" s="1"/>
  <c r="J588" i="6"/>
  <c r="K588" i="6" s="1"/>
  <c r="J896" i="6"/>
  <c r="K896" i="6" s="1"/>
  <c r="J1033" i="6"/>
  <c r="K1033" i="6" s="1"/>
  <c r="J1051" i="6"/>
  <c r="K1051" i="6" s="1"/>
  <c r="J1267" i="6"/>
  <c r="K1267" i="6" s="1"/>
  <c r="J1069" i="6"/>
  <c r="K1069" i="6" s="1"/>
  <c r="J1213" i="6"/>
  <c r="K1213" i="6" s="1"/>
  <c r="J1426" i="6"/>
  <c r="K1426" i="6" s="1"/>
  <c r="J1087" i="6"/>
  <c r="K1087" i="6" s="1"/>
  <c r="J915" i="6"/>
  <c r="K915" i="6" s="1"/>
  <c r="J1105" i="6"/>
  <c r="K1105" i="6" s="1"/>
  <c r="J1123" i="6"/>
  <c r="K1123" i="6" s="1"/>
  <c r="J780" i="6"/>
  <c r="K780" i="6" s="1"/>
  <c r="J140" i="7"/>
  <c r="K140" i="7" s="1"/>
  <c r="E140" i="7" s="1"/>
  <c r="J14" i="7"/>
  <c r="K14" i="7" s="1"/>
  <c r="J254" i="7"/>
  <c r="K254" i="7" s="1"/>
  <c r="E254" i="7" s="1"/>
  <c r="J1339" i="6"/>
  <c r="K1339" i="6" s="1"/>
  <c r="J173" i="7"/>
  <c r="K173" i="7" s="1"/>
  <c r="E173" i="7" s="1"/>
  <c r="J1285" i="6"/>
  <c r="K1285" i="6" s="1"/>
  <c r="J1231" i="6"/>
  <c r="K1231" i="6" s="1"/>
  <c r="J1410" i="6"/>
  <c r="K1410" i="6" s="1"/>
  <c r="J1141" i="6"/>
  <c r="K1141" i="6" s="1"/>
  <c r="J443" i="7"/>
  <c r="K443" i="7" s="1"/>
  <c r="E443" i="7" s="1"/>
  <c r="J838" i="6"/>
  <c r="K838" i="6" s="1"/>
  <c r="J1159" i="6"/>
  <c r="K1159" i="6" s="1"/>
  <c r="J1303" i="6"/>
  <c r="K1303" i="6" s="1"/>
  <c r="J206" i="7"/>
  <c r="K206" i="7" s="1"/>
  <c r="E206" i="7" s="1"/>
  <c r="J819" i="6"/>
  <c r="K819" i="6" s="1"/>
  <c r="J934" i="6"/>
  <c r="K934" i="6" s="1"/>
  <c r="J1321" i="6"/>
  <c r="K1321" i="6" s="1"/>
  <c r="J31" i="7"/>
  <c r="K31" i="7" s="1"/>
  <c r="J1339" i="8"/>
  <c r="K1339" i="8" s="1"/>
  <c r="J189" i="7"/>
  <c r="K189" i="7" s="1"/>
  <c r="E189" i="7" s="1"/>
  <c r="J1177" i="6"/>
  <c r="K1177" i="6" s="1"/>
  <c r="J1359" i="8"/>
  <c r="K1359" i="8" s="1"/>
  <c r="J790" i="9"/>
  <c r="K790" i="9" s="1"/>
  <c r="J610" i="9"/>
  <c r="K610" i="9" s="1"/>
  <c r="J1320" i="8"/>
  <c r="K1320" i="8" s="1"/>
  <c r="J552" i="9"/>
  <c r="K552" i="9" s="1"/>
  <c r="J750" i="9"/>
  <c r="K750" i="9" s="1"/>
  <c r="J1301" i="8"/>
  <c r="K1301" i="8" s="1"/>
  <c r="J471" i="9"/>
  <c r="K471" i="9" s="1"/>
  <c r="J512" i="9"/>
  <c r="K512" i="9" s="1"/>
  <c r="J1413" i="8"/>
  <c r="K1413" i="8" s="1"/>
  <c r="J1431" i="8"/>
  <c r="K1431" i="8" s="1"/>
  <c r="J652" i="9"/>
  <c r="K652" i="9" s="1"/>
  <c r="J571" i="9"/>
  <c r="K571" i="9" s="1"/>
  <c r="J1395" i="8"/>
  <c r="K1395" i="8" s="1"/>
  <c r="J671" i="9"/>
  <c r="K671" i="9" s="1"/>
  <c r="J491" i="9"/>
  <c r="K491" i="9" s="1"/>
  <c r="J590" i="9"/>
  <c r="K590" i="9" s="1"/>
  <c r="J433" i="9"/>
  <c r="K433" i="9" s="1"/>
  <c r="J631" i="9"/>
  <c r="K631" i="9" s="1"/>
  <c r="J771" i="9"/>
  <c r="K771" i="9" s="1"/>
  <c r="J452" i="9"/>
  <c r="K452" i="9" s="1"/>
  <c r="J848" i="9"/>
  <c r="K848" i="9" s="1"/>
  <c r="J1377" i="8"/>
  <c r="K1377" i="8" s="1"/>
  <c r="J709" i="9"/>
  <c r="K709" i="9" s="1"/>
  <c r="J890" i="9"/>
  <c r="K890" i="9" s="1"/>
  <c r="J809" i="9"/>
  <c r="K809" i="9" s="1"/>
  <c r="J690" i="9"/>
  <c r="K690" i="9" s="1"/>
  <c r="J828" i="9"/>
  <c r="K828" i="9" s="1"/>
  <c r="J869" i="9"/>
  <c r="K869" i="9" s="1"/>
  <c r="J533" i="9"/>
  <c r="K533" i="9" s="1"/>
  <c r="J729" i="9"/>
  <c r="K729" i="9" s="1"/>
  <c r="G367" i="3"/>
  <c r="H367" i="3" s="1"/>
  <c r="G335" i="3"/>
  <c r="H335" i="3" s="1"/>
  <c r="K41" i="4"/>
  <c r="J42" i="4" s="1"/>
  <c r="K42" i="4" s="1"/>
  <c r="E42" i="4" s="1"/>
  <c r="G289" i="3"/>
  <c r="H289" i="3" s="1"/>
  <c r="K271" i="8"/>
  <c r="E271" i="8" s="1"/>
  <c r="E302" i="3"/>
  <c r="F302" i="3" s="1"/>
  <c r="K10" i="4"/>
  <c r="J11" i="4" s="1"/>
  <c r="K11" i="4" s="1"/>
  <c r="E11" i="4" s="1"/>
  <c r="K291" i="6"/>
  <c r="G341" i="3"/>
  <c r="H341" i="3" s="1"/>
  <c r="E987" i="8"/>
  <c r="E991" i="8" s="1"/>
  <c r="E520" i="3"/>
  <c r="K962" i="5"/>
  <c r="K203" i="4"/>
  <c r="E203" i="4" s="1"/>
  <c r="E172" i="7"/>
  <c r="I1254" i="8"/>
  <c r="E97" i="8"/>
  <c r="E98" i="8" s="1"/>
  <c r="K98" i="8"/>
  <c r="J637" i="5"/>
  <c r="K637" i="5" s="1"/>
  <c r="E637" i="5" s="1"/>
  <c r="J774" i="5"/>
  <c r="K774" i="5" s="1"/>
  <c r="E774" i="5" s="1"/>
  <c r="K773" i="5"/>
  <c r="E773" i="5" s="1"/>
  <c r="J218" i="8"/>
  <c r="K218" i="8" s="1"/>
  <c r="E218" i="8" s="1"/>
  <c r="K217" i="8"/>
  <c r="E217" i="8" s="1"/>
  <c r="G115" i="3"/>
  <c r="H115" i="3" s="1"/>
  <c r="D115" i="3"/>
  <c r="I1254" i="5"/>
  <c r="C507" i="3"/>
  <c r="G1480" i="9"/>
  <c r="J1478" i="9"/>
  <c r="F53" i="3"/>
  <c r="G53" i="3"/>
  <c r="H53" i="3" s="1"/>
  <c r="G402" i="3"/>
  <c r="H402" i="3" s="1"/>
  <c r="F22" i="3"/>
  <c r="G22" i="3"/>
  <c r="H22" i="3" s="1"/>
  <c r="J614" i="8"/>
  <c r="K614" i="8" s="1"/>
  <c r="E614" i="8" s="1"/>
  <c r="K613" i="8"/>
  <c r="E613" i="8" s="1"/>
  <c r="F177" i="3"/>
  <c r="G177" i="3"/>
  <c r="H177" i="3" s="1"/>
  <c r="D407" i="3"/>
  <c r="I1187" i="8"/>
  <c r="K263" i="5"/>
  <c r="J264" i="5" s="1"/>
  <c r="K264" i="5" s="1"/>
  <c r="E264" i="5" s="1"/>
  <c r="K206" i="9"/>
  <c r="E206" i="9" s="1"/>
  <c r="J207" i="9"/>
  <c r="K207" i="9" s="1"/>
  <c r="E207" i="9" s="1"/>
  <c r="E208" i="9" s="1"/>
  <c r="D38" i="3"/>
  <c r="I123" i="5"/>
  <c r="D64" i="3"/>
  <c r="I540" i="5"/>
  <c r="F158" i="3"/>
  <c r="J158" i="3" s="1"/>
  <c r="G426" i="3"/>
  <c r="H426" i="3"/>
  <c r="F426" i="3"/>
  <c r="K1398" i="8"/>
  <c r="E1398" i="8" s="1"/>
  <c r="E1062" i="8"/>
  <c r="K1063" i="8"/>
  <c r="E574" i="8"/>
  <c r="E575" i="8" s="1"/>
  <c r="K575" i="8"/>
  <c r="E754" i="8"/>
  <c r="E755" i="8" s="1"/>
  <c r="K755" i="8"/>
  <c r="E160" i="8"/>
  <c r="E161" i="8" s="1"/>
  <c r="K161" i="8"/>
  <c r="D293" i="3"/>
  <c r="I1308" i="6"/>
  <c r="F557" i="3"/>
  <c r="G557" i="3"/>
  <c r="H557" i="3"/>
  <c r="C572" i="3"/>
  <c r="J2505" i="9"/>
  <c r="G2507" i="9"/>
  <c r="K1345" i="9"/>
  <c r="J1346" i="9" s="1"/>
  <c r="K1346" i="9" s="1"/>
  <c r="E1346" i="9" s="1"/>
  <c r="G322" i="3"/>
  <c r="H322" i="3"/>
  <c r="F322" i="3"/>
  <c r="K965" i="6"/>
  <c r="E962" i="6"/>
  <c r="E965" i="6" s="1"/>
  <c r="D399" i="3"/>
  <c r="I1049" i="8"/>
  <c r="D66" i="3"/>
  <c r="I573" i="5"/>
  <c r="F7" i="3"/>
  <c r="G7" i="3"/>
  <c r="H7" i="3" s="1"/>
  <c r="K1469" i="6"/>
  <c r="J1470" i="6" s="1"/>
  <c r="K1470" i="6" s="1"/>
  <c r="E1470" i="6" s="1"/>
  <c r="G66" i="3"/>
  <c r="H66" i="3"/>
  <c r="G357" i="3"/>
  <c r="H357" i="3" s="1"/>
  <c r="F4" i="3"/>
  <c r="G4" i="3"/>
  <c r="H4" i="3" s="1"/>
  <c r="D124" i="3"/>
  <c r="I1384" i="5"/>
  <c r="E1572" i="9"/>
  <c r="I1577" i="9"/>
  <c r="D332" i="3"/>
  <c r="I381" i="7"/>
  <c r="J1331" i="9"/>
  <c r="K1331" i="9" s="1"/>
  <c r="E1331" i="9" s="1"/>
  <c r="K1330" i="9"/>
  <c r="E532" i="3"/>
  <c r="F532" i="3" s="1"/>
  <c r="G512" i="3"/>
  <c r="H512" i="3" s="1"/>
  <c r="E8" i="3"/>
  <c r="K667" i="8"/>
  <c r="E667" i="8" s="1"/>
  <c r="J668" i="8"/>
  <c r="K668" i="8" s="1"/>
  <c r="E668" i="8" s="1"/>
  <c r="F98" i="3"/>
  <c r="G98" i="3"/>
  <c r="H98" i="3" s="1"/>
  <c r="J374" i="7"/>
  <c r="K374" i="7" s="1"/>
  <c r="J358" i="7"/>
  <c r="K358" i="7" s="1"/>
  <c r="J340" i="7"/>
  <c r="K340" i="7" s="1"/>
  <c r="J323" i="7"/>
  <c r="K323" i="7" s="1"/>
  <c r="G83" i="3"/>
  <c r="H83" i="3" s="1"/>
  <c r="K101" i="4"/>
  <c r="J102" i="4" s="1"/>
  <c r="K102" i="4" s="1"/>
  <c r="E102" i="4" s="1"/>
  <c r="J56" i="3"/>
  <c r="G60" i="3"/>
  <c r="H60" i="3" s="1"/>
  <c r="E1475" i="9"/>
  <c r="E1476" i="9" s="1"/>
  <c r="K1476" i="9"/>
  <c r="K595" i="8"/>
  <c r="E595" i="8" s="1"/>
  <c r="E128" i="6"/>
  <c r="K610" i="6"/>
  <c r="E610" i="6" s="1"/>
  <c r="D447" i="3"/>
  <c r="I418" i="9"/>
  <c r="J166" i="5"/>
  <c r="K166" i="5" s="1"/>
  <c r="E166" i="5" s="1"/>
  <c r="K165" i="5"/>
  <c r="E165" i="5" s="1"/>
  <c r="K1070" i="5"/>
  <c r="J1071" i="5"/>
  <c r="K1071" i="5" s="1"/>
  <c r="E1071" i="5" s="1"/>
  <c r="E568" i="3"/>
  <c r="G376" i="3"/>
  <c r="H376" i="3"/>
  <c r="K311" i="7"/>
  <c r="E311" i="7" s="1"/>
  <c r="D176" i="3"/>
  <c r="F176" i="3" s="1"/>
  <c r="J176" i="3" s="1"/>
  <c r="I491" i="6"/>
  <c r="D499" i="3"/>
  <c r="I1362" i="9"/>
  <c r="E308" i="6"/>
  <c r="E312" i="6" s="1"/>
  <c r="K312" i="6"/>
  <c r="K685" i="8"/>
  <c r="E685" i="8" s="1"/>
  <c r="J686" i="8"/>
  <c r="K686" i="8" s="1"/>
  <c r="E686" i="8" s="1"/>
  <c r="K2575" i="9"/>
  <c r="E2573" i="9"/>
  <c r="E2575" i="9" s="1"/>
  <c r="D375" i="3"/>
  <c r="I597" i="8"/>
  <c r="K2521" i="9"/>
  <c r="E2521" i="9" s="1"/>
  <c r="G111" i="3"/>
  <c r="H111" i="3" s="1"/>
  <c r="G37" i="3"/>
  <c r="H37" i="3" s="1"/>
  <c r="D33" i="3"/>
  <c r="I38" i="5"/>
  <c r="K416" i="9"/>
  <c r="E416" i="9" s="1"/>
  <c r="H366" i="3"/>
  <c r="G366" i="3"/>
  <c r="K841" i="6"/>
  <c r="E841" i="6" s="1"/>
  <c r="E1461" i="5"/>
  <c r="E1462" i="5" s="1"/>
  <c r="K1462" i="5"/>
  <c r="D173" i="3"/>
  <c r="F173" i="3" s="1"/>
  <c r="J173" i="3" s="1"/>
  <c r="I440" i="6"/>
  <c r="K1220" i="5"/>
  <c r="J1221" i="5" s="1"/>
  <c r="K1221" i="5" s="1"/>
  <c r="E1221" i="5" s="1"/>
  <c r="F45" i="3"/>
  <c r="G45" i="3"/>
  <c r="H45" i="3" s="1"/>
  <c r="K1224" i="9"/>
  <c r="J1225" i="9" s="1"/>
  <c r="K1225" i="9" s="1"/>
  <c r="E1225" i="9" s="1"/>
  <c r="J2170" i="9"/>
  <c r="K2170" i="9" s="1"/>
  <c r="E2170" i="9" s="1"/>
  <c r="K2169" i="9"/>
  <c r="E2169" i="9" s="1"/>
  <c r="D417" i="3"/>
  <c r="I1364" i="8"/>
  <c r="G437" i="3"/>
  <c r="H437" i="3"/>
  <c r="K1027" i="8"/>
  <c r="E1027" i="8" s="1"/>
  <c r="K415" i="8"/>
  <c r="E415" i="8" s="1"/>
  <c r="D487" i="3"/>
  <c r="I1163" i="9"/>
  <c r="K2553" i="9"/>
  <c r="K2090" i="9"/>
  <c r="E2090" i="9" s="1"/>
  <c r="I98" i="8"/>
  <c r="G302" i="3"/>
  <c r="H302" i="3" s="1"/>
  <c r="H419" i="3"/>
  <c r="G419" i="3"/>
  <c r="E646" i="8"/>
  <c r="E647" i="8" s="1"/>
  <c r="K647" i="8"/>
  <c r="E394" i="8"/>
  <c r="K395" i="8"/>
  <c r="E340" i="8"/>
  <c r="K341" i="8"/>
  <c r="E430" i="8"/>
  <c r="K431" i="8"/>
  <c r="I121" i="9"/>
  <c r="G389" i="3"/>
  <c r="H389" i="3" s="1"/>
  <c r="D311" i="3"/>
  <c r="I37" i="7"/>
  <c r="F581" i="3"/>
  <c r="G581" i="3"/>
  <c r="H581" i="3" s="1"/>
  <c r="G498" i="3"/>
  <c r="H498" i="3" s="1"/>
  <c r="J1118" i="8"/>
  <c r="K1118" i="8" s="1"/>
  <c r="E1118" i="8" s="1"/>
  <c r="D39" i="3"/>
  <c r="I145" i="5"/>
  <c r="E569" i="3"/>
  <c r="E149" i="3"/>
  <c r="F149" i="3" s="1"/>
  <c r="J149" i="3" s="1"/>
  <c r="K950" i="5"/>
  <c r="J951" i="5"/>
  <c r="K951" i="5" s="1"/>
  <c r="E951" i="5" s="1"/>
  <c r="E974" i="5"/>
  <c r="E976" i="5" s="1"/>
  <c r="K976" i="5"/>
  <c r="K701" i="5"/>
  <c r="E1380" i="5"/>
  <c r="K86" i="9"/>
  <c r="J87" i="9" s="1"/>
  <c r="K87" i="9" s="1"/>
  <c r="E87" i="9" s="1"/>
  <c r="G277" i="3"/>
  <c r="H277" i="3" s="1"/>
  <c r="J54" i="5"/>
  <c r="K54" i="5" s="1"/>
  <c r="E54" i="5" s="1"/>
  <c r="I1124" i="6"/>
  <c r="G379" i="3"/>
  <c r="H379" i="3"/>
  <c r="J160" i="6"/>
  <c r="K160" i="6" s="1"/>
  <c r="E160" i="6" s="1"/>
  <c r="K159" i="6"/>
  <c r="G21" i="3"/>
  <c r="H21" i="3" s="1"/>
  <c r="K1270" i="6"/>
  <c r="E1270" i="6" s="1"/>
  <c r="E139" i="7"/>
  <c r="G347" i="3"/>
  <c r="H347" i="3" s="1"/>
  <c r="J112" i="3"/>
  <c r="D566" i="6"/>
  <c r="K566" i="6" s="1"/>
  <c r="J51" i="13"/>
  <c r="E438" i="3"/>
  <c r="F438" i="3" s="1"/>
  <c r="J438" i="3" s="1"/>
  <c r="E521" i="3"/>
  <c r="F521" i="3" s="1"/>
  <c r="J521" i="3" s="1"/>
  <c r="K1743" i="9"/>
  <c r="G354" i="3"/>
  <c r="H354" i="3" s="1"/>
  <c r="K1364" i="5"/>
  <c r="E1364" i="5" s="1"/>
  <c r="G375" i="3"/>
  <c r="H375" i="3" s="1"/>
  <c r="K209" i="5"/>
  <c r="E209" i="5" s="1"/>
  <c r="J210" i="5"/>
  <c r="K210" i="5" s="1"/>
  <c r="E210" i="5" s="1"/>
  <c r="G40" i="3"/>
  <c r="H40" i="3"/>
  <c r="G107" i="3"/>
  <c r="H107" i="3" s="1"/>
  <c r="F107" i="3"/>
  <c r="K1464" i="5"/>
  <c r="E1464" i="5" s="1"/>
  <c r="J1465" i="5"/>
  <c r="K1465" i="5" s="1"/>
  <c r="E1465" i="5" s="1"/>
  <c r="J2158" i="9"/>
  <c r="K2158" i="9" s="1"/>
  <c r="E2158" i="9" s="1"/>
  <c r="D349" i="3"/>
  <c r="F349" i="3" s="1"/>
  <c r="I127" i="8"/>
  <c r="E513" i="3"/>
  <c r="F513" i="3" s="1"/>
  <c r="D482" i="3"/>
  <c r="F482" i="3" s="1"/>
  <c r="I1078" i="9"/>
  <c r="K1090" i="6"/>
  <c r="E1090" i="6" s="1"/>
  <c r="E395" i="8"/>
  <c r="G483" i="3"/>
  <c r="H483" i="3" s="1"/>
  <c r="K253" i="8"/>
  <c r="E253" i="8" s="1"/>
  <c r="K2533" i="9"/>
  <c r="J2534" i="9" s="1"/>
  <c r="K2534" i="9" s="1"/>
  <c r="E2534" i="9" s="1"/>
  <c r="E1061" i="8"/>
  <c r="I1063" i="8"/>
  <c r="E1248" i="5"/>
  <c r="E1250" i="5" s="1"/>
  <c r="G540" i="3"/>
  <c r="H540" i="3" s="1"/>
  <c r="I691" i="9"/>
  <c r="D362" i="3"/>
  <c r="I363" i="8"/>
  <c r="G457" i="3"/>
  <c r="H457" i="3"/>
  <c r="E139" i="5"/>
  <c r="E141" i="5" s="1"/>
  <c r="D454" i="3"/>
  <c r="I557" i="9"/>
  <c r="G380" i="3"/>
  <c r="H380" i="3" s="1"/>
  <c r="J344" i="8"/>
  <c r="K344" i="8" s="1"/>
  <c r="E344" i="8" s="1"/>
  <c r="G241" i="3"/>
  <c r="H241" i="3" s="1"/>
  <c r="J692" i="5"/>
  <c r="K692" i="5" s="1"/>
  <c r="E692" i="5" s="1"/>
  <c r="I312" i="6"/>
  <c r="D335" i="3"/>
  <c r="I420" i="7"/>
  <c r="K46" i="9"/>
  <c r="J47" i="9"/>
  <c r="K47" i="9" s="1"/>
  <c r="E47" i="9" s="1"/>
  <c r="I214" i="6"/>
  <c r="D153" i="3" s="1"/>
  <c r="F153" i="3" s="1"/>
  <c r="J153" i="3" s="1"/>
  <c r="K973" i="9"/>
  <c r="J974" i="9" s="1"/>
  <c r="K974" i="9" s="1"/>
  <c r="E974" i="9" s="1"/>
  <c r="D127" i="3"/>
  <c r="I1436" i="5"/>
  <c r="F574" i="3"/>
  <c r="G574" i="3"/>
  <c r="H574" i="3" s="1"/>
  <c r="E390" i="6"/>
  <c r="K1206" i="9"/>
  <c r="J1207" i="9" s="1"/>
  <c r="K1207" i="9" s="1"/>
  <c r="E1207" i="9" s="1"/>
  <c r="K1236" i="5"/>
  <c r="E1236" i="5" s="1"/>
  <c r="G142" i="3"/>
  <c r="H142" i="3" s="1"/>
  <c r="F142" i="3"/>
  <c r="K77" i="4"/>
  <c r="E77" i="4" s="1"/>
  <c r="F109" i="3"/>
  <c r="G109" i="3"/>
  <c r="H109" i="3" s="1"/>
  <c r="E1816" i="9"/>
  <c r="J1817" i="9"/>
  <c r="K1817" i="9" s="1"/>
  <c r="J912" i="8"/>
  <c r="K912" i="8" s="1"/>
  <c r="E912" i="8" s="1"/>
  <c r="G204" i="3"/>
  <c r="H204" i="3"/>
  <c r="E294" i="7"/>
  <c r="E295" i="7" s="1"/>
  <c r="K295" i="7"/>
  <c r="I743" i="6"/>
  <c r="E1391" i="9"/>
  <c r="E1393" i="9" s="1"/>
  <c r="K1393" i="9"/>
  <c r="K74" i="8"/>
  <c r="J75" i="8"/>
  <c r="K75" i="8" s="1"/>
  <c r="E75" i="8" s="1"/>
  <c r="F113" i="3"/>
  <c r="G113" i="3"/>
  <c r="H113" i="3"/>
  <c r="F79" i="3"/>
  <c r="G79" i="3"/>
  <c r="H79" i="3" s="1"/>
  <c r="G491" i="3"/>
  <c r="H491" i="3" s="1"/>
  <c r="G398" i="3"/>
  <c r="H398" i="3" s="1"/>
  <c r="G365" i="3"/>
  <c r="H365" i="3"/>
  <c r="K376" i="9"/>
  <c r="E376" i="9" s="1"/>
  <c r="D65" i="3"/>
  <c r="I556" i="5"/>
  <c r="E1097" i="8"/>
  <c r="E1098" i="8" s="1"/>
  <c r="K1098" i="8"/>
  <c r="E1078" i="8"/>
  <c r="E1079" i="8" s="1"/>
  <c r="K1079" i="8"/>
  <c r="E1182" i="8"/>
  <c r="E1183" i="8" s="1"/>
  <c r="K1183" i="8"/>
  <c r="E142" i="8"/>
  <c r="E143" i="8" s="1"/>
  <c r="K143" i="8"/>
  <c r="K2016" i="9"/>
  <c r="E2016" i="9" s="1"/>
  <c r="E515" i="3"/>
  <c r="I1358" i="6"/>
  <c r="K1531" i="9"/>
  <c r="E1531" i="9" s="1"/>
  <c r="K56" i="9"/>
  <c r="J57" i="9" s="1"/>
  <c r="K57" i="9" s="1"/>
  <c r="E57" i="9" s="1"/>
  <c r="J2047" i="9"/>
  <c r="K2047" i="9" s="1"/>
  <c r="E2047" i="9" s="1"/>
  <c r="K2563" i="9"/>
  <c r="K832" i="5"/>
  <c r="E832" i="5" s="1"/>
  <c r="E20" i="3"/>
  <c r="F20" i="3" s="1"/>
  <c r="F303" i="3"/>
  <c r="G303" i="3"/>
  <c r="H303" i="3" s="1"/>
  <c r="K1237" i="8"/>
  <c r="E1237" i="8" s="1"/>
  <c r="J975" i="5"/>
  <c r="K975" i="5" s="1"/>
  <c r="E975" i="5" s="1"/>
  <c r="K538" i="5"/>
  <c r="E538" i="5" s="1"/>
  <c r="K757" i="5"/>
  <c r="E755" i="5"/>
  <c r="E757" i="5" s="1"/>
  <c r="I406" i="6"/>
  <c r="D171" i="3" s="1"/>
  <c r="G430" i="3"/>
  <c r="H430" i="3" s="1"/>
  <c r="F430" i="3"/>
  <c r="K59" i="8"/>
  <c r="E58" i="8"/>
  <c r="E59" i="8" s="1"/>
  <c r="G275" i="3"/>
  <c r="H275" i="3" s="1"/>
  <c r="K87" i="5"/>
  <c r="E87" i="5" s="1"/>
  <c r="G497" i="3"/>
  <c r="H497" i="3" s="1"/>
  <c r="D520" i="3"/>
  <c r="I1728" i="9"/>
  <c r="J852" i="9"/>
  <c r="K852" i="9" s="1"/>
  <c r="E852" i="9" s="1"/>
  <c r="J1244" i="9"/>
  <c r="K1244" i="9" s="1"/>
  <c r="G291" i="3"/>
  <c r="H291" i="3"/>
  <c r="I929" i="8"/>
  <c r="K158" i="4"/>
  <c r="E158" i="4" s="1"/>
  <c r="H12" i="3"/>
  <c r="F12" i="3"/>
  <c r="G12" i="3"/>
  <c r="J1805" i="9"/>
  <c r="K1805" i="9" s="1"/>
  <c r="E1805" i="9" s="1"/>
  <c r="K1804" i="9"/>
  <c r="I1016" i="6"/>
  <c r="G123" i="3"/>
  <c r="H123" i="3" s="1"/>
  <c r="K1382" i="5"/>
  <c r="E1382" i="5" s="1"/>
  <c r="J1383" i="5"/>
  <c r="K1383" i="5" s="1"/>
  <c r="E1383" i="5" s="1"/>
  <c r="K523" i="6"/>
  <c r="J524" i="6" s="1"/>
  <c r="K524" i="6" s="1"/>
  <c r="E524" i="6" s="1"/>
  <c r="G192" i="3"/>
  <c r="H192" i="3"/>
  <c r="I197" i="8"/>
  <c r="K1176" i="9"/>
  <c r="J1177" i="9" s="1"/>
  <c r="K1177" i="9" s="1"/>
  <c r="E1177" i="9" s="1"/>
  <c r="G328" i="3"/>
  <c r="H328" i="3"/>
  <c r="E487" i="6"/>
  <c r="E491" i="6" s="1"/>
  <c r="K1169" i="8"/>
  <c r="E1169" i="8" s="1"/>
  <c r="K721" i="5"/>
  <c r="J722" i="5" s="1"/>
  <c r="K722" i="5" s="1"/>
  <c r="E722" i="5" s="1"/>
  <c r="E249" i="5"/>
  <c r="E251" i="5" s="1"/>
  <c r="K251" i="5"/>
  <c r="F46" i="3"/>
  <c r="G46" i="3"/>
  <c r="H46" i="3"/>
  <c r="E1264" i="5"/>
  <c r="D434" i="3"/>
  <c r="F434" i="3" s="1"/>
  <c r="J434" i="3" s="1"/>
  <c r="I155" i="9"/>
  <c r="E369" i="5"/>
  <c r="E375" i="5" s="1"/>
  <c r="K375" i="5"/>
  <c r="E329" i="6"/>
  <c r="E333" i="6" s="1"/>
  <c r="E337" i="6" s="1"/>
  <c r="K333" i="6"/>
  <c r="E509" i="3"/>
  <c r="E441" i="3"/>
  <c r="G356" i="3"/>
  <c r="H356" i="3"/>
  <c r="G427" i="3"/>
  <c r="H427" i="3" s="1"/>
  <c r="F427" i="3"/>
  <c r="D42" i="3"/>
  <c r="I211" i="5"/>
  <c r="J559" i="3"/>
  <c r="G573" i="3"/>
  <c r="H573" i="3" s="1"/>
  <c r="K1917" i="9"/>
  <c r="G490" i="3"/>
  <c r="H490" i="3" s="1"/>
  <c r="K1123" i="5"/>
  <c r="E1123" i="5" s="1"/>
  <c r="E1894" i="9"/>
  <c r="E1898" i="9" s="1"/>
  <c r="K910" i="9"/>
  <c r="J911" i="9" s="1"/>
  <c r="K911" i="9" s="1"/>
  <c r="E911" i="9" s="1"/>
  <c r="F447" i="3"/>
  <c r="G447" i="3"/>
  <c r="H447" i="3" s="1"/>
  <c r="D343" i="3"/>
  <c r="F343" i="3" s="1"/>
  <c r="I51" i="8"/>
  <c r="F345" i="3"/>
  <c r="J345" i="3" s="1"/>
  <c r="G345" i="3"/>
  <c r="H345" i="3"/>
  <c r="K30" i="6"/>
  <c r="J31" i="6"/>
  <c r="K31" i="6" s="1"/>
  <c r="E31" i="6" s="1"/>
  <c r="E570" i="3"/>
  <c r="F570" i="3" s="1"/>
  <c r="F550" i="3"/>
  <c r="G550" i="3"/>
  <c r="H550" i="3" s="1"/>
  <c r="E1832" i="9"/>
  <c r="J1833" i="9"/>
  <c r="K1833" i="9" s="1"/>
  <c r="D341" i="3"/>
  <c r="F341" i="3" s="1"/>
  <c r="J341" i="3" s="1"/>
  <c r="I28" i="8"/>
  <c r="K1018" i="6"/>
  <c r="E1018" i="6" s="1"/>
  <c r="F576" i="3"/>
  <c r="G576" i="3"/>
  <c r="H576" i="3" s="1"/>
  <c r="G543" i="3"/>
  <c r="H543" i="3"/>
  <c r="G445" i="3"/>
  <c r="H445" i="3" s="1"/>
  <c r="E1447" i="5"/>
  <c r="E1448" i="5" s="1"/>
  <c r="K1448" i="5"/>
  <c r="K2543" i="9"/>
  <c r="J2544" i="9" s="1"/>
  <c r="K2544" i="9" s="1"/>
  <c r="E2544" i="9" s="1"/>
  <c r="E628" i="8"/>
  <c r="E629" i="8" s="1"/>
  <c r="K629" i="8"/>
  <c r="E1166" i="8"/>
  <c r="K1167" i="8"/>
  <c r="E736" i="8"/>
  <c r="E737" i="8" s="1"/>
  <c r="K737" i="8"/>
  <c r="E412" i="8"/>
  <c r="E413" i="8" s="1"/>
  <c r="K413" i="8"/>
  <c r="G537" i="3"/>
  <c r="H537" i="3" s="1"/>
  <c r="D70" i="3"/>
  <c r="I626" i="5"/>
  <c r="E1025" i="8"/>
  <c r="F510" i="3"/>
  <c r="G510" i="3"/>
  <c r="H510" i="3" s="1"/>
  <c r="D47" i="3"/>
  <c r="I292" i="5"/>
  <c r="K2336" i="9"/>
  <c r="G577" i="3"/>
  <c r="H577" i="3" s="1"/>
  <c r="F577" i="3"/>
  <c r="E305" i="3"/>
  <c r="F305" i="3" s="1"/>
  <c r="J305" i="3" s="1"/>
  <c r="K1495" i="6"/>
  <c r="E64" i="6"/>
  <c r="E66" i="6" s="1"/>
  <c r="K66" i="6"/>
  <c r="G88" i="3"/>
  <c r="H88" i="3" s="1"/>
  <c r="F97" i="3"/>
  <c r="G97" i="3"/>
  <c r="H97" i="3"/>
  <c r="K607" i="5"/>
  <c r="E607" i="5" s="1"/>
  <c r="G410" i="3"/>
  <c r="H410" i="3" s="1"/>
  <c r="K171" i="6"/>
  <c r="E171" i="6" s="1"/>
  <c r="K646" i="5"/>
  <c r="G64" i="3"/>
  <c r="H64" i="3" s="1"/>
  <c r="F77" i="3"/>
  <c r="G77" i="3"/>
  <c r="H77" i="3" s="1"/>
  <c r="E916" i="5"/>
  <c r="E919" i="5" s="1"/>
  <c r="K919" i="5"/>
  <c r="G273" i="3"/>
  <c r="H273" i="3" s="1"/>
  <c r="I858" i="6"/>
  <c r="F148" i="3"/>
  <c r="G148" i="3"/>
  <c r="H148" i="3" s="1"/>
  <c r="G525" i="3"/>
  <c r="H525" i="3"/>
  <c r="K865" i="5"/>
  <c r="J866" i="5" s="1"/>
  <c r="K866" i="5" s="1"/>
  <c r="E866" i="5" s="1"/>
  <c r="K12" i="5"/>
  <c r="E10" i="5"/>
  <c r="E12" i="5" s="1"/>
  <c r="K1144" i="6"/>
  <c r="E1144" i="6" s="1"/>
  <c r="G124" i="3"/>
  <c r="H124" i="3" s="1"/>
  <c r="G42" i="3"/>
  <c r="H42" i="3" s="1"/>
  <c r="K1650" i="9"/>
  <c r="E1650" i="9" s="1"/>
  <c r="F488" i="3"/>
  <c r="G488" i="3"/>
  <c r="H488" i="3" s="1"/>
  <c r="J456" i="6"/>
  <c r="K456" i="6" s="1"/>
  <c r="K281" i="4"/>
  <c r="J282" i="4" s="1"/>
  <c r="K282" i="4" s="1"/>
  <c r="E282" i="4" s="1"/>
  <c r="G129" i="3"/>
  <c r="H129" i="3" s="1"/>
  <c r="I1648" i="9"/>
  <c r="E412" i="3"/>
  <c r="F412" i="3" s="1"/>
  <c r="K1396" i="6"/>
  <c r="E1396" i="6" s="1"/>
  <c r="J1397" i="6"/>
  <c r="K1397" i="6" s="1"/>
  <c r="E1397" i="6" s="1"/>
  <c r="J180" i="4"/>
  <c r="K180" i="4" s="1"/>
  <c r="E180" i="4" s="1"/>
  <c r="K179" i="4"/>
  <c r="J2436" i="9"/>
  <c r="K2436" i="9" s="1"/>
  <c r="E2436" i="9" s="1"/>
  <c r="K2435" i="9"/>
  <c r="E2435" i="9" s="1"/>
  <c r="K820" i="5"/>
  <c r="K732" i="5"/>
  <c r="J733" i="5" s="1"/>
  <c r="K733" i="5" s="1"/>
  <c r="E733" i="5" s="1"/>
  <c r="K84" i="8"/>
  <c r="E83" i="8"/>
  <c r="E84" i="8" s="1"/>
  <c r="G17" i="3"/>
  <c r="H17" i="3" s="1"/>
  <c r="K969" i="8"/>
  <c r="E969" i="8" s="1"/>
  <c r="J970" i="8"/>
  <c r="K970" i="8" s="1"/>
  <c r="E970" i="8" s="1"/>
  <c r="D410" i="3"/>
  <c r="I1239" i="8"/>
  <c r="K2123" i="9"/>
  <c r="E2123" i="9" s="1"/>
  <c r="F91" i="3"/>
  <c r="G91" i="3"/>
  <c r="H91" i="3" s="1"/>
  <c r="C262" i="3"/>
  <c r="C264" i="3"/>
  <c r="C266" i="3"/>
  <c r="C268" i="3"/>
  <c r="G260" i="3"/>
  <c r="H260" i="3" s="1"/>
  <c r="C261" i="3"/>
  <c r="C265" i="3"/>
  <c r="C267" i="3"/>
  <c r="C263" i="3"/>
  <c r="K137" i="6"/>
  <c r="J138" i="6" s="1"/>
  <c r="K138" i="6" s="1"/>
  <c r="E138" i="6" s="1"/>
  <c r="K290" i="5"/>
  <c r="E290" i="5" s="1"/>
  <c r="F178" i="3"/>
  <c r="G178" i="3"/>
  <c r="H178" i="3"/>
  <c r="E24" i="3"/>
  <c r="F24" i="3" s="1"/>
  <c r="K1022" i="5"/>
  <c r="J1023" i="5" s="1"/>
  <c r="K1023" i="5" s="1"/>
  <c r="E1023" i="5" s="1"/>
  <c r="G516" i="3"/>
  <c r="H516" i="3" s="1"/>
  <c r="G406" i="3"/>
  <c r="H406" i="3"/>
  <c r="J139" i="3"/>
  <c r="E820" i="5"/>
  <c r="K318" i="5"/>
  <c r="K1046" i="5"/>
  <c r="J1047" i="5" s="1"/>
  <c r="K1047" i="5" s="1"/>
  <c r="E1047" i="5" s="1"/>
  <c r="K1204" i="8"/>
  <c r="E1204" i="8" s="1"/>
  <c r="G72" i="3"/>
  <c r="H72" i="3" s="1"/>
  <c r="F72" i="3"/>
  <c r="G270" i="3"/>
  <c r="H270" i="3" s="1"/>
  <c r="D444" i="3"/>
  <c r="I355" i="9"/>
  <c r="K1378" i="6"/>
  <c r="E1378" i="6" s="1"/>
  <c r="F80" i="3"/>
  <c r="G80" i="3"/>
  <c r="H80" i="3" s="1"/>
  <c r="K255" i="7"/>
  <c r="E252" i="7"/>
  <c r="K1445" i="6"/>
  <c r="E1445" i="6" s="1"/>
  <c r="J87" i="3"/>
  <c r="K70" i="7"/>
  <c r="E70" i="7" s="1"/>
  <c r="G395" i="3"/>
  <c r="H395" i="3"/>
  <c r="K1851" i="9"/>
  <c r="J1852" i="9" s="1"/>
  <c r="K1852" i="9" s="1"/>
  <c r="E1852" i="9" s="1"/>
  <c r="K1669" i="9"/>
  <c r="E1669" i="9" s="1"/>
  <c r="J1670" i="9"/>
  <c r="K1670" i="9" s="1"/>
  <c r="E1670" i="9" s="1"/>
  <c r="K574" i="9"/>
  <c r="E574" i="9" s="1"/>
  <c r="K1478" i="5"/>
  <c r="E1478" i="5" s="1"/>
  <c r="J271" i="4"/>
  <c r="K271" i="4" s="1"/>
  <c r="E271" i="4" s="1"/>
  <c r="K270" i="4"/>
  <c r="K876" i="5"/>
  <c r="J877" i="5" s="1"/>
  <c r="K877" i="5" s="1"/>
  <c r="E877" i="5" s="1"/>
  <c r="J1317" i="5"/>
  <c r="K1317" i="5" s="1"/>
  <c r="E1317" i="5" s="1"/>
  <c r="K1316" i="5"/>
  <c r="E1316" i="5" s="1"/>
  <c r="K2135" i="9"/>
  <c r="E2135" i="9" s="1"/>
  <c r="J2136" i="9"/>
  <c r="K2136" i="9" s="1"/>
  <c r="E2136" i="9" s="1"/>
  <c r="G103" i="3"/>
  <c r="H103" i="3"/>
  <c r="F103" i="3"/>
  <c r="D477" i="3"/>
  <c r="F477" i="3" s="1"/>
  <c r="I992" i="9"/>
  <c r="J5" i="3"/>
  <c r="F28" i="3"/>
  <c r="G28" i="3"/>
  <c r="H28" i="3" s="1"/>
  <c r="K1314" i="9"/>
  <c r="J1315" i="9" s="1"/>
  <c r="K1315" i="9" s="1"/>
  <c r="E1315" i="9" s="1"/>
  <c r="G298" i="3"/>
  <c r="H298" i="3" s="1"/>
  <c r="F19" i="3"/>
  <c r="G19" i="3"/>
  <c r="H19" i="3" s="1"/>
  <c r="F568" i="3"/>
  <c r="G568" i="3"/>
  <c r="H568" i="3"/>
  <c r="K583" i="5"/>
  <c r="J67" i="3"/>
  <c r="F74" i="3"/>
  <c r="G74" i="3"/>
  <c r="H74" i="3" s="1"/>
  <c r="G570" i="3"/>
  <c r="H570" i="3" s="1"/>
  <c r="G413" i="3"/>
  <c r="H413" i="3"/>
  <c r="K1450" i="5"/>
  <c r="E1450" i="5" s="1"/>
  <c r="G355" i="3"/>
  <c r="H355" i="3"/>
  <c r="K1414" i="5"/>
  <c r="E1414" i="5" s="1"/>
  <c r="F562" i="3"/>
  <c r="G562" i="3"/>
  <c r="H562" i="3"/>
  <c r="K432" i="5"/>
  <c r="J433" i="5" s="1"/>
  <c r="K433" i="5" s="1"/>
  <c r="E433" i="5" s="1"/>
  <c r="E402" i="7"/>
  <c r="E403" i="7" s="1"/>
  <c r="K403" i="7"/>
  <c r="K190" i="7"/>
  <c r="E188" i="7"/>
  <c r="E190" i="7" s="1"/>
  <c r="E194" i="7" s="1"/>
  <c r="J429" i="3"/>
  <c r="G528" i="3"/>
  <c r="H528" i="3" s="1"/>
  <c r="F546" i="3"/>
  <c r="G546" i="3"/>
  <c r="H546" i="3"/>
  <c r="K494" i="9"/>
  <c r="E494" i="9" s="1"/>
  <c r="G517" i="3"/>
  <c r="H517" i="3" s="1"/>
  <c r="G130" i="3"/>
  <c r="H130" i="3"/>
  <c r="K36" i="5"/>
  <c r="E36" i="5" s="1"/>
  <c r="F27" i="3"/>
  <c r="G27" i="3"/>
  <c r="H27" i="3" s="1"/>
  <c r="F146" i="3"/>
  <c r="G146" i="3"/>
  <c r="H146" i="3" s="1"/>
  <c r="G47" i="3"/>
  <c r="H47" i="3"/>
  <c r="F547" i="3"/>
  <c r="G547" i="3"/>
  <c r="H547" i="3"/>
  <c r="G496" i="3"/>
  <c r="H496" i="3" s="1"/>
  <c r="K1407" i="9"/>
  <c r="E1407" i="9" s="1"/>
  <c r="K284" i="7"/>
  <c r="E284" i="7" s="1"/>
  <c r="J1257" i="8"/>
  <c r="K1257" i="8" s="1"/>
  <c r="E1257" i="8" s="1"/>
  <c r="E583" i="5"/>
  <c r="G515" i="3"/>
  <c r="H515" i="3" s="1"/>
  <c r="G443" i="3"/>
  <c r="H443" i="3" s="1"/>
  <c r="J1270" i="8"/>
  <c r="K1270" i="8" s="1"/>
  <c r="E1270" i="8" s="1"/>
  <c r="E1271" i="8" s="1"/>
  <c r="K1269" i="8"/>
  <c r="E1269" i="8" s="1"/>
  <c r="G441" i="3"/>
  <c r="H441" i="3" s="1"/>
  <c r="K61" i="8"/>
  <c r="E61" i="8" s="1"/>
  <c r="F49" i="3"/>
  <c r="G49" i="3"/>
  <c r="H49" i="3" s="1"/>
  <c r="G59" i="3"/>
  <c r="H59" i="3"/>
  <c r="F582" i="3"/>
  <c r="G582" i="3"/>
  <c r="H582" i="3" s="1"/>
  <c r="J1105" i="9"/>
  <c r="K1105" i="9" s="1"/>
  <c r="E1105" i="9" s="1"/>
  <c r="K1104" i="9"/>
  <c r="E1395" i="5"/>
  <c r="E1396" i="5" s="1"/>
  <c r="K1396" i="5"/>
  <c r="E344" i="5"/>
  <c r="E350" i="5" s="1"/>
  <c r="K350" i="5"/>
  <c r="K1994" i="9"/>
  <c r="E1994" i="9" s="1"/>
  <c r="E433" i="3"/>
  <c r="G110" i="3"/>
  <c r="H110" i="3"/>
  <c r="F110" i="3"/>
  <c r="J110" i="3" s="1"/>
  <c r="D391" i="3"/>
  <c r="I894" i="8"/>
  <c r="G468" i="3"/>
  <c r="H468" i="3"/>
  <c r="J99" i="3"/>
  <c r="F32" i="3"/>
  <c r="J32" i="3" s="1"/>
  <c r="G32" i="3"/>
  <c r="H32" i="3"/>
  <c r="E573" i="3"/>
  <c r="F573" i="3" s="1"/>
  <c r="E436" i="3"/>
  <c r="F584" i="3"/>
  <c r="G584" i="3"/>
  <c r="H584" i="3"/>
  <c r="D211" i="3"/>
  <c r="I984" i="6"/>
  <c r="D351" i="3"/>
  <c r="I165" i="8"/>
  <c r="K271" i="7"/>
  <c r="E271" i="7" s="1"/>
  <c r="F140" i="3"/>
  <c r="G140" i="3"/>
  <c r="H140" i="3" s="1"/>
  <c r="K744" i="5"/>
  <c r="E744" i="5" s="1"/>
  <c r="F6" i="3"/>
  <c r="G6" i="3"/>
  <c r="H6" i="3" s="1"/>
  <c r="K1298" i="9"/>
  <c r="J1299" i="9" s="1"/>
  <c r="K1299" i="9" s="1"/>
  <c r="E1299" i="9" s="1"/>
  <c r="G436" i="3"/>
  <c r="H436" i="3" s="1"/>
  <c r="K905" i="5"/>
  <c r="E905" i="5" s="1"/>
  <c r="E545" i="6"/>
  <c r="E547" i="6" s="1"/>
  <c r="K547" i="6"/>
  <c r="E188" i="3" s="1"/>
  <c r="F188" i="3" s="1"/>
  <c r="J188" i="3" s="1"/>
  <c r="D230" i="3"/>
  <c r="I1038" i="6"/>
  <c r="F487" i="3"/>
  <c r="G487" i="3"/>
  <c r="H487" i="3" s="1"/>
  <c r="E549" i="6"/>
  <c r="E551" i="6" s="1"/>
  <c r="K551" i="6"/>
  <c r="E189" i="3" s="1"/>
  <c r="F189" i="3" s="1"/>
  <c r="J189" i="3" s="1"/>
  <c r="E517" i="3"/>
  <c r="G336" i="3"/>
  <c r="H336" i="3" s="1"/>
  <c r="D329" i="3"/>
  <c r="I330" i="7"/>
  <c r="F323" i="3"/>
  <c r="G323" i="3"/>
  <c r="H323" i="3" s="1"/>
  <c r="K921" i="5"/>
  <c r="E921" i="5" s="1"/>
  <c r="E620" i="5"/>
  <c r="E622" i="5" s="1"/>
  <c r="K622" i="5"/>
  <c r="E223" i="6"/>
  <c r="E224" i="6" s="1"/>
  <c r="K224" i="6"/>
  <c r="E154" i="3" s="1"/>
  <c r="I871" i="8"/>
  <c r="E538" i="8"/>
  <c r="E539" i="8" s="1"/>
  <c r="K539" i="8"/>
  <c r="E947" i="8"/>
  <c r="E948" i="8" s="1"/>
  <c r="E952" i="8" s="1"/>
  <c r="K948" i="8"/>
  <c r="E773" i="8"/>
  <c r="E774" i="8" s="1"/>
  <c r="K774" i="8"/>
  <c r="E268" i="8"/>
  <c r="E269" i="8" s="1"/>
  <c r="K269" i="8"/>
  <c r="F518" i="3"/>
  <c r="G518" i="3"/>
  <c r="H518" i="3" s="1"/>
  <c r="J775" i="9"/>
  <c r="K775" i="9" s="1"/>
  <c r="E775" i="9" s="1"/>
  <c r="E511" i="3"/>
  <c r="K990" i="9"/>
  <c r="J991" i="9" s="1"/>
  <c r="K991" i="9" s="1"/>
  <c r="E991" i="9" s="1"/>
  <c r="G412" i="3"/>
  <c r="H412" i="3" s="1"/>
  <c r="G508" i="3"/>
  <c r="H508" i="3"/>
  <c r="I611" i="9"/>
  <c r="D572" i="3"/>
  <c r="I2507" i="9"/>
  <c r="C514" i="3"/>
  <c r="G1615" i="9"/>
  <c r="J1613" i="9"/>
  <c r="G344" i="3"/>
  <c r="H344" i="3" s="1"/>
  <c r="K1278" i="5"/>
  <c r="J1279" i="5" s="1"/>
  <c r="K1279" i="5" s="1"/>
  <c r="E1279" i="5" s="1"/>
  <c r="F105" i="3"/>
  <c r="G105" i="3"/>
  <c r="H105" i="3"/>
  <c r="E44" i="6"/>
  <c r="I1802" i="9"/>
  <c r="G408" i="3"/>
  <c r="H408" i="3" s="1"/>
  <c r="D128" i="3"/>
  <c r="I1452" i="5"/>
  <c r="G126" i="3"/>
  <c r="H126" i="3" s="1"/>
  <c r="K68" i="9"/>
  <c r="G297" i="3"/>
  <c r="H297" i="3" s="1"/>
  <c r="K624" i="5"/>
  <c r="E624" i="5" s="1"/>
  <c r="E389" i="7"/>
  <c r="E390" i="7" s="1"/>
  <c r="K390" i="7"/>
  <c r="K416" i="7"/>
  <c r="E415" i="7"/>
  <c r="E416" i="7" s="1"/>
  <c r="E420" i="7" s="1"/>
  <c r="J308" i="7"/>
  <c r="K308" i="7" s="1"/>
  <c r="J32" i="7"/>
  <c r="K32" i="7" s="1"/>
  <c r="E32" i="7" s="1"/>
  <c r="G301" i="3"/>
  <c r="H301" i="3" s="1"/>
  <c r="K807" i="5"/>
  <c r="J808" i="5" s="1"/>
  <c r="K808" i="5" s="1"/>
  <c r="E808" i="5" s="1"/>
  <c r="K721" i="8"/>
  <c r="E721" i="8" s="1"/>
  <c r="J722" i="8"/>
  <c r="K722" i="8" s="1"/>
  <c r="E722" i="8" s="1"/>
  <c r="G313" i="3"/>
  <c r="H313" i="3" s="1"/>
  <c r="K49" i="8"/>
  <c r="J50" i="8" s="1"/>
  <c r="K50" i="8" s="1"/>
  <c r="E50" i="8" s="1"/>
  <c r="G451" i="3"/>
  <c r="H451" i="3"/>
  <c r="H455" i="3"/>
  <c r="G455" i="3"/>
  <c r="G33" i="3"/>
  <c r="H33" i="3" s="1"/>
  <c r="F92" i="3"/>
  <c r="G92" i="3"/>
  <c r="H92" i="3" s="1"/>
  <c r="I1411" i="6"/>
  <c r="G120" i="3"/>
  <c r="H120" i="3"/>
  <c r="I361" i="7"/>
  <c r="K147" i="4"/>
  <c r="E147" i="4" s="1"/>
  <c r="J148" i="4"/>
  <c r="K148" i="4" s="1"/>
  <c r="E148" i="4" s="1"/>
  <c r="E149" i="4" s="1"/>
  <c r="D116" i="3"/>
  <c r="I1270" i="5"/>
  <c r="H502" i="3"/>
  <c r="G502" i="3"/>
  <c r="E16" i="3"/>
  <c r="F16" i="3" s="1"/>
  <c r="D63" i="3"/>
  <c r="I524" i="5"/>
  <c r="E550" i="5"/>
  <c r="E552" i="5" s="1"/>
  <c r="E556" i="5" s="1"/>
  <c r="K552" i="5"/>
  <c r="E203" i="6"/>
  <c r="E204" i="6" s="1"/>
  <c r="K204" i="6"/>
  <c r="E152" i="3" s="1"/>
  <c r="E354" i="6"/>
  <c r="E358" i="6" s="1"/>
  <c r="D413" i="3"/>
  <c r="F413" i="3" s="1"/>
  <c r="J413" i="3" s="1"/>
  <c r="I1286" i="8"/>
  <c r="E700" i="8"/>
  <c r="E701" i="8" s="1"/>
  <c r="E705" i="8" s="1"/>
  <c r="K701" i="8"/>
  <c r="E870" i="8"/>
  <c r="E871" i="8" s="1"/>
  <c r="E875" i="8" s="1"/>
  <c r="K871" i="8"/>
  <c r="E1201" i="8"/>
  <c r="E1202" i="8" s="1"/>
  <c r="K1202" i="8"/>
  <c r="E250" i="8"/>
  <c r="E251" i="8" s="1"/>
  <c r="K251" i="8"/>
  <c r="D175" i="3"/>
  <c r="F175" i="3" s="1"/>
  <c r="J175" i="3" s="1"/>
  <c r="I474" i="6"/>
  <c r="E572" i="3"/>
  <c r="E185" i="5"/>
  <c r="E189" i="5" s="1"/>
  <c r="K37" i="8"/>
  <c r="E37" i="8" s="1"/>
  <c r="E182" i="3"/>
  <c r="F182" i="3" s="1"/>
  <c r="J182" i="3" s="1"/>
  <c r="E531" i="6"/>
  <c r="K1552" i="9"/>
  <c r="E1552" i="9" s="1"/>
  <c r="J1553" i="9"/>
  <c r="K1553" i="9" s="1"/>
  <c r="E1553" i="9" s="1"/>
  <c r="E1610" i="9"/>
  <c r="E1611" i="9" s="1"/>
  <c r="K1611" i="9"/>
  <c r="K181" i="8"/>
  <c r="E181" i="8" s="1"/>
  <c r="F117" i="3"/>
  <c r="G117" i="3"/>
  <c r="H117" i="3" s="1"/>
  <c r="K248" i="4"/>
  <c r="J249" i="4" s="1"/>
  <c r="K249" i="4" s="1"/>
  <c r="E249" i="4" s="1"/>
  <c r="E508" i="5"/>
  <c r="K986" i="5"/>
  <c r="D479" i="3"/>
  <c r="F479" i="3" s="1"/>
  <c r="J479" i="3" s="1"/>
  <c r="I1032" i="9"/>
  <c r="K854" i="5"/>
  <c r="J855" i="5"/>
  <c r="K855" i="5" s="1"/>
  <c r="E855" i="5" s="1"/>
  <c r="D471" i="3"/>
  <c r="I895" i="9"/>
  <c r="D404" i="3"/>
  <c r="I1135" i="8"/>
  <c r="J1506" i="6"/>
  <c r="K1506" i="6" s="1"/>
  <c r="E1506" i="6" s="1"/>
  <c r="K1505" i="6"/>
  <c r="K143" i="5"/>
  <c r="E143" i="5" s="1"/>
  <c r="K1216" i="6"/>
  <c r="E1216" i="6" s="1"/>
  <c r="G128" i="3"/>
  <c r="H128" i="3" s="1"/>
  <c r="I1280" i="9"/>
  <c r="F57" i="3"/>
  <c r="G57" i="3"/>
  <c r="H57" i="3" s="1"/>
  <c r="E68" i="9"/>
  <c r="J84" i="7"/>
  <c r="K84" i="7" s="1"/>
  <c r="E84" i="7" s="1"/>
  <c r="J67" i="7"/>
  <c r="K67" i="7" s="1"/>
  <c r="E67" i="7" s="1"/>
  <c r="J103" i="7"/>
  <c r="K103" i="7" s="1"/>
  <c r="E103" i="7" s="1"/>
  <c r="E442" i="7"/>
  <c r="E444" i="7" s="1"/>
  <c r="K444" i="7"/>
  <c r="F86" i="3"/>
  <c r="G86" i="3"/>
  <c r="H86" i="3"/>
  <c r="G382" i="3"/>
  <c r="H382" i="3" s="1"/>
  <c r="K148" i="6"/>
  <c r="J149" i="6" s="1"/>
  <c r="K149" i="6" s="1"/>
  <c r="E149" i="6" s="1"/>
  <c r="I207" i="7"/>
  <c r="K860" i="6"/>
  <c r="E860" i="6" s="1"/>
  <c r="E21" i="3"/>
  <c r="F21" i="3" s="1"/>
  <c r="D96" i="3"/>
  <c r="I938" i="5"/>
  <c r="K314" i="6"/>
  <c r="E314" i="6" s="1"/>
  <c r="G16" i="3"/>
  <c r="H16" i="3"/>
  <c r="K931" i="8"/>
  <c r="E931" i="8" s="1"/>
  <c r="K815" i="8"/>
  <c r="E815" i="8" s="1"/>
  <c r="J816" i="8"/>
  <c r="K816" i="8" s="1"/>
  <c r="E816" i="8" s="1"/>
  <c r="F326" i="3"/>
  <c r="G326" i="3"/>
  <c r="H326" i="3"/>
  <c r="D502" i="3"/>
  <c r="F502" i="3" s="1"/>
  <c r="J502" i="3" s="1"/>
  <c r="I1409" i="9"/>
  <c r="F104" i="3"/>
  <c r="G104" i="3"/>
  <c r="H104" i="3" s="1"/>
  <c r="K1058" i="5"/>
  <c r="J578" i="3"/>
  <c r="D198" i="3"/>
  <c r="I728" i="6"/>
  <c r="E506" i="3"/>
  <c r="F506" i="3" s="1"/>
  <c r="J506" i="3" s="1"/>
  <c r="K139" i="9"/>
  <c r="E139" i="9" s="1"/>
  <c r="H363" i="3"/>
  <c r="G363" i="3"/>
  <c r="G435" i="3"/>
  <c r="H435" i="3"/>
  <c r="D350" i="3"/>
  <c r="I147" i="8"/>
  <c r="F499" i="3"/>
  <c r="G499" i="3"/>
  <c r="H499" i="3"/>
  <c r="F325" i="3"/>
  <c r="G325" i="3"/>
  <c r="H325" i="3" s="1"/>
  <c r="K352" i="5"/>
  <c r="E352" i="5" s="1"/>
  <c r="G495" i="3"/>
  <c r="H495" i="3"/>
  <c r="G486" i="3"/>
  <c r="H486" i="3"/>
  <c r="E2029" i="9"/>
  <c r="E2031" i="9" s="1"/>
  <c r="I2031" i="9"/>
  <c r="K1338" i="5"/>
  <c r="E1337" i="5"/>
  <c r="E1338" i="5" s="1"/>
  <c r="K2583" i="9"/>
  <c r="E443" i="3"/>
  <c r="K649" i="8"/>
  <c r="E649" i="8" s="1"/>
  <c r="G359" i="3"/>
  <c r="H359" i="3" s="1"/>
  <c r="D292" i="3"/>
  <c r="I1290" i="6"/>
  <c r="D481" i="3"/>
  <c r="F481" i="3" s="1"/>
  <c r="I1064" i="9"/>
  <c r="D194" i="3"/>
  <c r="I651" i="6"/>
  <c r="K396" i="9"/>
  <c r="E396" i="9" s="1"/>
  <c r="K289" i="8"/>
  <c r="E289" i="8" s="1"/>
  <c r="K50" i="7"/>
  <c r="E50" i="7" s="1"/>
  <c r="D111" i="3"/>
  <c r="H1129" i="5"/>
  <c r="I1129" i="5" s="1"/>
  <c r="H1145" i="5"/>
  <c r="I1145" i="5" s="1"/>
  <c r="H1161" i="5"/>
  <c r="I1161" i="5" s="1"/>
  <c r="H1179" i="5"/>
  <c r="I1179" i="5" s="1"/>
  <c r="H1195" i="5"/>
  <c r="I1195" i="5" s="1"/>
  <c r="H1136" i="5"/>
  <c r="I1136" i="5" s="1"/>
  <c r="H1152" i="5"/>
  <c r="I1152" i="5" s="1"/>
  <c r="H1170" i="5"/>
  <c r="I1170" i="5" s="1"/>
  <c r="H1186" i="5"/>
  <c r="I1186" i="5" s="1"/>
  <c r="H1202" i="5"/>
  <c r="I1202" i="5" s="1"/>
  <c r="H1143" i="5"/>
  <c r="I1143" i="5" s="1"/>
  <c r="H1159" i="5"/>
  <c r="I1159" i="5" s="1"/>
  <c r="H1177" i="5"/>
  <c r="I1177" i="5" s="1"/>
  <c r="H1193" i="5"/>
  <c r="I1193" i="5" s="1"/>
  <c r="H1134" i="5"/>
  <c r="I1134" i="5" s="1"/>
  <c r="H1150" i="5"/>
  <c r="I1150" i="5" s="1"/>
  <c r="H1168" i="5"/>
  <c r="I1168" i="5" s="1"/>
  <c r="H1184" i="5"/>
  <c r="I1184" i="5" s="1"/>
  <c r="H1200" i="5"/>
  <c r="I1200" i="5" s="1"/>
  <c r="H1141" i="5"/>
  <c r="I1141" i="5" s="1"/>
  <c r="H1157" i="5"/>
  <c r="I1157" i="5" s="1"/>
  <c r="H1175" i="5"/>
  <c r="I1175" i="5" s="1"/>
  <c r="H1191" i="5"/>
  <c r="I1191" i="5" s="1"/>
  <c r="H1132" i="5"/>
  <c r="I1132" i="5" s="1"/>
  <c r="H1148" i="5"/>
  <c r="I1148" i="5" s="1"/>
  <c r="H1164" i="5"/>
  <c r="I1164" i="5" s="1"/>
  <c r="H1182" i="5"/>
  <c r="I1182" i="5" s="1"/>
  <c r="H1198" i="5"/>
  <c r="I1198" i="5" s="1"/>
  <c r="H1139" i="5"/>
  <c r="I1139" i="5" s="1"/>
  <c r="H1155" i="5"/>
  <c r="I1155" i="5" s="1"/>
  <c r="H1173" i="5"/>
  <c r="I1173" i="5" s="1"/>
  <c r="H1189" i="5"/>
  <c r="I1189" i="5" s="1"/>
  <c r="H1130" i="5"/>
  <c r="I1130" i="5" s="1"/>
  <c r="H1146" i="5"/>
  <c r="I1146" i="5" s="1"/>
  <c r="H1162" i="5"/>
  <c r="I1162" i="5" s="1"/>
  <c r="H1180" i="5"/>
  <c r="I1180" i="5" s="1"/>
  <c r="H1196" i="5"/>
  <c r="I1196" i="5" s="1"/>
  <c r="H1137" i="5"/>
  <c r="I1137" i="5" s="1"/>
  <c r="H1153" i="5"/>
  <c r="I1153" i="5" s="1"/>
  <c r="H1171" i="5"/>
  <c r="I1171" i="5" s="1"/>
  <c r="H1187" i="5"/>
  <c r="I1187" i="5" s="1"/>
  <c r="H1144" i="5"/>
  <c r="I1144" i="5" s="1"/>
  <c r="H1160" i="5"/>
  <c r="I1160" i="5" s="1"/>
  <c r="H1178" i="5"/>
  <c r="I1178" i="5" s="1"/>
  <c r="H1194" i="5"/>
  <c r="I1194" i="5" s="1"/>
  <c r="H1135" i="5"/>
  <c r="I1135" i="5" s="1"/>
  <c r="H1151" i="5"/>
  <c r="I1151" i="5" s="1"/>
  <c r="H1169" i="5"/>
  <c r="I1169" i="5" s="1"/>
  <c r="H1185" i="5"/>
  <c r="I1185" i="5" s="1"/>
  <c r="H1201" i="5"/>
  <c r="I1201" i="5" s="1"/>
  <c r="I1125" i="5"/>
  <c r="H1142" i="5"/>
  <c r="I1142" i="5" s="1"/>
  <c r="H1158" i="5"/>
  <c r="I1158" i="5" s="1"/>
  <c r="H1176" i="5"/>
  <c r="I1176" i="5" s="1"/>
  <c r="H1192" i="5"/>
  <c r="I1192" i="5" s="1"/>
  <c r="H1138" i="5"/>
  <c r="I1138" i="5" s="1"/>
  <c r="H1154" i="5"/>
  <c r="I1154" i="5" s="1"/>
  <c r="H1172" i="5"/>
  <c r="I1172" i="5" s="1"/>
  <c r="H1188" i="5"/>
  <c r="I1188" i="5" s="1"/>
  <c r="H1147" i="5"/>
  <c r="I1147" i="5" s="1"/>
  <c r="H1174" i="5"/>
  <c r="I1174" i="5" s="1"/>
  <c r="H1199" i="5"/>
  <c r="I1199" i="5" s="1"/>
  <c r="H1149" i="5"/>
  <c r="I1149" i="5" s="1"/>
  <c r="H1163" i="5"/>
  <c r="I1163" i="5" s="1"/>
  <c r="H1190" i="5"/>
  <c r="I1190" i="5" s="1"/>
  <c r="H1140" i="5"/>
  <c r="I1140" i="5" s="1"/>
  <c r="H1167" i="5"/>
  <c r="I1167" i="5" s="1"/>
  <c r="H1181" i="5"/>
  <c r="I1181" i="5" s="1"/>
  <c r="H1131" i="5"/>
  <c r="I1131" i="5" s="1"/>
  <c r="H1156" i="5"/>
  <c r="I1156" i="5" s="1"/>
  <c r="H1183" i="5"/>
  <c r="I1183" i="5" s="1"/>
  <c r="H1133" i="5"/>
  <c r="I1133" i="5" s="1"/>
  <c r="H1197" i="5"/>
  <c r="I1197" i="5" s="1"/>
  <c r="K392" i="7"/>
  <c r="E392" i="7" s="1"/>
  <c r="G95" i="3"/>
  <c r="H95" i="3" s="1"/>
  <c r="E567" i="5"/>
  <c r="E569" i="5" s="1"/>
  <c r="K569" i="5"/>
  <c r="E505" i="3"/>
  <c r="K631" i="8"/>
  <c r="E631" i="8" s="1"/>
  <c r="E1234" i="8"/>
  <c r="E1235" i="8" s="1"/>
  <c r="K1235" i="8"/>
  <c r="E792" i="8"/>
  <c r="E793" i="8" s="1"/>
  <c r="E797" i="8" s="1"/>
  <c r="K793" i="8"/>
  <c r="E1130" i="8"/>
  <c r="E1131" i="8" s="1"/>
  <c r="K1131" i="8"/>
  <c r="E232" i="8"/>
  <c r="K233" i="8"/>
  <c r="J548" i="3"/>
  <c r="D41" i="3"/>
  <c r="I189" i="5"/>
  <c r="G477" i="3"/>
  <c r="H477" i="3" s="1"/>
  <c r="K353" i="9"/>
  <c r="E353" i="9" s="1"/>
  <c r="E372" i="6"/>
  <c r="E374" i="6" s="1"/>
  <c r="K374" i="6"/>
  <c r="E167" i="3" s="1"/>
  <c r="F167" i="3" s="1"/>
  <c r="J167" i="3" s="1"/>
  <c r="D294" i="3"/>
  <c r="I1326" i="6"/>
  <c r="J105" i="6"/>
  <c r="K105" i="6" s="1"/>
  <c r="E105" i="6" s="1"/>
  <c r="K104" i="6"/>
  <c r="F25" i="3"/>
  <c r="G25" i="3"/>
  <c r="H25" i="3" s="1"/>
  <c r="K508" i="5"/>
  <c r="F100" i="3"/>
  <c r="G100" i="3"/>
  <c r="H100" i="3" s="1"/>
  <c r="K84" i="6"/>
  <c r="J85" i="6"/>
  <c r="K85" i="6" s="1"/>
  <c r="E85" i="6" s="1"/>
  <c r="F90" i="3"/>
  <c r="G90" i="3"/>
  <c r="H90" i="3" s="1"/>
  <c r="K176" i="7"/>
  <c r="E176" i="7" s="1"/>
  <c r="G39" i="3"/>
  <c r="H39" i="3"/>
  <c r="G288" i="3"/>
  <c r="H288" i="3" s="1"/>
  <c r="J999" i="5"/>
  <c r="K999" i="5" s="1"/>
  <c r="E999" i="5" s="1"/>
  <c r="K998" i="5"/>
  <c r="K65" i="4"/>
  <c r="E65" i="4" s="1"/>
  <c r="K674" i="9"/>
  <c r="E674" i="9" s="1"/>
  <c r="K361" i="8"/>
  <c r="E361" i="8" s="1"/>
  <c r="G70" i="3"/>
  <c r="H70" i="3"/>
  <c r="J83" i="7"/>
  <c r="K83" i="7" s="1"/>
  <c r="E83" i="7" s="1"/>
  <c r="J102" i="7"/>
  <c r="K102" i="7" s="1"/>
  <c r="E102" i="7" s="1"/>
  <c r="J66" i="7"/>
  <c r="K66" i="7" s="1"/>
  <c r="E66" i="7" s="1"/>
  <c r="K1398" i="5"/>
  <c r="E1398" i="5" s="1"/>
  <c r="G343" i="3"/>
  <c r="H343" i="3" s="1"/>
  <c r="D443" i="3"/>
  <c r="F443" i="3" s="1"/>
  <c r="I332" i="9"/>
  <c r="F147" i="3"/>
  <c r="G147" i="3"/>
  <c r="H147" i="3" s="1"/>
  <c r="K1423" i="9"/>
  <c r="E1423" i="9" s="1"/>
  <c r="J1424" i="9"/>
  <c r="K1424" i="9" s="1"/>
  <c r="E1424" i="9" s="1"/>
  <c r="G205" i="3"/>
  <c r="H205" i="3" s="1"/>
  <c r="K796" i="5"/>
  <c r="K258" i="4"/>
  <c r="J259" i="4" s="1"/>
  <c r="K259" i="4" s="1"/>
  <c r="E259" i="4" s="1"/>
  <c r="K656" i="5"/>
  <c r="J657" i="5"/>
  <c r="K657" i="5" s="1"/>
  <c r="E657" i="5" s="1"/>
  <c r="K2112" i="9"/>
  <c r="E2112" i="9" s="1"/>
  <c r="J549" i="3"/>
  <c r="G387" i="3"/>
  <c r="H387" i="3"/>
  <c r="K1519" i="6"/>
  <c r="K225" i="4"/>
  <c r="E225" i="4" s="1"/>
  <c r="I1312" i="9"/>
  <c r="F579" i="3"/>
  <c r="G579" i="3"/>
  <c r="H579" i="3" s="1"/>
  <c r="G378" i="3"/>
  <c r="H378" i="3" s="1"/>
  <c r="J135" i="3"/>
  <c r="J108" i="3"/>
  <c r="K231" i="5"/>
  <c r="E231" i="5" s="1"/>
  <c r="J1821" i="9"/>
  <c r="K1821" i="9" s="1"/>
  <c r="E1821" i="9" s="1"/>
  <c r="K1820" i="9"/>
  <c r="E1820" i="9" s="1"/>
  <c r="E830" i="5"/>
  <c r="G446" i="3"/>
  <c r="H446" i="3"/>
  <c r="F446" i="3"/>
  <c r="G358" i="3"/>
  <c r="H358" i="3" s="1"/>
  <c r="K405" i="7"/>
  <c r="E405" i="7" s="1"/>
  <c r="J406" i="7"/>
  <c r="K406" i="7" s="1"/>
  <c r="E406" i="7" s="1"/>
  <c r="J1118" i="5"/>
  <c r="K1118" i="5" s="1"/>
  <c r="K1121" i="5" s="1"/>
  <c r="J554" i="6"/>
  <c r="K554" i="6" s="1"/>
  <c r="J1576" i="9"/>
  <c r="K1576" i="9" s="1"/>
  <c r="E1576" i="9" s="1"/>
  <c r="J2011" i="9"/>
  <c r="K2011" i="9" s="1"/>
  <c r="E2011" i="9" s="1"/>
  <c r="J1989" i="9"/>
  <c r="K1989" i="9" s="1"/>
  <c r="E1989" i="9" s="1"/>
  <c r="J1967" i="9"/>
  <c r="K1967" i="9" s="1"/>
  <c r="E1967" i="9" s="1"/>
  <c r="J1940" i="9"/>
  <c r="K1940" i="9" s="1"/>
  <c r="E1940" i="9" s="1"/>
  <c r="K145" i="8"/>
  <c r="E145" i="8" s="1"/>
  <c r="G333" i="3"/>
  <c r="H333" i="3"/>
  <c r="K629" i="6"/>
  <c r="E629" i="6" s="1"/>
  <c r="D441" i="3"/>
  <c r="F441" i="3" s="1"/>
  <c r="I294" i="9"/>
  <c r="G377" i="3"/>
  <c r="H377" i="3" s="1"/>
  <c r="E682" i="8"/>
  <c r="E683" i="8" s="1"/>
  <c r="E687" i="8" s="1"/>
  <c r="K683" i="8"/>
  <c r="E610" i="8"/>
  <c r="E611" i="8" s="1"/>
  <c r="E615" i="8" s="1"/>
  <c r="K611" i="8"/>
  <c r="E1218" i="8"/>
  <c r="E1219" i="8" s="1"/>
  <c r="E1223" i="8" s="1"/>
  <c r="K1219" i="8"/>
  <c r="E214" i="8"/>
  <c r="K215" i="8"/>
  <c r="K2214" i="9"/>
  <c r="E2214" i="9" s="1"/>
  <c r="K515" i="9"/>
  <c r="E515" i="9" s="1"/>
  <c r="D416" i="3"/>
  <c r="I1344" i="8"/>
  <c r="K941" i="9"/>
  <c r="J942" i="9" s="1"/>
  <c r="K942" i="9" s="1"/>
  <c r="E942" i="9" s="1"/>
  <c r="K1306" i="6"/>
  <c r="E1306" i="6" s="1"/>
  <c r="D125" i="3"/>
  <c r="I1400" i="5"/>
  <c r="D449" i="3"/>
  <c r="I457" i="9"/>
  <c r="E1254" i="8"/>
  <c r="E1258" i="8" s="1"/>
  <c r="K958" i="9"/>
  <c r="F444" i="3"/>
  <c r="G444" i="3"/>
  <c r="H444" i="3" s="1"/>
  <c r="G342" i="3"/>
  <c r="H342" i="3" s="1"/>
  <c r="E364" i="6"/>
  <c r="E366" i="6" s="1"/>
  <c r="K366" i="6"/>
  <c r="E166" i="3" s="1"/>
  <c r="F166" i="3" s="1"/>
  <c r="J166" i="3" s="1"/>
  <c r="G511" i="3"/>
  <c r="H511" i="3" s="1"/>
  <c r="G352" i="3"/>
  <c r="H352" i="3" s="1"/>
  <c r="J31" i="3"/>
  <c r="I1115" i="8"/>
  <c r="F141" i="3"/>
  <c r="G141" i="3"/>
  <c r="H141" i="3"/>
  <c r="F306" i="3"/>
  <c r="G306" i="3"/>
  <c r="H306" i="3" s="1"/>
  <c r="K1000" i="6"/>
  <c r="E1000" i="6" s="1"/>
  <c r="G9" i="3"/>
  <c r="H9" i="3"/>
  <c r="G460" i="3"/>
  <c r="H460" i="3" s="1"/>
  <c r="K253" i="5"/>
  <c r="E253" i="5" s="1"/>
  <c r="E17" i="3"/>
  <c r="F17" i="3" s="1"/>
  <c r="E9" i="3"/>
  <c r="F9" i="3" s="1"/>
  <c r="J9" i="3" s="1"/>
  <c r="J359" i="7"/>
  <c r="K359" i="7" s="1"/>
  <c r="E359" i="7" s="1"/>
  <c r="J324" i="7"/>
  <c r="K324" i="7" s="1"/>
  <c r="E324" i="7" s="1"/>
  <c r="J375" i="7"/>
  <c r="K375" i="7" s="1"/>
  <c r="E375" i="7" s="1"/>
  <c r="J341" i="7"/>
  <c r="K341" i="7" s="1"/>
  <c r="E341" i="7" s="1"/>
  <c r="K428" i="7"/>
  <c r="E427" i="7"/>
  <c r="E428" i="7" s="1"/>
  <c r="K396" i="5"/>
  <c r="J397" i="5" s="1"/>
  <c r="K397" i="5" s="1"/>
  <c r="E397" i="5" s="1"/>
  <c r="J210" i="7"/>
  <c r="K210" i="7" s="1"/>
  <c r="E210" i="7" s="1"/>
  <c r="K209" i="7"/>
  <c r="E209" i="7" s="1"/>
  <c r="K474" i="6"/>
  <c r="D414" i="3"/>
  <c r="I1306" i="8"/>
  <c r="K739" i="8"/>
  <c r="E739" i="8" s="1"/>
  <c r="D318" i="3"/>
  <c r="I160" i="7"/>
  <c r="K679" i="5"/>
  <c r="E679" i="5" s="1"/>
  <c r="F73" i="3"/>
  <c r="G73" i="3"/>
  <c r="H73" i="3" s="1"/>
  <c r="K1340" i="5"/>
  <c r="E1340" i="5" s="1"/>
  <c r="G545" i="3"/>
  <c r="H545" i="3" s="1"/>
  <c r="J307" i="3"/>
  <c r="G163" i="3"/>
  <c r="H163" i="3"/>
  <c r="K523" i="8"/>
  <c r="E523" i="8" s="1"/>
  <c r="J524" i="8"/>
  <c r="K524" i="8" s="1"/>
  <c r="E524" i="8" s="1"/>
  <c r="D476" i="3"/>
  <c r="F476" i="3" s="1"/>
  <c r="I975" i="9"/>
  <c r="G393" i="3"/>
  <c r="H393" i="3" s="1"/>
  <c r="K1413" i="6"/>
  <c r="E1413" i="6" s="1"/>
  <c r="J89" i="3"/>
  <c r="E778" i="8" l="1"/>
  <c r="J1238" i="8"/>
  <c r="K1238" i="8" s="1"/>
  <c r="E1238" i="8" s="1"/>
  <c r="J2017" i="9"/>
  <c r="K2017" i="9" s="1"/>
  <c r="E2017" i="9" s="1"/>
  <c r="J482" i="3"/>
  <c r="J1028" i="8"/>
  <c r="K1028" i="8" s="1"/>
  <c r="E1028" i="8" s="1"/>
  <c r="J144" i="3"/>
  <c r="J1435" i="8"/>
  <c r="K1435" i="8" s="1"/>
  <c r="E1435" i="8" s="1"/>
  <c r="G286" i="3"/>
  <c r="H286" i="3" s="1"/>
  <c r="E67" i="4"/>
  <c r="E626" i="5"/>
  <c r="E1425" i="9"/>
  <c r="J66" i="4"/>
  <c r="K66" i="4" s="1"/>
  <c r="E66" i="4" s="1"/>
  <c r="J105" i="3"/>
  <c r="J906" i="5"/>
  <c r="K906" i="5" s="1"/>
  <c r="E906" i="5" s="1"/>
  <c r="J343" i="3"/>
  <c r="F520" i="3"/>
  <c r="J520" i="3" s="1"/>
  <c r="J1365" i="5"/>
  <c r="K1365" i="5" s="1"/>
  <c r="E1365" i="5" s="1"/>
  <c r="J842" i="6"/>
  <c r="K842" i="6" s="1"/>
  <c r="E842" i="6" s="1"/>
  <c r="E453" i="8"/>
  <c r="J13" i="3"/>
  <c r="J126" i="7"/>
  <c r="K126" i="7" s="1"/>
  <c r="E126" i="7" s="1"/>
  <c r="J447" i="7"/>
  <c r="K447" i="7" s="1"/>
  <c r="E447" i="7" s="1"/>
  <c r="E309" i="8"/>
  <c r="E288" i="5"/>
  <c r="F168" i="3"/>
  <c r="J168" i="3" s="1"/>
  <c r="J1285" i="8"/>
  <c r="K1285" i="8" s="1"/>
  <c r="J159" i="7"/>
  <c r="K159" i="7" s="1"/>
  <c r="E159" i="7" s="1"/>
  <c r="E160" i="7" s="1"/>
  <c r="E1119" i="8"/>
  <c r="J293" i="9"/>
  <c r="K293" i="9" s="1"/>
  <c r="J958" i="6"/>
  <c r="K958" i="6" s="1"/>
  <c r="E958" i="6" s="1"/>
  <c r="J466" i="5"/>
  <c r="K466" i="5" s="1"/>
  <c r="E466" i="5" s="1"/>
  <c r="G280" i="3"/>
  <c r="H280" i="3" s="1"/>
  <c r="J550" i="3"/>
  <c r="J932" i="8"/>
  <c r="K932" i="8" s="1"/>
  <c r="E932" i="8" s="1"/>
  <c r="J140" i="3"/>
  <c r="J73" i="3"/>
  <c r="K67" i="4"/>
  <c r="J1307" i="6"/>
  <c r="K1307" i="6" s="1"/>
  <c r="E1307" i="6" s="1"/>
  <c r="J1451" i="5"/>
  <c r="K1451" i="5" s="1"/>
  <c r="E1451" i="5" s="1"/>
  <c r="E2437" i="9"/>
  <c r="H2328" i="9" s="1"/>
  <c r="I2328" i="9" s="1"/>
  <c r="E2328" i="9" s="1"/>
  <c r="J513" i="3"/>
  <c r="J760" i="5"/>
  <c r="K760" i="5" s="1"/>
  <c r="E760" i="5" s="1"/>
  <c r="E761" i="5" s="1"/>
  <c r="J1708" i="9"/>
  <c r="K1708" i="9" s="1"/>
  <c r="E1708" i="9" s="1"/>
  <c r="K306" i="5"/>
  <c r="K1234" i="5"/>
  <c r="K193" i="4"/>
  <c r="E463" i="5"/>
  <c r="E689" i="5"/>
  <c r="E211" i="5"/>
  <c r="E34" i="5"/>
  <c r="E1167" i="8"/>
  <c r="J1379" i="6"/>
  <c r="K1379" i="6" s="1"/>
  <c r="E1379" i="6" s="1"/>
  <c r="J447" i="3"/>
  <c r="J20" i="3"/>
  <c r="J349" i="3"/>
  <c r="J1399" i="8"/>
  <c r="K1399" i="8" s="1"/>
  <c r="E1399" i="8" s="1"/>
  <c r="K689" i="5"/>
  <c r="J470" i="8"/>
  <c r="K470" i="8" s="1"/>
  <c r="E470" i="8" s="1"/>
  <c r="E471" i="8" s="1"/>
  <c r="J190" i="9"/>
  <c r="K190" i="9" s="1"/>
  <c r="G279" i="3"/>
  <c r="H279" i="3" s="1"/>
  <c r="J1217" i="6"/>
  <c r="K1217" i="6" s="1"/>
  <c r="E1217" i="6" s="1"/>
  <c r="K2523" i="9"/>
  <c r="J1145" i="6"/>
  <c r="K1145" i="6" s="1"/>
  <c r="E1145" i="6" s="1"/>
  <c r="E207" i="7"/>
  <c r="E211" i="7" s="1"/>
  <c r="K2033" i="9"/>
  <c r="J2034" i="9" s="1"/>
  <c r="K2034" i="9" s="1"/>
  <c r="E2034" i="9" s="1"/>
  <c r="J16" i="3"/>
  <c r="J142" i="3"/>
  <c r="E1254" i="5"/>
  <c r="J172" i="3"/>
  <c r="J1009" i="8"/>
  <c r="K1009" i="8" s="1"/>
  <c r="E1009" i="8" s="1"/>
  <c r="J10" i="3"/>
  <c r="E536" i="5"/>
  <c r="K185" i="5"/>
  <c r="E255" i="7"/>
  <c r="I1300" i="9"/>
  <c r="H538" i="3"/>
  <c r="G538" i="3"/>
  <c r="J475" i="9"/>
  <c r="K475" i="9" s="1"/>
  <c r="E475" i="9" s="1"/>
  <c r="J777" i="8"/>
  <c r="K777" i="8" s="1"/>
  <c r="E777" i="8" s="1"/>
  <c r="E227" i="4"/>
  <c r="J476" i="3"/>
  <c r="J226" i="4"/>
  <c r="K226" i="4" s="1"/>
  <c r="E226" i="4" s="1"/>
  <c r="J625" i="5"/>
  <c r="K625" i="5" s="1"/>
  <c r="E625" i="5" s="1"/>
  <c r="J630" i="6"/>
  <c r="K630" i="6" s="1"/>
  <c r="E630" i="6" s="1"/>
  <c r="J182" i="8"/>
  <c r="K182" i="8" s="1"/>
  <c r="E182" i="8" s="1"/>
  <c r="E183" i="8" s="1"/>
  <c r="J172" i="6"/>
  <c r="K172" i="6" s="1"/>
  <c r="E172" i="6" s="1"/>
  <c r="E173" i="6" s="1"/>
  <c r="J532" i="3"/>
  <c r="E488" i="5"/>
  <c r="E723" i="8"/>
  <c r="J487" i="5"/>
  <c r="K487" i="5" s="1"/>
  <c r="E487" i="5" s="1"/>
  <c r="J238" i="4"/>
  <c r="K238" i="4" s="1"/>
  <c r="E229" i="5"/>
  <c r="E341" i="8"/>
  <c r="E345" i="8" s="1"/>
  <c r="J425" i="3"/>
  <c r="K605" i="5"/>
  <c r="J1597" i="9"/>
  <c r="K1597" i="9" s="1"/>
  <c r="F509" i="3"/>
  <c r="J509" i="3" s="1"/>
  <c r="J2215" i="9"/>
  <c r="K2215" i="9" s="1"/>
  <c r="E2215" i="9" s="1"/>
  <c r="J86" i="3"/>
  <c r="J583" i="3"/>
  <c r="E1362" i="5"/>
  <c r="E193" i="4"/>
  <c r="E1006" i="8"/>
  <c r="E933" i="8"/>
  <c r="E605" i="5"/>
  <c r="J90" i="4"/>
  <c r="K90" i="4" s="1"/>
  <c r="E311" i="9"/>
  <c r="E313" i="9" s="1"/>
  <c r="K313" i="9"/>
  <c r="J1181" i="6"/>
  <c r="K1181" i="6" s="1"/>
  <c r="E1181" i="6" s="1"/>
  <c r="E183" i="6"/>
  <c r="E184" i="6" s="1"/>
  <c r="K184" i="6"/>
  <c r="J813" i="9"/>
  <c r="K813" i="9" s="1"/>
  <c r="E813" i="9" s="1"/>
  <c r="K1010" i="9"/>
  <c r="J444" i="3"/>
  <c r="E448" i="7"/>
  <c r="J101" i="3"/>
  <c r="E123" i="7"/>
  <c r="E233" i="8"/>
  <c r="G478" i="3"/>
  <c r="H478" i="3" s="1"/>
  <c r="J478" i="3" s="1"/>
  <c r="E1029" i="8"/>
  <c r="J1532" i="9"/>
  <c r="K1532" i="9" s="1"/>
  <c r="E1532" i="9" s="1"/>
  <c r="E1533" i="9" s="1"/>
  <c r="E141" i="7"/>
  <c r="J2522" i="9"/>
  <c r="K2522" i="9" s="1"/>
  <c r="E2522" i="9" s="1"/>
  <c r="E102" i="8"/>
  <c r="J572" i="5"/>
  <c r="K572" i="5" s="1"/>
  <c r="E572" i="5" s="1"/>
  <c r="E573" i="5" s="1"/>
  <c r="J707" i="6"/>
  <c r="K707" i="6" s="1"/>
  <c r="E707" i="6" s="1"/>
  <c r="J694" i="9"/>
  <c r="K694" i="9" s="1"/>
  <c r="E694" i="9" s="1"/>
  <c r="E1266" i="5"/>
  <c r="E1270" i="5" s="1"/>
  <c r="F437" i="3"/>
  <c r="J437" i="3" s="1"/>
  <c r="E1452" i="5"/>
  <c r="J232" i="5"/>
  <c r="K232" i="5" s="1"/>
  <c r="E232" i="5" s="1"/>
  <c r="J8" i="3"/>
  <c r="J1513" i="9"/>
  <c r="K1513" i="9" s="1"/>
  <c r="E1513" i="9" s="1"/>
  <c r="E51" i="5"/>
  <c r="E55" i="5" s="1"/>
  <c r="E888" i="5"/>
  <c r="E892" i="5" s="1"/>
  <c r="E85" i="5"/>
  <c r="G281" i="3"/>
  <c r="H281" i="3"/>
  <c r="E1709" i="9"/>
  <c r="E913" i="8"/>
  <c r="E1514" i="9"/>
  <c r="E167" i="5"/>
  <c r="J331" i="9"/>
  <c r="K331" i="9" s="1"/>
  <c r="E68" i="5"/>
  <c r="J556" i="9"/>
  <c r="K556" i="9" s="1"/>
  <c r="E556" i="9" s="1"/>
  <c r="J236" i="8"/>
  <c r="K236" i="8" s="1"/>
  <c r="E236" i="8" s="1"/>
  <c r="J481" i="3"/>
  <c r="J1341" i="5"/>
  <c r="K1341" i="5" s="1"/>
  <c r="E1341" i="5" s="1"/>
  <c r="E1342" i="5" s="1"/>
  <c r="J141" i="3"/>
  <c r="J495" i="9"/>
  <c r="K495" i="9" s="1"/>
  <c r="E495" i="9" s="1"/>
  <c r="J1446" i="6"/>
  <c r="K1446" i="6" s="1"/>
  <c r="E1446" i="6" s="1"/>
  <c r="K141" i="5"/>
  <c r="J416" i="8"/>
  <c r="K416" i="8" s="1"/>
  <c r="E416" i="8" s="1"/>
  <c r="E417" i="8" s="1"/>
  <c r="E759" i="8"/>
  <c r="E742" i="5"/>
  <c r="K638" i="5"/>
  <c r="F433" i="3"/>
  <c r="J433" i="3" s="1"/>
  <c r="E971" i="8"/>
  <c r="E215" i="8"/>
  <c r="E219" i="8" s="1"/>
  <c r="J21" i="3"/>
  <c r="J493" i="3"/>
  <c r="J17" i="3"/>
  <c r="E1151" i="5"/>
  <c r="E1400" i="5"/>
  <c r="E1143" i="5"/>
  <c r="D251" i="3"/>
  <c r="I1128" i="6"/>
  <c r="E340" i="7"/>
  <c r="E344" i="7" s="1"/>
  <c r="K344" i="7"/>
  <c r="D60" i="3"/>
  <c r="I488" i="5"/>
  <c r="E26" i="8"/>
  <c r="E404" i="6"/>
  <c r="E406" i="6" s="1"/>
  <c r="K406" i="6"/>
  <c r="E171" i="3" s="1"/>
  <c r="F171" i="3" s="1"/>
  <c r="J171" i="3" s="1"/>
  <c r="D405" i="3"/>
  <c r="F405" i="3" s="1"/>
  <c r="J405" i="3" s="1"/>
  <c r="I1154" i="8"/>
  <c r="E43" i="3"/>
  <c r="F43" i="3" s="1"/>
  <c r="J43" i="3" s="1"/>
  <c r="K233" i="5"/>
  <c r="E393" i="3"/>
  <c r="K933" i="8"/>
  <c r="D408" i="3"/>
  <c r="I1206" i="8"/>
  <c r="E1318" i="5"/>
  <c r="E2293" i="9"/>
  <c r="D269" i="3"/>
  <c r="I1164" i="6"/>
  <c r="J254" i="5"/>
  <c r="K254" i="5" s="1"/>
  <c r="E254" i="5" s="1"/>
  <c r="E255" i="5" s="1"/>
  <c r="D403" i="3"/>
  <c r="I1119" i="8"/>
  <c r="K1000" i="5"/>
  <c r="E998" i="5"/>
  <c r="E1000" i="5" s="1"/>
  <c r="J315" i="6"/>
  <c r="K315" i="6" s="1"/>
  <c r="E315" i="6" s="1"/>
  <c r="E316" i="6" s="1"/>
  <c r="E337" i="3"/>
  <c r="K448" i="7"/>
  <c r="J144" i="5"/>
  <c r="K144" i="5" s="1"/>
  <c r="E144" i="5" s="1"/>
  <c r="E49" i="8"/>
  <c r="E51" i="8" s="1"/>
  <c r="K51" i="8"/>
  <c r="E333" i="3"/>
  <c r="F333" i="3" s="1"/>
  <c r="J333" i="3" s="1"/>
  <c r="D457" i="3"/>
  <c r="I615" i="9"/>
  <c r="J323" i="3"/>
  <c r="J1415" i="5"/>
  <c r="K1415" i="5" s="1"/>
  <c r="E1415" i="5" s="1"/>
  <c r="E1416" i="5" s="1"/>
  <c r="J575" i="9"/>
  <c r="K575" i="9" s="1"/>
  <c r="E575" i="9" s="1"/>
  <c r="G262" i="3"/>
  <c r="H262" i="3"/>
  <c r="E456" i="6"/>
  <c r="K457" i="6"/>
  <c r="J1019" i="6"/>
  <c r="K1019" i="6" s="1"/>
  <c r="E1019" i="6" s="1"/>
  <c r="E344" i="3"/>
  <c r="F344" i="3" s="1"/>
  <c r="J344" i="3" s="1"/>
  <c r="E74" i="8"/>
  <c r="E76" i="8" s="1"/>
  <c r="K76" i="8"/>
  <c r="J78" i="4"/>
  <c r="K78" i="4" s="1"/>
  <c r="E78" i="4" s="1"/>
  <c r="E79" i="4" s="1"/>
  <c r="K1250" i="5"/>
  <c r="D347" i="3"/>
  <c r="I102" i="8"/>
  <c r="E358" i="7"/>
  <c r="E361" i="7" s="1"/>
  <c r="K361" i="7"/>
  <c r="J53" i="3"/>
  <c r="D411" i="3"/>
  <c r="I1258" i="8"/>
  <c r="E729" i="9"/>
  <c r="E730" i="9" s="1"/>
  <c r="E734" i="9" s="1"/>
  <c r="K730" i="9"/>
  <c r="E671" i="9"/>
  <c r="E672" i="9" s="1"/>
  <c r="K672" i="9"/>
  <c r="E1339" i="6"/>
  <c r="E1340" i="6" s="1"/>
  <c r="K1340" i="6"/>
  <c r="E588" i="6"/>
  <c r="E589" i="6" s="1"/>
  <c r="E593" i="6" s="1"/>
  <c r="K589" i="6"/>
  <c r="E703" i="6"/>
  <c r="E704" i="6" s="1"/>
  <c r="K704" i="6"/>
  <c r="J854" i="8"/>
  <c r="K854" i="8" s="1"/>
  <c r="E854" i="8" s="1"/>
  <c r="E855" i="8" s="1"/>
  <c r="E387" i="5"/>
  <c r="E389" i="5" s="1"/>
  <c r="K389" i="5"/>
  <c r="J118" i="3"/>
  <c r="E363" i="3"/>
  <c r="J27" i="8"/>
  <c r="K27" i="8" s="1"/>
  <c r="E27" i="8" s="1"/>
  <c r="E2200" i="9"/>
  <c r="E2201" i="9" s="1"/>
  <c r="E2205" i="9" s="1"/>
  <c r="K2201" i="9"/>
  <c r="K2205" i="9" s="1"/>
  <c r="G218" i="3"/>
  <c r="H218" i="3"/>
  <c r="J144" i="7"/>
  <c r="K144" i="7" s="1"/>
  <c r="E144" i="7" s="1"/>
  <c r="E145" i="7" s="1"/>
  <c r="K1533" i="9"/>
  <c r="J474" i="3"/>
  <c r="E69" i="3"/>
  <c r="F69" i="3" s="1"/>
  <c r="J69" i="3" s="1"/>
  <c r="J561" i="3"/>
  <c r="D537" i="3"/>
  <c r="I2018" i="9"/>
  <c r="G571" i="3"/>
  <c r="H571" i="3" s="1"/>
  <c r="E431" i="8"/>
  <c r="K520" i="5"/>
  <c r="E41" i="3"/>
  <c r="K189" i="5"/>
  <c r="G226" i="3"/>
  <c r="H226" i="3"/>
  <c r="D381" i="3"/>
  <c r="I705" i="8"/>
  <c r="E368" i="3"/>
  <c r="F368" i="3" s="1"/>
  <c r="J368" i="3" s="1"/>
  <c r="D93" i="3"/>
  <c r="I892" i="5"/>
  <c r="E669" i="8"/>
  <c r="E318" i="5"/>
  <c r="J178" i="3"/>
  <c r="J97" i="3"/>
  <c r="E1917" i="9"/>
  <c r="K1514" i="9"/>
  <c r="J430" i="3"/>
  <c r="D432" i="3"/>
  <c r="F432" i="3" s="1"/>
  <c r="J432" i="3" s="1"/>
  <c r="I125" i="9"/>
  <c r="E374" i="7"/>
  <c r="E377" i="7" s="1"/>
  <c r="E381" i="7" s="1"/>
  <c r="K377" i="7"/>
  <c r="E1469" i="6"/>
  <c r="E1471" i="6" s="1"/>
  <c r="K1471" i="6"/>
  <c r="K2505" i="9"/>
  <c r="K1478" i="9"/>
  <c r="E1478" i="9" s="1"/>
  <c r="E174" i="7"/>
  <c r="E533" i="9"/>
  <c r="E534" i="9" s="1"/>
  <c r="E538" i="9" s="1"/>
  <c r="K534" i="9"/>
  <c r="E1395" i="8"/>
  <c r="E1396" i="8" s="1"/>
  <c r="E1400" i="8" s="1"/>
  <c r="K1396" i="8"/>
  <c r="E1339" i="8"/>
  <c r="E1340" i="8" s="1"/>
  <c r="E1344" i="8" s="1"/>
  <c r="K1340" i="8"/>
  <c r="E47" i="7"/>
  <c r="E48" i="7" s="1"/>
  <c r="K48" i="7"/>
  <c r="E232" i="6"/>
  <c r="E233" i="6" s="1"/>
  <c r="K233" i="6"/>
  <c r="E155" i="3" s="1"/>
  <c r="F155" i="3" s="1"/>
  <c r="J155" i="3" s="1"/>
  <c r="E2248" i="9"/>
  <c r="E2250" i="9" s="1"/>
  <c r="K2250" i="9"/>
  <c r="E93" i="3"/>
  <c r="K892" i="5"/>
  <c r="E2120" i="9"/>
  <c r="E2121" i="9" s="1"/>
  <c r="K2121" i="9"/>
  <c r="K2125" i="9" s="1"/>
  <c r="J18" i="3"/>
  <c r="G220" i="3"/>
  <c r="H220" i="3" s="1"/>
  <c r="K1289" i="5"/>
  <c r="E1287" i="5"/>
  <c r="J23" i="3"/>
  <c r="J85" i="3"/>
  <c r="J136" i="3"/>
  <c r="E1090" i="9"/>
  <c r="K1092" i="9"/>
  <c r="J298" i="7"/>
  <c r="K298" i="7" s="1"/>
  <c r="E298" i="7" s="1"/>
  <c r="D442" i="3"/>
  <c r="F442" i="3" s="1"/>
  <c r="J442" i="3" s="1"/>
  <c r="I313" i="9"/>
  <c r="E2623" i="9"/>
  <c r="E2625" i="9" s="1"/>
  <c r="K2625" i="9"/>
  <c r="K51" i="5"/>
  <c r="E362" i="3"/>
  <c r="F362" i="3" s="1"/>
  <c r="J362" i="3" s="1"/>
  <c r="J2454" i="9"/>
  <c r="K2454" i="9" s="1"/>
  <c r="E520" i="5"/>
  <c r="E524" i="5" s="1"/>
  <c r="C254" i="3"/>
  <c r="C256" i="3"/>
  <c r="C258" i="3"/>
  <c r="G250" i="3"/>
  <c r="H250" i="3" s="1"/>
  <c r="C253" i="3"/>
  <c r="C255" i="3"/>
  <c r="C257" i="3"/>
  <c r="C259" i="3"/>
  <c r="C252" i="3"/>
  <c r="D466" i="3"/>
  <c r="I795" i="9"/>
  <c r="J1134" i="8"/>
  <c r="K1134" i="8" s="1"/>
  <c r="E1134" i="8" s="1"/>
  <c r="E1135" i="8" s="1"/>
  <c r="E179" i="3"/>
  <c r="F179" i="3" s="1"/>
  <c r="J179" i="3" s="1"/>
  <c r="E528" i="6"/>
  <c r="G224" i="3"/>
  <c r="H224" i="3" s="1"/>
  <c r="J1186" i="8"/>
  <c r="K1186" i="8" s="1"/>
  <c r="E1186" i="8" s="1"/>
  <c r="E1187" i="8" s="1"/>
  <c r="J560" i="8"/>
  <c r="K560" i="8" s="1"/>
  <c r="E560" i="8" s="1"/>
  <c r="F154" i="3"/>
  <c r="J154" i="3" s="1"/>
  <c r="D315" i="3"/>
  <c r="I108" i="7"/>
  <c r="E272" i="9"/>
  <c r="E274" i="9" s="1"/>
  <c r="K274" i="9"/>
  <c r="D359" i="3"/>
  <c r="I309" i="8"/>
  <c r="E354" i="3"/>
  <c r="K219" i="8"/>
  <c r="E796" i="5"/>
  <c r="J477" i="3"/>
  <c r="J495" i="3"/>
  <c r="E65" i="3"/>
  <c r="K556" i="5"/>
  <c r="D525" i="3"/>
  <c r="F525" i="3" s="1"/>
  <c r="J525" i="3" s="1"/>
  <c r="I1806" i="9"/>
  <c r="E385" i="3"/>
  <c r="K778" i="8"/>
  <c r="J49" i="3"/>
  <c r="J146" i="3"/>
  <c r="J546" i="3"/>
  <c r="J446" i="3"/>
  <c r="J579" i="3"/>
  <c r="J797" i="5"/>
  <c r="K797" i="5" s="1"/>
  <c r="E797" i="5" s="1"/>
  <c r="J1399" i="5"/>
  <c r="K1399" i="5" s="1"/>
  <c r="E1399" i="5" s="1"/>
  <c r="J100" i="3"/>
  <c r="E66" i="3"/>
  <c r="F66" i="3" s="1"/>
  <c r="J66" i="3" s="1"/>
  <c r="J650" i="8"/>
  <c r="K650" i="8" s="1"/>
  <c r="E650" i="8" s="1"/>
  <c r="E651" i="8" s="1"/>
  <c r="J104" i="3"/>
  <c r="E1505" i="6"/>
  <c r="E1507" i="6" s="1"/>
  <c r="K1507" i="6"/>
  <c r="J1995" i="9"/>
  <c r="K1995" i="9" s="1"/>
  <c r="E1995" i="9" s="1"/>
  <c r="J62" i="8"/>
  <c r="K62" i="8" s="1"/>
  <c r="E62" i="8" s="1"/>
  <c r="J285" i="7"/>
  <c r="K285" i="7" s="1"/>
  <c r="E285" i="7" s="1"/>
  <c r="E286" i="7" s="1"/>
  <c r="J103" i="3"/>
  <c r="J80" i="3"/>
  <c r="J319" i="5"/>
  <c r="K319" i="5" s="1"/>
  <c r="E319" i="5" s="1"/>
  <c r="J291" i="5"/>
  <c r="K291" i="5" s="1"/>
  <c r="E291" i="5" s="1"/>
  <c r="E292" i="5" s="1"/>
  <c r="K867" i="5"/>
  <c r="E865" i="5"/>
  <c r="E867" i="5" s="1"/>
  <c r="J77" i="3"/>
  <c r="J510" i="3"/>
  <c r="K2545" i="9"/>
  <c r="E2543" i="9"/>
  <c r="E2545" i="9" s="1"/>
  <c r="J1918" i="9"/>
  <c r="K1918" i="9" s="1"/>
  <c r="E1918" i="9" s="1"/>
  <c r="K723" i="5"/>
  <c r="E721" i="5"/>
  <c r="E723" i="5" s="1"/>
  <c r="E1244" i="9"/>
  <c r="E1245" i="9" s="1"/>
  <c r="K1245" i="9"/>
  <c r="J833" i="5"/>
  <c r="K833" i="5" s="1"/>
  <c r="E833" i="5" s="1"/>
  <c r="E350" i="3"/>
  <c r="F350" i="3" s="1"/>
  <c r="J350" i="3" s="1"/>
  <c r="E973" i="9"/>
  <c r="E975" i="9" s="1"/>
  <c r="K975" i="9"/>
  <c r="D400" i="3"/>
  <c r="I1067" i="8"/>
  <c r="E366" i="3"/>
  <c r="J2091" i="9"/>
  <c r="K2091" i="9" s="1"/>
  <c r="E2091" i="9" s="1"/>
  <c r="E2523" i="9"/>
  <c r="J312" i="7"/>
  <c r="K312" i="7" s="1"/>
  <c r="E312" i="7" s="1"/>
  <c r="J596" i="8"/>
  <c r="K596" i="8" s="1"/>
  <c r="E596" i="8" s="1"/>
  <c r="E597" i="8" s="1"/>
  <c r="D512" i="3"/>
  <c r="I1581" i="9"/>
  <c r="F572" i="3"/>
  <c r="G572" i="3"/>
  <c r="H572" i="3" s="1"/>
  <c r="J426" i="3"/>
  <c r="K174" i="7"/>
  <c r="E869" i="9"/>
  <c r="E870" i="9" s="1"/>
  <c r="E874" i="9" s="1"/>
  <c r="K870" i="9"/>
  <c r="E571" i="9"/>
  <c r="E572" i="9" s="1"/>
  <c r="K572" i="9"/>
  <c r="E31" i="7"/>
  <c r="E33" i="7" s="1"/>
  <c r="K33" i="7"/>
  <c r="E14" i="7"/>
  <c r="E15" i="7" s="1"/>
  <c r="E19" i="7" s="1"/>
  <c r="K15" i="7"/>
  <c r="E223" i="3"/>
  <c r="E225" i="3"/>
  <c r="E227" i="3"/>
  <c r="E229" i="3"/>
  <c r="E228" i="3"/>
  <c r="E224" i="3"/>
  <c r="E226" i="3"/>
  <c r="E222" i="3"/>
  <c r="E1015" i="6"/>
  <c r="E1016" i="6" s="1"/>
  <c r="E1020" i="6" s="1"/>
  <c r="K1016" i="6"/>
  <c r="E626" i="6"/>
  <c r="E627" i="6" s="1"/>
  <c r="E631" i="6" s="1"/>
  <c r="K627" i="6"/>
  <c r="J1458" i="6"/>
  <c r="K1458" i="6" s="1"/>
  <c r="E1458" i="6" s="1"/>
  <c r="E1459" i="6" s="1"/>
  <c r="J551" i="3"/>
  <c r="E391" i="3"/>
  <c r="F391" i="3" s="1"/>
  <c r="J391" i="3" s="1"/>
  <c r="K894" i="8"/>
  <c r="K803" i="6"/>
  <c r="E803" i="6" s="1"/>
  <c r="E2166" i="9"/>
  <c r="E2167" i="9" s="1"/>
  <c r="E2171" i="9" s="1"/>
  <c r="K2167" i="9"/>
  <c r="K2171" i="9" s="1"/>
  <c r="G216" i="3"/>
  <c r="H216" i="3" s="1"/>
  <c r="J1288" i="5"/>
  <c r="K1288" i="5" s="1"/>
  <c r="E1288" i="5" s="1"/>
  <c r="J138" i="3"/>
  <c r="E901" i="5"/>
  <c r="E903" i="5" s="1"/>
  <c r="E907" i="5" s="1"/>
  <c r="K903" i="5"/>
  <c r="E113" i="8"/>
  <c r="E115" i="8" s="1"/>
  <c r="K115" i="8"/>
  <c r="D192" i="3"/>
  <c r="I612" i="6"/>
  <c r="J1633" i="9"/>
  <c r="K1633" i="9" s="1"/>
  <c r="J1689" i="9"/>
  <c r="K1689" i="9" s="1"/>
  <c r="E1689" i="9" s="1"/>
  <c r="E1690" i="9" s="1"/>
  <c r="J1496" i="9"/>
  <c r="K1496" i="9" s="1"/>
  <c r="D435" i="3"/>
  <c r="F435" i="3" s="1"/>
  <c r="J435" i="3" s="1"/>
  <c r="I173" i="9"/>
  <c r="G244" i="3"/>
  <c r="H244" i="3" s="1"/>
  <c r="E123" i="3"/>
  <c r="K1366" i="5"/>
  <c r="E1360" i="9"/>
  <c r="E1362" i="9" s="1"/>
  <c r="K1362" i="9"/>
  <c r="J1727" i="9"/>
  <c r="K1727" i="9" s="1"/>
  <c r="K561" i="6"/>
  <c r="E561" i="6" s="1"/>
  <c r="D562" i="6"/>
  <c r="K562" i="6" s="1"/>
  <c r="E562" i="6" s="1"/>
  <c r="D563" i="6"/>
  <c r="K563" i="6" s="1"/>
  <c r="E563" i="6" s="1"/>
  <c r="J1452" i="9"/>
  <c r="K1452" i="9" s="1"/>
  <c r="G222" i="3"/>
  <c r="H222" i="3" s="1"/>
  <c r="E396" i="3"/>
  <c r="K991" i="8"/>
  <c r="J378" i="5"/>
  <c r="K378" i="5" s="1"/>
  <c r="E378" i="5" s="1"/>
  <c r="E379" i="5" s="1"/>
  <c r="D460" i="3"/>
  <c r="I676" i="9"/>
  <c r="E369" i="3"/>
  <c r="K489" i="8"/>
  <c r="E447" i="5"/>
  <c r="E523" i="3"/>
  <c r="F523" i="3" s="1"/>
  <c r="J523" i="3" s="1"/>
  <c r="K1775" i="9"/>
  <c r="E1058" i="5"/>
  <c r="K250" i="4"/>
  <c r="E248" i="4"/>
  <c r="E250" i="4" s="1"/>
  <c r="D496" i="3"/>
  <c r="F496" i="3" s="1"/>
  <c r="J496" i="3" s="1"/>
  <c r="I1316" i="9"/>
  <c r="F41" i="3"/>
  <c r="J41" i="3" s="1"/>
  <c r="D299" i="3"/>
  <c r="I1415" i="6"/>
  <c r="E128" i="3"/>
  <c r="F128" i="3" s="1"/>
  <c r="J128" i="3" s="1"/>
  <c r="K1452" i="5"/>
  <c r="E164" i="3"/>
  <c r="F164" i="3" s="1"/>
  <c r="J164" i="3" s="1"/>
  <c r="K337" i="6"/>
  <c r="D199" i="3"/>
  <c r="I747" i="6"/>
  <c r="E1063" i="8"/>
  <c r="E1067" i="8" s="1"/>
  <c r="E2553" i="9"/>
  <c r="E507" i="3"/>
  <c r="F507" i="3" s="1"/>
  <c r="E828" i="9"/>
  <c r="E829" i="9" s="1"/>
  <c r="K829" i="9"/>
  <c r="E684" i="6"/>
  <c r="E685" i="6" s="1"/>
  <c r="E689" i="6" s="1"/>
  <c r="K685" i="6"/>
  <c r="D491" i="3"/>
  <c r="F491" i="3" s="1"/>
  <c r="J491" i="3" s="1"/>
  <c r="I1226" i="9"/>
  <c r="D508" i="3"/>
  <c r="F508" i="3" s="1"/>
  <c r="J508" i="3" s="1"/>
  <c r="I1497" i="9"/>
  <c r="E2087" i="9"/>
  <c r="E2088" i="9" s="1"/>
  <c r="K2088" i="9"/>
  <c r="G214" i="3"/>
  <c r="H214" i="3"/>
  <c r="D398" i="3"/>
  <c r="I1029" i="8"/>
  <c r="E358" i="3"/>
  <c r="F358" i="3" s="1"/>
  <c r="J358" i="3" s="1"/>
  <c r="E2284" i="9"/>
  <c r="D462" i="3"/>
  <c r="I714" i="9"/>
  <c r="E711" i="5"/>
  <c r="E713" i="5" s="1"/>
  <c r="K713" i="5"/>
  <c r="E2649" i="9"/>
  <c r="D312" i="3"/>
  <c r="I52" i="7"/>
  <c r="E932" i="5"/>
  <c r="E934" i="5" s="1"/>
  <c r="K934" i="5"/>
  <c r="G248" i="3"/>
  <c r="H248" i="3" s="1"/>
  <c r="E497" i="5"/>
  <c r="K274" i="5"/>
  <c r="E272" i="5"/>
  <c r="E274" i="5" s="1"/>
  <c r="E58" i="3"/>
  <c r="F58" i="3" s="1"/>
  <c r="J58" i="3" s="1"/>
  <c r="K447" i="5"/>
  <c r="J84" i="3"/>
  <c r="D519" i="3"/>
  <c r="I1709" i="9"/>
  <c r="J306" i="3"/>
  <c r="E111" i="3"/>
  <c r="F111" i="3" s="1"/>
  <c r="J111" i="3" s="1"/>
  <c r="J1131" i="5"/>
  <c r="K1131" i="5" s="1"/>
  <c r="E1131" i="5" s="1"/>
  <c r="J1147" i="5"/>
  <c r="K1147" i="5" s="1"/>
  <c r="E1147" i="5" s="1"/>
  <c r="J1163" i="5"/>
  <c r="K1163" i="5" s="1"/>
  <c r="E1163" i="5" s="1"/>
  <c r="J1181" i="5"/>
  <c r="K1181" i="5" s="1"/>
  <c r="E1181" i="5" s="1"/>
  <c r="J1197" i="5"/>
  <c r="K1197" i="5" s="1"/>
  <c r="E1197" i="5" s="1"/>
  <c r="J1138" i="5"/>
  <c r="K1138" i="5" s="1"/>
  <c r="E1138" i="5" s="1"/>
  <c r="J1154" i="5"/>
  <c r="K1154" i="5" s="1"/>
  <c r="E1154" i="5" s="1"/>
  <c r="J1172" i="5"/>
  <c r="K1172" i="5" s="1"/>
  <c r="E1172" i="5" s="1"/>
  <c r="J1188" i="5"/>
  <c r="K1188" i="5" s="1"/>
  <c r="E1188" i="5" s="1"/>
  <c r="J1129" i="5"/>
  <c r="K1129" i="5" s="1"/>
  <c r="E1129" i="5" s="1"/>
  <c r="J1145" i="5"/>
  <c r="K1145" i="5" s="1"/>
  <c r="E1145" i="5" s="1"/>
  <c r="J1161" i="5"/>
  <c r="K1161" i="5" s="1"/>
  <c r="E1161" i="5" s="1"/>
  <c r="J1179" i="5"/>
  <c r="K1179" i="5" s="1"/>
  <c r="E1179" i="5" s="1"/>
  <c r="J1195" i="5"/>
  <c r="K1195" i="5" s="1"/>
  <c r="E1195" i="5" s="1"/>
  <c r="J1136" i="5"/>
  <c r="K1136" i="5" s="1"/>
  <c r="E1136" i="5" s="1"/>
  <c r="J1152" i="5"/>
  <c r="K1152" i="5" s="1"/>
  <c r="E1152" i="5" s="1"/>
  <c r="J1170" i="5"/>
  <c r="K1170" i="5" s="1"/>
  <c r="E1170" i="5" s="1"/>
  <c r="J1186" i="5"/>
  <c r="K1186" i="5" s="1"/>
  <c r="E1186" i="5" s="1"/>
  <c r="J1202" i="5"/>
  <c r="K1202" i="5" s="1"/>
  <c r="E1202" i="5" s="1"/>
  <c r="J1143" i="5"/>
  <c r="K1143" i="5" s="1"/>
  <c r="J1159" i="5"/>
  <c r="K1159" i="5" s="1"/>
  <c r="E1159" i="5" s="1"/>
  <c r="J1177" i="5"/>
  <c r="K1177" i="5" s="1"/>
  <c r="E1177" i="5" s="1"/>
  <c r="J1193" i="5"/>
  <c r="K1193" i="5" s="1"/>
  <c r="E1193" i="5" s="1"/>
  <c r="J1134" i="5"/>
  <c r="K1134" i="5" s="1"/>
  <c r="E1134" i="5" s="1"/>
  <c r="J1150" i="5"/>
  <c r="K1150" i="5" s="1"/>
  <c r="E1150" i="5" s="1"/>
  <c r="J1168" i="5"/>
  <c r="K1168" i="5" s="1"/>
  <c r="E1168" i="5" s="1"/>
  <c r="J1184" i="5"/>
  <c r="K1184" i="5" s="1"/>
  <c r="E1184" i="5" s="1"/>
  <c r="J1200" i="5"/>
  <c r="K1200" i="5" s="1"/>
  <c r="E1200" i="5" s="1"/>
  <c r="J1141" i="5"/>
  <c r="K1141" i="5" s="1"/>
  <c r="E1141" i="5" s="1"/>
  <c r="J1157" i="5"/>
  <c r="K1157" i="5" s="1"/>
  <c r="E1157" i="5" s="1"/>
  <c r="J1175" i="5"/>
  <c r="K1175" i="5" s="1"/>
  <c r="E1175" i="5" s="1"/>
  <c r="J1191" i="5"/>
  <c r="K1191" i="5" s="1"/>
  <c r="E1191" i="5" s="1"/>
  <c r="J1132" i="5"/>
  <c r="K1132" i="5" s="1"/>
  <c r="E1132" i="5" s="1"/>
  <c r="J1148" i="5"/>
  <c r="K1148" i="5" s="1"/>
  <c r="E1148" i="5" s="1"/>
  <c r="J1164" i="5"/>
  <c r="K1164" i="5" s="1"/>
  <c r="E1164" i="5" s="1"/>
  <c r="J1182" i="5"/>
  <c r="K1182" i="5" s="1"/>
  <c r="E1182" i="5" s="1"/>
  <c r="J1198" i="5"/>
  <c r="K1198" i="5" s="1"/>
  <c r="E1198" i="5" s="1"/>
  <c r="J1139" i="5"/>
  <c r="K1139" i="5" s="1"/>
  <c r="E1139" i="5" s="1"/>
  <c r="J1155" i="5"/>
  <c r="K1155" i="5" s="1"/>
  <c r="E1155" i="5" s="1"/>
  <c r="J1173" i="5"/>
  <c r="K1173" i="5" s="1"/>
  <c r="E1173" i="5" s="1"/>
  <c r="J1189" i="5"/>
  <c r="K1189" i="5" s="1"/>
  <c r="E1189" i="5" s="1"/>
  <c r="J1130" i="5"/>
  <c r="K1130" i="5" s="1"/>
  <c r="E1130" i="5" s="1"/>
  <c r="J1146" i="5"/>
  <c r="K1146" i="5" s="1"/>
  <c r="E1146" i="5" s="1"/>
  <c r="J1162" i="5"/>
  <c r="K1162" i="5" s="1"/>
  <c r="E1162" i="5" s="1"/>
  <c r="J1180" i="5"/>
  <c r="K1180" i="5" s="1"/>
  <c r="E1180" i="5" s="1"/>
  <c r="J1196" i="5"/>
  <c r="K1196" i="5" s="1"/>
  <c r="E1196" i="5" s="1"/>
  <c r="J1137" i="5"/>
  <c r="K1137" i="5" s="1"/>
  <c r="E1137" i="5" s="1"/>
  <c r="J1153" i="5"/>
  <c r="K1153" i="5" s="1"/>
  <c r="E1153" i="5" s="1"/>
  <c r="J1171" i="5"/>
  <c r="K1171" i="5" s="1"/>
  <c r="E1171" i="5" s="1"/>
  <c r="J1187" i="5"/>
  <c r="K1187" i="5" s="1"/>
  <c r="E1187" i="5" s="1"/>
  <c r="J1144" i="5"/>
  <c r="K1144" i="5" s="1"/>
  <c r="E1144" i="5" s="1"/>
  <c r="J1160" i="5"/>
  <c r="K1160" i="5" s="1"/>
  <c r="E1160" i="5" s="1"/>
  <c r="J1178" i="5"/>
  <c r="K1178" i="5" s="1"/>
  <c r="E1178" i="5" s="1"/>
  <c r="J1194" i="5"/>
  <c r="K1194" i="5" s="1"/>
  <c r="E1194" i="5" s="1"/>
  <c r="J1140" i="5"/>
  <c r="K1140" i="5" s="1"/>
  <c r="E1140" i="5" s="1"/>
  <c r="J1156" i="5"/>
  <c r="K1156" i="5" s="1"/>
  <c r="E1156" i="5" s="1"/>
  <c r="J1174" i="5"/>
  <c r="K1174" i="5" s="1"/>
  <c r="E1174" i="5" s="1"/>
  <c r="J1190" i="5"/>
  <c r="K1190" i="5" s="1"/>
  <c r="E1190" i="5" s="1"/>
  <c r="J1199" i="5"/>
  <c r="K1199" i="5" s="1"/>
  <c r="E1199" i="5" s="1"/>
  <c r="J1149" i="5"/>
  <c r="K1149" i="5" s="1"/>
  <c r="E1149" i="5" s="1"/>
  <c r="J1176" i="5"/>
  <c r="K1176" i="5" s="1"/>
  <c r="E1176" i="5" s="1"/>
  <c r="J1201" i="5"/>
  <c r="K1201" i="5" s="1"/>
  <c r="E1201" i="5" s="1"/>
  <c r="J1151" i="5"/>
  <c r="K1151" i="5" s="1"/>
  <c r="J1167" i="5"/>
  <c r="K1167" i="5" s="1"/>
  <c r="E1167" i="5" s="1"/>
  <c r="J1192" i="5"/>
  <c r="K1192" i="5" s="1"/>
  <c r="E1192" i="5" s="1"/>
  <c r="J1142" i="5"/>
  <c r="K1142" i="5" s="1"/>
  <c r="E1142" i="5" s="1"/>
  <c r="J1169" i="5"/>
  <c r="K1169" i="5" s="1"/>
  <c r="E1169" i="5" s="1"/>
  <c r="J1133" i="5"/>
  <c r="K1133" i="5" s="1"/>
  <c r="E1133" i="5" s="1"/>
  <c r="J1135" i="5"/>
  <c r="K1135" i="5" s="1"/>
  <c r="E1135" i="5" s="1"/>
  <c r="J1158" i="5"/>
  <c r="K1158" i="5" s="1"/>
  <c r="E1158" i="5" s="1"/>
  <c r="J1183" i="5"/>
  <c r="K1183" i="5" s="1"/>
  <c r="E1183" i="5" s="1"/>
  <c r="J1185" i="5"/>
  <c r="K1185" i="5" s="1"/>
  <c r="E1185" i="5" s="1"/>
  <c r="E1121" i="5"/>
  <c r="J2113" i="9"/>
  <c r="K2113" i="9" s="1"/>
  <c r="E2113" i="9" s="1"/>
  <c r="D231" i="3"/>
  <c r="E409" i="3"/>
  <c r="F409" i="3" s="1"/>
  <c r="J409" i="3" s="1"/>
  <c r="K1223" i="8"/>
  <c r="J117" i="3"/>
  <c r="E394" i="3"/>
  <c r="F394" i="3" s="1"/>
  <c r="J394" i="3" s="1"/>
  <c r="K952" i="8"/>
  <c r="E51" i="3"/>
  <c r="F51" i="3" s="1"/>
  <c r="J51" i="3" s="1"/>
  <c r="J568" i="3"/>
  <c r="J91" i="3"/>
  <c r="J488" i="3"/>
  <c r="E2563" i="9"/>
  <c r="E1224" i="9"/>
  <c r="E1226" i="9" s="1"/>
  <c r="K1226" i="9"/>
  <c r="E1577" i="9"/>
  <c r="G507" i="3"/>
  <c r="H507" i="3" s="1"/>
  <c r="E652" i="9"/>
  <c r="E653" i="9" s="1"/>
  <c r="E657" i="9" s="1"/>
  <c r="K653" i="9"/>
  <c r="E1321" i="6"/>
  <c r="E1322" i="6" s="1"/>
  <c r="E1326" i="6" s="1"/>
  <c r="K1322" i="6"/>
  <c r="E954" i="6"/>
  <c r="E955" i="6" s="1"/>
  <c r="E959" i="6" s="1"/>
  <c r="K955" i="6"/>
  <c r="E115" i="6"/>
  <c r="E117" i="6" s="1"/>
  <c r="G202" i="3"/>
  <c r="H202" i="3"/>
  <c r="J1414" i="6"/>
  <c r="K1414" i="6" s="1"/>
  <c r="E1414" i="6" s="1"/>
  <c r="E396" i="5"/>
  <c r="E398" i="5" s="1"/>
  <c r="K398" i="5"/>
  <c r="J146" i="8"/>
  <c r="K146" i="8" s="1"/>
  <c r="E146" i="8" s="1"/>
  <c r="E147" i="8" s="1"/>
  <c r="J51" i="7"/>
  <c r="K51" i="7" s="1"/>
  <c r="E51" i="7" s="1"/>
  <c r="E356" i="3"/>
  <c r="J1408" i="9"/>
  <c r="K1408" i="9" s="1"/>
  <c r="E1408" i="9" s="1"/>
  <c r="E1409" i="9" s="1"/>
  <c r="J27" i="3"/>
  <c r="E1851" i="9"/>
  <c r="E1853" i="9" s="1"/>
  <c r="K1853" i="9"/>
  <c r="E137" i="6"/>
  <c r="E139" i="6" s="1"/>
  <c r="K139" i="6"/>
  <c r="J2124" i="9"/>
  <c r="K2124" i="9" s="1"/>
  <c r="E2124" i="9" s="1"/>
  <c r="E179" i="4"/>
  <c r="E181" i="4" s="1"/>
  <c r="K181" i="4"/>
  <c r="J1651" i="9"/>
  <c r="K1651" i="9" s="1"/>
  <c r="E1651" i="9" s="1"/>
  <c r="E1652" i="9" s="1"/>
  <c r="E1833" i="9"/>
  <c r="E1834" i="9" s="1"/>
  <c r="E1838" i="9" s="1"/>
  <c r="K1834" i="9"/>
  <c r="J1170" i="8"/>
  <c r="K1170" i="8" s="1"/>
  <c r="E1170" i="8" s="1"/>
  <c r="E1171" i="8" s="1"/>
  <c r="J2564" i="9"/>
  <c r="K2564" i="9" s="1"/>
  <c r="E2564" i="9" s="1"/>
  <c r="E407" i="3"/>
  <c r="F407" i="3" s="1"/>
  <c r="J407" i="3" s="1"/>
  <c r="E327" i="3"/>
  <c r="F327" i="3" s="1"/>
  <c r="J327" i="3" s="1"/>
  <c r="K299" i="7"/>
  <c r="E2533" i="9"/>
  <c r="E2535" i="9" s="1"/>
  <c r="K2535" i="9"/>
  <c r="K141" i="7"/>
  <c r="E86" i="9"/>
  <c r="E88" i="9" s="1"/>
  <c r="K88" i="9"/>
  <c r="E361" i="3"/>
  <c r="K345" i="8"/>
  <c r="J2554" i="9"/>
  <c r="K2554" i="9" s="1"/>
  <c r="E2554" i="9" s="1"/>
  <c r="J417" i="9"/>
  <c r="K417" i="9" s="1"/>
  <c r="E417" i="9" s="1"/>
  <c r="E418" i="9" s="1"/>
  <c r="J98" i="3"/>
  <c r="J7" i="3"/>
  <c r="J204" i="4"/>
  <c r="K204" i="4" s="1"/>
  <c r="J272" i="8"/>
  <c r="K272" i="8" s="1"/>
  <c r="E272" i="8" s="1"/>
  <c r="E273" i="8" s="1"/>
  <c r="E690" i="9"/>
  <c r="E691" i="9" s="1"/>
  <c r="E695" i="9" s="1"/>
  <c r="K691" i="9"/>
  <c r="E1431" i="8"/>
  <c r="E1432" i="8" s="1"/>
  <c r="E1436" i="8" s="1"/>
  <c r="K1432" i="8"/>
  <c r="E934" i="6"/>
  <c r="E935" i="6" s="1"/>
  <c r="E939" i="6" s="1"/>
  <c r="K935" i="6"/>
  <c r="E780" i="6"/>
  <c r="E781" i="6" s="1"/>
  <c r="E785" i="6" s="1"/>
  <c r="K781" i="6"/>
  <c r="E215" i="3"/>
  <c r="F215" i="3" s="1"/>
  <c r="E217" i="3"/>
  <c r="E219" i="3"/>
  <c r="F219" i="3" s="1"/>
  <c r="E213" i="3"/>
  <c r="F213" i="3" s="1"/>
  <c r="E218" i="3"/>
  <c r="F218" i="3" s="1"/>
  <c r="J218" i="3" s="1"/>
  <c r="E214" i="3"/>
  <c r="F214" i="3" s="1"/>
  <c r="E220" i="3"/>
  <c r="F220" i="3" s="1"/>
  <c r="J220" i="3" s="1"/>
  <c r="E216" i="3"/>
  <c r="F216" i="3" s="1"/>
  <c r="J216" i="3" s="1"/>
  <c r="E997" i="6"/>
  <c r="E998" i="6" s="1"/>
  <c r="E1002" i="6" s="1"/>
  <c r="K998" i="6"/>
  <c r="E607" i="6"/>
  <c r="E608" i="6" s="1"/>
  <c r="K608" i="6"/>
  <c r="F152" i="3"/>
  <c r="J152" i="3" s="1"/>
  <c r="J1580" i="9"/>
  <c r="K1580" i="9" s="1"/>
  <c r="E1580" i="9" s="1"/>
  <c r="K38" i="9"/>
  <c r="E36" i="9"/>
  <c r="E38" i="9" s="1"/>
  <c r="J309" i="5"/>
  <c r="K309" i="5" s="1"/>
  <c r="E309" i="5" s="1"/>
  <c r="E310" i="5" s="1"/>
  <c r="J116" i="6"/>
  <c r="K116" i="6" s="1"/>
  <c r="E116" i="6" s="1"/>
  <c r="D200" i="3"/>
  <c r="I766" i="6"/>
  <c r="E2054" i="9"/>
  <c r="E2055" i="9" s="1"/>
  <c r="E2059" i="9" s="1"/>
  <c r="K2055" i="9"/>
  <c r="J68" i="3"/>
  <c r="G213" i="3"/>
  <c r="H213" i="3" s="1"/>
  <c r="E135" i="4"/>
  <c r="E137" i="4" s="1"/>
  <c r="K137" i="4"/>
  <c r="E353" i="3"/>
  <c r="K201" i="8"/>
  <c r="J1343" i="6"/>
  <c r="K1343" i="6" s="1"/>
  <c r="E1343" i="6" s="1"/>
  <c r="E410" i="5"/>
  <c r="E411" i="5" s="1"/>
  <c r="K411" i="5"/>
  <c r="J36" i="7"/>
  <c r="K36" i="7" s="1"/>
  <c r="E36" i="7" s="1"/>
  <c r="J54" i="3"/>
  <c r="D123" i="3"/>
  <c r="I1366" i="5"/>
  <c r="D369" i="3"/>
  <c r="F369" i="3" s="1"/>
  <c r="J369" i="3" s="1"/>
  <c r="I489" i="8"/>
  <c r="E185" i="3"/>
  <c r="F185" i="3" s="1"/>
  <c r="J185" i="3" s="1"/>
  <c r="E534" i="6"/>
  <c r="E12" i="9"/>
  <c r="E14" i="9" s="1"/>
  <c r="K14" i="9"/>
  <c r="K1108" i="5"/>
  <c r="E1106" i="5"/>
  <c r="E1108" i="5" s="1"/>
  <c r="K2284" i="9"/>
  <c r="D483" i="3"/>
  <c r="F483" i="3" s="1"/>
  <c r="J483" i="3" s="1"/>
  <c r="I1092" i="9"/>
  <c r="J2650" i="9"/>
  <c r="K2650" i="9" s="1"/>
  <c r="E2650" i="9" s="1"/>
  <c r="E24" i="9"/>
  <c r="E26" i="9" s="1"/>
  <c r="K26" i="9"/>
  <c r="J1465" i="9"/>
  <c r="K1465" i="9" s="1"/>
  <c r="K1425" i="9"/>
  <c r="K286" i="7"/>
  <c r="E770" i="5"/>
  <c r="E771" i="5" s="1"/>
  <c r="E775" i="5" s="1"/>
  <c r="K771" i="5"/>
  <c r="E2260" i="9"/>
  <c r="E2262" i="9" s="1"/>
  <c r="K2262" i="9"/>
  <c r="D357" i="3"/>
  <c r="I273" i="8"/>
  <c r="D515" i="3"/>
  <c r="F515" i="3" s="1"/>
  <c r="J515" i="3" s="1"/>
  <c r="I1634" i="9"/>
  <c r="J498" i="5"/>
  <c r="K498" i="5" s="1"/>
  <c r="E498" i="5" s="1"/>
  <c r="J364" i="7"/>
  <c r="K364" i="7" s="1"/>
  <c r="E364" i="7" s="1"/>
  <c r="D337" i="3"/>
  <c r="F337" i="3" s="1"/>
  <c r="J337" i="3" s="1"/>
  <c r="I448" i="7"/>
  <c r="E373" i="3"/>
  <c r="F373" i="3" s="1"/>
  <c r="J373" i="3" s="1"/>
  <c r="K561" i="8"/>
  <c r="K1012" i="5"/>
  <c r="E1010" i="5"/>
  <c r="E1012" i="5" s="1"/>
  <c r="E371" i="3"/>
  <c r="K525" i="8"/>
  <c r="K227" i="4"/>
  <c r="J580" i="3"/>
  <c r="D535" i="3"/>
  <c r="I1974" i="9"/>
  <c r="J90" i="3"/>
  <c r="J557" i="3"/>
  <c r="J177" i="3"/>
  <c r="E962" i="5"/>
  <c r="E964" i="5" s="1"/>
  <c r="E809" i="9"/>
  <c r="E810" i="9" s="1"/>
  <c r="K810" i="9"/>
  <c r="E1413" i="8"/>
  <c r="E1414" i="8" s="1"/>
  <c r="E1418" i="8" s="1"/>
  <c r="K1414" i="8"/>
  <c r="E819" i="6"/>
  <c r="E820" i="6" s="1"/>
  <c r="E824" i="6" s="1"/>
  <c r="K820" i="6"/>
  <c r="E254" i="3"/>
  <c r="E256" i="3"/>
  <c r="E258" i="3"/>
  <c r="E252" i="3"/>
  <c r="E253" i="3"/>
  <c r="E255" i="3"/>
  <c r="E257" i="3"/>
  <c r="E259" i="3"/>
  <c r="E1123" i="6"/>
  <c r="E1124" i="6" s="1"/>
  <c r="E1128" i="6" s="1"/>
  <c r="K1124" i="6"/>
  <c r="E742" i="6"/>
  <c r="E743" i="6" s="1"/>
  <c r="E747" i="6" s="1"/>
  <c r="K743" i="6"/>
  <c r="E665" i="6"/>
  <c r="E666" i="6" s="1"/>
  <c r="E670" i="6" s="1"/>
  <c r="K666" i="6"/>
  <c r="E367" i="3"/>
  <c r="F367" i="3" s="1"/>
  <c r="J367" i="3" s="1"/>
  <c r="K453" i="8"/>
  <c r="E506" i="6"/>
  <c r="E508" i="6" s="1"/>
  <c r="K508" i="6"/>
  <c r="D396" i="3"/>
  <c r="F396" i="3" s="1"/>
  <c r="J396" i="3" s="1"/>
  <c r="I991" i="8"/>
  <c r="E2143" i="9"/>
  <c r="E2144" i="9" s="1"/>
  <c r="E2148" i="9" s="1"/>
  <c r="K2144" i="9"/>
  <c r="K2148" i="9" s="1"/>
  <c r="E2132" i="9"/>
  <c r="E2133" i="9" s="1"/>
  <c r="E2137" i="9" s="1"/>
  <c r="K2133" i="9"/>
  <c r="K2137" i="9" s="1"/>
  <c r="D415" i="3"/>
  <c r="I1325" i="8"/>
  <c r="G219" i="3"/>
  <c r="H219" i="3" s="1"/>
  <c r="E926" i="9"/>
  <c r="E928" i="9" s="1"/>
  <c r="E389" i="3"/>
  <c r="K855" i="8"/>
  <c r="D291" i="3"/>
  <c r="I1272" i="6"/>
  <c r="E1092" i="9"/>
  <c r="G246" i="3"/>
  <c r="H246" i="3"/>
  <c r="E1263" i="9"/>
  <c r="D486" i="3"/>
  <c r="F486" i="3" s="1"/>
  <c r="J486" i="3" s="1"/>
  <c r="I1144" i="9"/>
  <c r="D473" i="3"/>
  <c r="F473" i="3" s="1"/>
  <c r="J473" i="3" s="1"/>
  <c r="I928" i="9"/>
  <c r="E1123" i="9"/>
  <c r="E1125" i="9" s="1"/>
  <c r="K1125" i="9"/>
  <c r="K1036" i="5"/>
  <c r="E1034" i="5"/>
  <c r="E1036" i="5" s="1"/>
  <c r="K669" i="5"/>
  <c r="E667" i="5"/>
  <c r="E669" i="5" s="1"/>
  <c r="J553" i="3"/>
  <c r="E357" i="3"/>
  <c r="E376" i="3"/>
  <c r="K615" i="8"/>
  <c r="E834" i="5"/>
  <c r="K149" i="4"/>
  <c r="E125" i="3"/>
  <c r="F125" i="3" s="1"/>
  <c r="J125" i="3" s="1"/>
  <c r="K1400" i="5"/>
  <c r="J573" i="3"/>
  <c r="E52" i="3"/>
  <c r="F52" i="3" s="1"/>
  <c r="J52" i="3" s="1"/>
  <c r="E299" i="7"/>
  <c r="E39" i="3"/>
  <c r="F39" i="3" s="1"/>
  <c r="J39" i="3" s="1"/>
  <c r="K145" i="5"/>
  <c r="J25" i="3"/>
  <c r="K2437" i="9"/>
  <c r="J963" i="5"/>
  <c r="K963" i="5" s="1"/>
  <c r="E963" i="5" s="1"/>
  <c r="E890" i="9"/>
  <c r="E891" i="9" s="1"/>
  <c r="E895" i="9" s="1"/>
  <c r="K891" i="9"/>
  <c r="E512" i="9"/>
  <c r="E513" i="9" s="1"/>
  <c r="K513" i="9"/>
  <c r="E244" i="3"/>
  <c r="F244" i="3" s="1"/>
  <c r="E246" i="3"/>
  <c r="F246" i="3" s="1"/>
  <c r="J246" i="3" s="1"/>
  <c r="E248" i="3"/>
  <c r="F248" i="3" s="1"/>
  <c r="E250" i="3"/>
  <c r="F250" i="3" s="1"/>
  <c r="E245" i="3"/>
  <c r="E247" i="3"/>
  <c r="F247" i="3" s="1"/>
  <c r="E249" i="3"/>
  <c r="F249" i="3" s="1"/>
  <c r="E243" i="3"/>
  <c r="E1105" i="6"/>
  <c r="E1106" i="6" s="1"/>
  <c r="E1110" i="6" s="1"/>
  <c r="K1106" i="6"/>
  <c r="E1442" i="6"/>
  <c r="E1443" i="6" s="1"/>
  <c r="E1447" i="6" s="1"/>
  <c r="K1443" i="6"/>
  <c r="E761" i="6"/>
  <c r="E762" i="6" s="1"/>
  <c r="E766" i="6" s="1"/>
  <c r="K762" i="6"/>
  <c r="J1235" i="6"/>
  <c r="K1235" i="6" s="1"/>
  <c r="E1235" i="6" s="1"/>
  <c r="J114" i="4"/>
  <c r="K114" i="4" s="1"/>
  <c r="E114" i="4" s="1"/>
  <c r="E115" i="4" s="1"/>
  <c r="J542" i="8"/>
  <c r="K542" i="8" s="1"/>
  <c r="E542" i="8" s="1"/>
  <c r="E543" i="8" s="1"/>
  <c r="J71" i="5"/>
  <c r="K71" i="5" s="1"/>
  <c r="E71" i="5" s="1"/>
  <c r="E72" i="5" s="1"/>
  <c r="E2223" i="9"/>
  <c r="E2224" i="9" s="1"/>
  <c r="E2228" i="9" s="1"/>
  <c r="K2224" i="9"/>
  <c r="K2228" i="9" s="1"/>
  <c r="E2178" i="9"/>
  <c r="E2179" i="9" s="1"/>
  <c r="E2183" i="9" s="1"/>
  <c r="K2179" i="9"/>
  <c r="K2183" i="9" s="1"/>
  <c r="E524" i="3"/>
  <c r="F524" i="3" s="1"/>
  <c r="J524" i="3" s="1"/>
  <c r="K1791" i="9"/>
  <c r="F217" i="3"/>
  <c r="G217" i="3"/>
  <c r="H217" i="3" s="1"/>
  <c r="E638" i="5"/>
  <c r="E411" i="3"/>
  <c r="K1258" i="8"/>
  <c r="J927" i="9"/>
  <c r="K927" i="9" s="1"/>
  <c r="E927" i="9" s="1"/>
  <c r="K273" i="7"/>
  <c r="E785" i="5"/>
  <c r="E787" i="5" s="1"/>
  <c r="K787" i="5"/>
  <c r="J1082" i="8"/>
  <c r="K1082" i="8" s="1"/>
  <c r="E1082" i="8" s="1"/>
  <c r="E1083" i="8" s="1"/>
  <c r="J1908" i="9"/>
  <c r="K1908" i="9" s="1"/>
  <c r="D489" i="3"/>
  <c r="F489" i="3" s="1"/>
  <c r="J489" i="3" s="1"/>
  <c r="I1193" i="9"/>
  <c r="E131" i="3"/>
  <c r="F131" i="3" s="1"/>
  <c r="J131" i="3" s="1"/>
  <c r="F243" i="3"/>
  <c r="G243" i="3"/>
  <c r="H243" i="3" s="1"/>
  <c r="J1264" i="9"/>
  <c r="K1264" i="9" s="1"/>
  <c r="E1264" i="9" s="1"/>
  <c r="G229" i="3"/>
  <c r="H229" i="3"/>
  <c r="E379" i="3"/>
  <c r="F379" i="3" s="1"/>
  <c r="J379" i="3" s="1"/>
  <c r="K669" i="8"/>
  <c r="E125" i="8"/>
  <c r="E127" i="8" s="1"/>
  <c r="K127" i="8"/>
  <c r="E403" i="3"/>
  <c r="K1119" i="8"/>
  <c r="E335" i="3"/>
  <c r="F335" i="3" s="1"/>
  <c r="J335" i="3" s="1"/>
  <c r="K420" i="7"/>
  <c r="E372" i="3"/>
  <c r="F372" i="3" s="1"/>
  <c r="J372" i="3" s="1"/>
  <c r="E355" i="3"/>
  <c r="K237" i="8"/>
  <c r="J290" i="8"/>
  <c r="K290" i="8" s="1"/>
  <c r="E290" i="8" s="1"/>
  <c r="E291" i="8" s="1"/>
  <c r="E2583" i="9"/>
  <c r="J861" i="6"/>
  <c r="K861" i="6" s="1"/>
  <c r="E861" i="6" s="1"/>
  <c r="E514" i="3"/>
  <c r="E408" i="3"/>
  <c r="J92" i="3"/>
  <c r="J412" i="3"/>
  <c r="J441" i="3"/>
  <c r="J37" i="5"/>
  <c r="K37" i="5" s="1"/>
  <c r="E37" i="5" s="1"/>
  <c r="E38" i="5" s="1"/>
  <c r="J19" i="3"/>
  <c r="G263" i="3"/>
  <c r="H263" i="3"/>
  <c r="E646" i="5"/>
  <c r="D221" i="3"/>
  <c r="I1020" i="6"/>
  <c r="E82" i="3"/>
  <c r="F82" i="3" s="1"/>
  <c r="J82" i="3" s="1"/>
  <c r="K761" i="5"/>
  <c r="E145" i="5"/>
  <c r="E401" i="3"/>
  <c r="F401" i="3" s="1"/>
  <c r="J401" i="3" s="1"/>
  <c r="E46" i="9"/>
  <c r="E48" i="9" s="1"/>
  <c r="K48" i="9"/>
  <c r="J1271" i="6"/>
  <c r="K1271" i="6" s="1"/>
  <c r="E1271" i="6" s="1"/>
  <c r="E364" i="3"/>
  <c r="F364" i="3" s="1"/>
  <c r="J364" i="3" s="1"/>
  <c r="K399" i="8"/>
  <c r="J45" i="3"/>
  <c r="E336" i="3"/>
  <c r="F336" i="3" s="1"/>
  <c r="J336" i="3" s="1"/>
  <c r="E380" i="3"/>
  <c r="F380" i="3" s="1"/>
  <c r="J380" i="3" s="1"/>
  <c r="K687" i="8"/>
  <c r="K106" i="6"/>
  <c r="E104" i="6"/>
  <c r="E106" i="6" s="1"/>
  <c r="J393" i="7"/>
  <c r="K393" i="7" s="1"/>
  <c r="E393" i="7" s="1"/>
  <c r="E394" i="7" s="1"/>
  <c r="J397" i="9"/>
  <c r="K397" i="9" s="1"/>
  <c r="E397" i="9" s="1"/>
  <c r="E398" i="9" s="1"/>
  <c r="J2584" i="9"/>
  <c r="K2584" i="9" s="1"/>
  <c r="E2584" i="9" s="1"/>
  <c r="J353" i="5"/>
  <c r="K353" i="5" s="1"/>
  <c r="E353" i="5" s="1"/>
  <c r="E354" i="5" s="1"/>
  <c r="J140" i="9"/>
  <c r="K140" i="9" s="1"/>
  <c r="J326" i="3"/>
  <c r="D321" i="3"/>
  <c r="I211" i="7"/>
  <c r="E1278" i="5"/>
  <c r="E1280" i="5" s="1"/>
  <c r="K1280" i="5"/>
  <c r="D390" i="3"/>
  <c r="I875" i="8"/>
  <c r="K1671" i="9"/>
  <c r="J272" i="7"/>
  <c r="K272" i="7" s="1"/>
  <c r="E272" i="7" s="1"/>
  <c r="E273" i="7" s="1"/>
  <c r="E1104" i="9"/>
  <c r="E1106" i="9" s="1"/>
  <c r="K1106" i="9"/>
  <c r="E320" i="3"/>
  <c r="F320" i="3" s="1"/>
  <c r="J320" i="3" s="1"/>
  <c r="K194" i="7"/>
  <c r="G267" i="3"/>
  <c r="H267" i="3" s="1"/>
  <c r="J647" i="5"/>
  <c r="K647" i="5" s="1"/>
  <c r="E647" i="5" s="1"/>
  <c r="E910" i="9"/>
  <c r="E912" i="9" s="1"/>
  <c r="K912" i="9"/>
  <c r="E1804" i="9"/>
  <c r="E1806" i="9" s="1"/>
  <c r="K1806" i="9"/>
  <c r="J539" i="5"/>
  <c r="K539" i="5" s="1"/>
  <c r="E539" i="5" s="1"/>
  <c r="E540" i="5" s="1"/>
  <c r="J254" i="8"/>
  <c r="K254" i="8" s="1"/>
  <c r="E254" i="8" s="1"/>
  <c r="E255" i="8" s="1"/>
  <c r="E1384" i="5"/>
  <c r="K55" i="4"/>
  <c r="E709" i="9"/>
  <c r="E710" i="9" s="1"/>
  <c r="E714" i="9" s="1"/>
  <c r="K710" i="9"/>
  <c r="E471" i="9"/>
  <c r="E472" i="9" s="1"/>
  <c r="E476" i="9" s="1"/>
  <c r="K472" i="9"/>
  <c r="E1303" i="6"/>
  <c r="E1304" i="6" s="1"/>
  <c r="E1308" i="6" s="1"/>
  <c r="K1304" i="6"/>
  <c r="E915" i="6"/>
  <c r="E916" i="6" s="1"/>
  <c r="E920" i="6" s="1"/>
  <c r="K916" i="6"/>
  <c r="E1195" i="6"/>
  <c r="E1196" i="6" s="1"/>
  <c r="E1200" i="6" s="1"/>
  <c r="K1196" i="6"/>
  <c r="E723" i="6"/>
  <c r="E724" i="6" s="1"/>
  <c r="E728" i="6" s="1"/>
  <c r="K724" i="6"/>
  <c r="E388" i="3"/>
  <c r="K836" i="8"/>
  <c r="D436" i="3"/>
  <c r="F436" i="3" s="1"/>
  <c r="J436" i="3" s="1"/>
  <c r="I191" i="9"/>
  <c r="J121" i="3"/>
  <c r="E2065" i="9"/>
  <c r="E2066" i="9" s="1"/>
  <c r="E2070" i="9" s="1"/>
  <c r="K2066" i="9"/>
  <c r="K742" i="5"/>
  <c r="G215" i="3"/>
  <c r="H215" i="3" s="1"/>
  <c r="J558" i="3"/>
  <c r="E130" i="3"/>
  <c r="F130" i="3" s="1"/>
  <c r="J130" i="3" s="1"/>
  <c r="E233" i="7"/>
  <c r="E235" i="7" s="1"/>
  <c r="K235" i="7"/>
  <c r="D517" i="3"/>
  <c r="F517" i="3" s="1"/>
  <c r="J517" i="3" s="1"/>
  <c r="I1671" i="9"/>
  <c r="E398" i="3"/>
  <c r="K1029" i="8"/>
  <c r="E30" i="4"/>
  <c r="J78" i="3"/>
  <c r="D397" i="3"/>
  <c r="I1010" i="8"/>
  <c r="K2306" i="9"/>
  <c r="E2304" i="9"/>
  <c r="E2306" i="9" s="1"/>
  <c r="E1076" i="9"/>
  <c r="D203" i="3"/>
  <c r="I824" i="6"/>
  <c r="K536" i="5"/>
  <c r="D360" i="3"/>
  <c r="I327" i="8"/>
  <c r="G249" i="3"/>
  <c r="H249" i="3" s="1"/>
  <c r="K173" i="9"/>
  <c r="E250" i="9"/>
  <c r="E252" i="9" s="1"/>
  <c r="K252" i="9"/>
  <c r="G227" i="3"/>
  <c r="H227" i="3" s="1"/>
  <c r="D511" i="3"/>
  <c r="F511" i="3" s="1"/>
  <c r="J511" i="3" s="1"/>
  <c r="I1554" i="9"/>
  <c r="J106" i="3"/>
  <c r="D522" i="3"/>
  <c r="I1759" i="9"/>
  <c r="E404" i="3"/>
  <c r="F404" i="3" s="1"/>
  <c r="J404" i="3" s="1"/>
  <c r="K1135" i="8"/>
  <c r="E390" i="3"/>
  <c r="K875" i="8"/>
  <c r="K809" i="5"/>
  <c r="E807" i="5"/>
  <c r="E809" i="5" s="1"/>
  <c r="E1298" i="9"/>
  <c r="E1300" i="9" s="1"/>
  <c r="K1300" i="9"/>
  <c r="E334" i="3"/>
  <c r="F334" i="3" s="1"/>
  <c r="J334" i="3" s="1"/>
  <c r="K407" i="7"/>
  <c r="G265" i="3"/>
  <c r="H265" i="3"/>
  <c r="K1271" i="8"/>
  <c r="K58" i="9"/>
  <c r="E56" i="9"/>
  <c r="E58" i="9" s="1"/>
  <c r="E402" i="3"/>
  <c r="F402" i="3" s="1"/>
  <c r="J402" i="3" s="1"/>
  <c r="J107" i="3"/>
  <c r="E701" i="5"/>
  <c r="E378" i="3"/>
  <c r="F378" i="3" s="1"/>
  <c r="J378" i="3" s="1"/>
  <c r="K651" i="8"/>
  <c r="E1220" i="5"/>
  <c r="E1222" i="5" s="1"/>
  <c r="K1222" i="5"/>
  <c r="E351" i="3"/>
  <c r="F351" i="3" s="1"/>
  <c r="J351" i="3" s="1"/>
  <c r="E2211" i="9"/>
  <c r="E2212" i="9" s="1"/>
  <c r="E2216" i="9" s="1"/>
  <c r="K2212" i="9"/>
  <c r="K2216" i="9" s="1"/>
  <c r="E746" i="5"/>
  <c r="E65" i="7"/>
  <c r="E68" i="7" s="1"/>
  <c r="K68" i="7"/>
  <c r="E375" i="3"/>
  <c r="F375" i="3" s="1"/>
  <c r="J375" i="3" s="1"/>
  <c r="K597" i="8"/>
  <c r="E167" i="4"/>
  <c r="E169" i="4" s="1"/>
  <c r="K169" i="4"/>
  <c r="K207" i="7"/>
  <c r="J31" i="4"/>
  <c r="K31" i="4" s="1"/>
  <c r="E31" i="4" s="1"/>
  <c r="J1973" i="9"/>
  <c r="K1973" i="9" s="1"/>
  <c r="E1973" i="9" s="1"/>
  <c r="E359" i="3"/>
  <c r="K309" i="8"/>
  <c r="J1077" i="9"/>
  <c r="K1077" i="9" s="1"/>
  <c r="E1077" i="9" s="1"/>
  <c r="E323" i="8"/>
  <c r="E327" i="8" s="1"/>
  <c r="G247" i="3"/>
  <c r="H247" i="3"/>
  <c r="D571" i="3"/>
  <c r="F571" i="3" s="1"/>
  <c r="J571" i="3" s="1"/>
  <c r="I2489" i="9"/>
  <c r="D530" i="3"/>
  <c r="F530" i="3" s="1"/>
  <c r="J530" i="3" s="1"/>
  <c r="I1883" i="9"/>
  <c r="J434" i="8"/>
  <c r="K434" i="8" s="1"/>
  <c r="E434" i="8" s="1"/>
  <c r="K34" i="5"/>
  <c r="D355" i="3"/>
  <c r="I237" i="8"/>
  <c r="E525" i="8"/>
  <c r="E165" i="3"/>
  <c r="F165" i="3" s="1"/>
  <c r="J165" i="3" s="1"/>
  <c r="K358" i="6"/>
  <c r="G225" i="3"/>
  <c r="H225" i="3"/>
  <c r="J614" i="9"/>
  <c r="K614" i="9" s="1"/>
  <c r="E614" i="9" s="1"/>
  <c r="E1554" i="9"/>
  <c r="K1690" i="9"/>
  <c r="E399" i="3"/>
  <c r="F399" i="3" s="1"/>
  <c r="J399" i="3" s="1"/>
  <c r="D317" i="3"/>
  <c r="I145" i="7"/>
  <c r="D287" i="3"/>
  <c r="I1200" i="6"/>
  <c r="E1754" i="9"/>
  <c r="K1755" i="9"/>
  <c r="D197" i="3"/>
  <c r="I708" i="6"/>
  <c r="E1377" i="8"/>
  <c r="E1378" i="8" s="1"/>
  <c r="E1382" i="8" s="1"/>
  <c r="K1378" i="8"/>
  <c r="E1301" i="8"/>
  <c r="E1302" i="8" s="1"/>
  <c r="E1306" i="8" s="1"/>
  <c r="K1302" i="8"/>
  <c r="E272" i="3"/>
  <c r="E274" i="3"/>
  <c r="E276" i="3"/>
  <c r="E271" i="3"/>
  <c r="E273" i="3"/>
  <c r="E275" i="3"/>
  <c r="E277" i="3"/>
  <c r="E270" i="3"/>
  <c r="E1159" i="6"/>
  <c r="E1160" i="6" s="1"/>
  <c r="E1164" i="6" s="1"/>
  <c r="K1160" i="6"/>
  <c r="E1087" i="6"/>
  <c r="E1088" i="6" s="1"/>
  <c r="E1092" i="6" s="1"/>
  <c r="K1088" i="6"/>
  <c r="E979" i="6"/>
  <c r="E980" i="6" s="1"/>
  <c r="E984" i="6" s="1"/>
  <c r="K980" i="6"/>
  <c r="E646" i="6"/>
  <c r="E647" i="6" s="1"/>
  <c r="E651" i="6" s="1"/>
  <c r="K647" i="6"/>
  <c r="J563" i="3"/>
  <c r="D480" i="3"/>
  <c r="I1049" i="9"/>
  <c r="J529" i="3"/>
  <c r="D83" i="3"/>
  <c r="I775" i="5"/>
  <c r="J24" i="3"/>
  <c r="J680" i="5"/>
  <c r="K680" i="5" s="1"/>
  <c r="E680" i="5" s="1"/>
  <c r="J1001" i="6"/>
  <c r="K1001" i="6" s="1"/>
  <c r="E1001" i="6" s="1"/>
  <c r="E941" i="9"/>
  <c r="E943" i="9" s="1"/>
  <c r="K943" i="9"/>
  <c r="J362" i="8"/>
  <c r="K362" i="8" s="1"/>
  <c r="E362" i="8" s="1"/>
  <c r="E363" i="8" s="1"/>
  <c r="J177" i="7"/>
  <c r="K177" i="7" s="1"/>
  <c r="E177" i="7" s="1"/>
  <c r="E122" i="3"/>
  <c r="F122" i="3" s="1"/>
  <c r="J122" i="3" s="1"/>
  <c r="K1342" i="5"/>
  <c r="K150" i="6"/>
  <c r="E148" i="6"/>
  <c r="E150" i="6" s="1"/>
  <c r="J57" i="3"/>
  <c r="E854" i="5"/>
  <c r="E856" i="5" s="1"/>
  <c r="K856" i="5"/>
  <c r="K1554" i="9"/>
  <c r="E407" i="7"/>
  <c r="J71" i="7"/>
  <c r="K71" i="7" s="1"/>
  <c r="E71" i="7" s="1"/>
  <c r="G261" i="3"/>
  <c r="H261" i="3" s="1"/>
  <c r="J148" i="3"/>
  <c r="J577" i="3"/>
  <c r="E365" i="3"/>
  <c r="F365" i="3" s="1"/>
  <c r="J365" i="3" s="1"/>
  <c r="K417" i="8"/>
  <c r="J427" i="3"/>
  <c r="K1266" i="5"/>
  <c r="J1237" i="5"/>
  <c r="K1237" i="5" s="1"/>
  <c r="E1237" i="5" s="1"/>
  <c r="E1238" i="5" s="1"/>
  <c r="J702" i="5"/>
  <c r="K702" i="5" s="1"/>
  <c r="E702" i="5" s="1"/>
  <c r="E1070" i="5"/>
  <c r="E1072" i="5" s="1"/>
  <c r="K1072" i="5"/>
  <c r="E101" i="4"/>
  <c r="E103" i="4" s="1"/>
  <c r="K103" i="4"/>
  <c r="J4" i="3"/>
  <c r="E41" i="4"/>
  <c r="E43" i="4" s="1"/>
  <c r="K43" i="4"/>
  <c r="E848" i="9"/>
  <c r="E849" i="9" s="1"/>
  <c r="E853" i="9" s="1"/>
  <c r="K849" i="9"/>
  <c r="E750" i="9"/>
  <c r="E751" i="9" s="1"/>
  <c r="E755" i="9" s="1"/>
  <c r="K751" i="9"/>
  <c r="E838" i="6"/>
  <c r="E839" i="6" s="1"/>
  <c r="E843" i="6" s="1"/>
  <c r="K839" i="6"/>
  <c r="E1426" i="6"/>
  <c r="E1427" i="6" s="1"/>
  <c r="E1431" i="6" s="1"/>
  <c r="K1427" i="6"/>
  <c r="E1393" i="6"/>
  <c r="E1394" i="6" s="1"/>
  <c r="E1398" i="6" s="1"/>
  <c r="K1394" i="6"/>
  <c r="E214" i="4"/>
  <c r="E216" i="4" s="1"/>
  <c r="K216" i="4"/>
  <c r="E316" i="3"/>
  <c r="K127" i="7"/>
  <c r="D448" i="3"/>
  <c r="I438" i="9"/>
  <c r="K463" i="5"/>
  <c r="J1493" i="5"/>
  <c r="K1493" i="5" s="1"/>
  <c r="E1493" i="5" s="1"/>
  <c r="E1494" i="5" s="1"/>
  <c r="E2098" i="9"/>
  <c r="E2099" i="9" s="1"/>
  <c r="E2103" i="9" s="1"/>
  <c r="K2099" i="9"/>
  <c r="E123" i="9"/>
  <c r="E125" i="9" s="1"/>
  <c r="K125" i="9"/>
  <c r="K104" i="7"/>
  <c r="E101" i="7"/>
  <c r="E104" i="7" s="1"/>
  <c r="E108" i="7" s="1"/>
  <c r="E387" i="3"/>
  <c r="F387" i="3" s="1"/>
  <c r="J387" i="3" s="1"/>
  <c r="K817" i="8"/>
  <c r="E1161" i="9"/>
  <c r="K288" i="5"/>
  <c r="D174" i="3"/>
  <c r="F174" i="3" s="1"/>
  <c r="J174" i="3" s="1"/>
  <c r="I457" i="6"/>
  <c r="E9" i="6"/>
  <c r="E11" i="6" s="1"/>
  <c r="K11" i="6"/>
  <c r="K68" i="5"/>
  <c r="K96" i="6"/>
  <c r="E94" i="6"/>
  <c r="E96" i="6" s="1"/>
  <c r="J428" i="3"/>
  <c r="G245" i="3"/>
  <c r="H245" i="3" s="1"/>
  <c r="F245" i="3"/>
  <c r="D371" i="3"/>
  <c r="F371" i="3" s="1"/>
  <c r="J371" i="3" s="1"/>
  <c r="I525" i="8"/>
  <c r="D503" i="3"/>
  <c r="F503" i="3" s="1"/>
  <c r="J503" i="3" s="1"/>
  <c r="I1425" i="9"/>
  <c r="D288" i="3"/>
  <c r="I1218" i="6"/>
  <c r="D406" i="3"/>
  <c r="I1171" i="8"/>
  <c r="G223" i="3"/>
  <c r="H223" i="3"/>
  <c r="J11" i="3"/>
  <c r="E1755" i="9"/>
  <c r="E1759" i="9" s="1"/>
  <c r="D340" i="3"/>
  <c r="F340" i="3" s="1"/>
  <c r="J340" i="3" s="1"/>
  <c r="I14" i="8"/>
  <c r="J1437" i="9"/>
  <c r="K1437" i="9" s="1"/>
  <c r="E990" i="9"/>
  <c r="E992" i="9" s="1"/>
  <c r="K992" i="9"/>
  <c r="E386" i="3"/>
  <c r="F386" i="3" s="1"/>
  <c r="J386" i="3" s="1"/>
  <c r="K797" i="8"/>
  <c r="D538" i="3"/>
  <c r="F538" i="3" s="1"/>
  <c r="J538" i="3" s="1"/>
  <c r="I2035" i="9"/>
  <c r="D494" i="3"/>
  <c r="F494" i="3" s="1"/>
  <c r="J494" i="3" s="1"/>
  <c r="I1284" i="9"/>
  <c r="E381" i="3"/>
  <c r="K705" i="8"/>
  <c r="E70" i="3"/>
  <c r="F70" i="3" s="1"/>
  <c r="J70" i="3" s="1"/>
  <c r="K626" i="5"/>
  <c r="J547" i="3"/>
  <c r="K434" i="5"/>
  <c r="E432" i="5"/>
  <c r="E434" i="5" s="1"/>
  <c r="K878" i="5"/>
  <c r="E876" i="5"/>
  <c r="E878" i="5" s="1"/>
  <c r="J72" i="3"/>
  <c r="D516" i="3"/>
  <c r="I1652" i="9"/>
  <c r="D205" i="3"/>
  <c r="I862" i="6"/>
  <c r="J1124" i="5"/>
  <c r="K1124" i="5" s="1"/>
  <c r="E1124" i="5" s="1"/>
  <c r="E1176" i="9"/>
  <c r="E1178" i="9" s="1"/>
  <c r="K1178" i="9"/>
  <c r="J12" i="3"/>
  <c r="J88" i="5"/>
  <c r="K88" i="5" s="1"/>
  <c r="E88" i="5" s="1"/>
  <c r="E89" i="5" s="1"/>
  <c r="E1817" i="9"/>
  <c r="E1818" i="9" s="1"/>
  <c r="E1822" i="9" s="1"/>
  <c r="K1818" i="9"/>
  <c r="D163" i="3"/>
  <c r="I316" i="6"/>
  <c r="K161" i="6"/>
  <c r="E159" i="6"/>
  <c r="E161" i="6" s="1"/>
  <c r="E163" i="3"/>
  <c r="K316" i="6"/>
  <c r="E384" i="3"/>
  <c r="F384" i="3" s="1"/>
  <c r="J384" i="3" s="1"/>
  <c r="K759" i="8"/>
  <c r="J22" i="3"/>
  <c r="E452" i="9"/>
  <c r="E453" i="9" s="1"/>
  <c r="E457" i="9" s="1"/>
  <c r="K453" i="9"/>
  <c r="E552" i="9"/>
  <c r="E553" i="9" s="1"/>
  <c r="E557" i="9" s="1"/>
  <c r="K553" i="9"/>
  <c r="E1213" i="6"/>
  <c r="E1214" i="6" s="1"/>
  <c r="E1218" i="6" s="1"/>
  <c r="K1214" i="6"/>
  <c r="E1249" i="6"/>
  <c r="E1250" i="6" s="1"/>
  <c r="E1254" i="6" s="1"/>
  <c r="K1250" i="6"/>
  <c r="J1101" i="8"/>
  <c r="K1101" i="8" s="1"/>
  <c r="E1101" i="8" s="1"/>
  <c r="E1102" i="8" s="1"/>
  <c r="J348" i="3"/>
  <c r="E2315" i="9"/>
  <c r="E2317" i="9" s="1"/>
  <c r="K2317" i="9"/>
  <c r="J50" i="3"/>
  <c r="E2189" i="9"/>
  <c r="E2190" i="9" s="1"/>
  <c r="E2194" i="9" s="1"/>
  <c r="K2190" i="9"/>
  <c r="K2194" i="9" s="1"/>
  <c r="E82" i="7"/>
  <c r="E85" i="7" s="1"/>
  <c r="E89" i="7" s="1"/>
  <c r="K85" i="7"/>
  <c r="E693" i="5"/>
  <c r="E395" i="3"/>
  <c r="F395" i="3" s="1"/>
  <c r="J395" i="3" s="1"/>
  <c r="K971" i="8"/>
  <c r="J578" i="8"/>
  <c r="K578" i="8" s="1"/>
  <c r="E578" i="8" s="1"/>
  <c r="E579" i="8" s="1"/>
  <c r="E1939" i="9"/>
  <c r="E1943" i="9" s="1"/>
  <c r="E1947" i="9" s="1"/>
  <c r="K1943" i="9"/>
  <c r="K592" i="5"/>
  <c r="E590" i="5"/>
  <c r="E592" i="5" s="1"/>
  <c r="E318" i="3"/>
  <c r="F318" i="3" s="1"/>
  <c r="J318" i="3" s="1"/>
  <c r="K160" i="7"/>
  <c r="K1084" i="5"/>
  <c r="K207" i="5"/>
  <c r="E54" i="6"/>
  <c r="E56" i="6" s="1"/>
  <c r="K56" i="6"/>
  <c r="K102" i="5"/>
  <c r="E817" i="8"/>
  <c r="J1162" i="9"/>
  <c r="K1162" i="9" s="1"/>
  <c r="E1162" i="9" s="1"/>
  <c r="J414" i="5"/>
  <c r="K414" i="5" s="1"/>
  <c r="E414" i="5" s="1"/>
  <c r="J134" i="3"/>
  <c r="E397" i="3"/>
  <c r="K1010" i="8"/>
  <c r="E457" i="6"/>
  <c r="J122" i="5"/>
  <c r="K122" i="5" s="1"/>
  <c r="E122" i="5" s="1"/>
  <c r="E123" i="5" s="1"/>
  <c r="E1375" i="9"/>
  <c r="E1377" i="9" s="1"/>
  <c r="K1377" i="9"/>
  <c r="J575" i="3"/>
  <c r="E124" i="3"/>
  <c r="F124" i="3" s="1"/>
  <c r="J124" i="3" s="1"/>
  <c r="K1384" i="5"/>
  <c r="D300" i="3"/>
  <c r="I1431" i="6"/>
  <c r="K163" i="5"/>
  <c r="D431" i="3"/>
  <c r="F431" i="3" s="1"/>
  <c r="J431" i="3" s="1"/>
  <c r="I106" i="9"/>
  <c r="D314" i="3"/>
  <c r="I89" i="7"/>
  <c r="E561" i="8"/>
  <c r="D324" i="3"/>
  <c r="I259" i="7"/>
  <c r="K484" i="5"/>
  <c r="E14" i="8"/>
  <c r="K1577" i="9"/>
  <c r="J1614" i="9"/>
  <c r="K1614" i="9" s="1"/>
  <c r="E1614" i="9" s="1"/>
  <c r="K1613" i="9"/>
  <c r="E1613" i="9" s="1"/>
  <c r="J6" i="3"/>
  <c r="J582" i="3"/>
  <c r="J443" i="3"/>
  <c r="J570" i="3"/>
  <c r="E1314" i="9"/>
  <c r="E1316" i="9" s="1"/>
  <c r="K1316" i="9"/>
  <c r="E270" i="4"/>
  <c r="E272" i="4" s="1"/>
  <c r="K272" i="4"/>
  <c r="E383" i="3"/>
  <c r="F383" i="3" s="1"/>
  <c r="J383" i="3" s="1"/>
  <c r="K741" i="8"/>
  <c r="D353" i="3"/>
  <c r="F353" i="3" s="1"/>
  <c r="J353" i="3" s="1"/>
  <c r="I201" i="8"/>
  <c r="D296" i="3"/>
  <c r="I1362" i="6"/>
  <c r="J79" i="3"/>
  <c r="E1206" i="9"/>
  <c r="E1208" i="9" s="1"/>
  <c r="K1208" i="9"/>
  <c r="E399" i="8"/>
  <c r="J581" i="3"/>
  <c r="J322" i="3"/>
  <c r="E771" i="9"/>
  <c r="E772" i="9" s="1"/>
  <c r="E776" i="9" s="1"/>
  <c r="K772" i="9"/>
  <c r="E1320" i="8"/>
  <c r="E1321" i="8" s="1"/>
  <c r="E1325" i="8" s="1"/>
  <c r="K1321" i="8"/>
  <c r="E263" i="3"/>
  <c r="F263" i="3" s="1"/>
  <c r="J263" i="3" s="1"/>
  <c r="E265" i="3"/>
  <c r="F265" i="3" s="1"/>
  <c r="J265" i="3" s="1"/>
  <c r="E267" i="3"/>
  <c r="F267" i="3" s="1"/>
  <c r="J267" i="3" s="1"/>
  <c r="E261" i="3"/>
  <c r="F261" i="3" s="1"/>
  <c r="E264" i="3"/>
  <c r="F264" i="3" s="1"/>
  <c r="J264" i="3" s="1"/>
  <c r="E266" i="3"/>
  <c r="E262" i="3"/>
  <c r="F262" i="3" s="1"/>
  <c r="J262" i="3" s="1"/>
  <c r="E268" i="3"/>
  <c r="F268" i="3" s="1"/>
  <c r="E1141" i="6"/>
  <c r="E1142" i="6" s="1"/>
  <c r="E1146" i="6" s="1"/>
  <c r="K1142" i="6"/>
  <c r="E1069" i="6"/>
  <c r="E1070" i="6" s="1"/>
  <c r="E1074" i="6" s="1"/>
  <c r="K1070" i="6"/>
  <c r="E877" i="6"/>
  <c r="E878" i="6" s="1"/>
  <c r="E882" i="6" s="1"/>
  <c r="K878" i="6"/>
  <c r="E382" i="3"/>
  <c r="K723" i="8"/>
  <c r="E519" i="3"/>
  <c r="K1709" i="9"/>
  <c r="J14" i="3"/>
  <c r="K208" i="9"/>
  <c r="E2109" i="9"/>
  <c r="E2110" i="9" s="1"/>
  <c r="E2114" i="9" s="1"/>
  <c r="K2110" i="9"/>
  <c r="J1253" i="6"/>
  <c r="K1253" i="6" s="1"/>
  <c r="E1253" i="6" s="1"/>
  <c r="E76" i="3"/>
  <c r="F76" i="3" s="1"/>
  <c r="J76" i="3" s="1"/>
  <c r="K693" i="5"/>
  <c r="E1966" i="9"/>
  <c r="E1970" i="9" s="1"/>
  <c r="K1970" i="9"/>
  <c r="J500" i="3"/>
  <c r="E48" i="3"/>
  <c r="F48" i="3" s="1"/>
  <c r="J48" i="3" s="1"/>
  <c r="K310" i="5"/>
  <c r="K1047" i="9"/>
  <c r="J1048" i="9" s="1"/>
  <c r="K1048" i="9" s="1"/>
  <c r="E1048" i="9" s="1"/>
  <c r="E1671" i="9"/>
  <c r="J229" i="9"/>
  <c r="K229" i="9" s="1"/>
  <c r="E126" i="3"/>
  <c r="F126" i="3" s="1"/>
  <c r="J126" i="3" s="1"/>
  <c r="K1416" i="5"/>
  <c r="D451" i="3"/>
  <c r="I496" i="9"/>
  <c r="K1096" i="5"/>
  <c r="E1094" i="5"/>
  <c r="E1096" i="5" s="1"/>
  <c r="D191" i="3"/>
  <c r="I593" i="6"/>
  <c r="E1191" i="9"/>
  <c r="D388" i="3"/>
  <c r="I836" i="8"/>
  <c r="D452" i="3"/>
  <c r="I517" i="9"/>
  <c r="E114" i="3"/>
  <c r="F114" i="3" s="1"/>
  <c r="J114" i="3" s="1"/>
  <c r="K1238" i="5"/>
  <c r="E1328" i="5"/>
  <c r="E1330" i="5" s="1"/>
  <c r="K1330" i="5"/>
  <c r="E19" i="5"/>
  <c r="E21" i="5" s="1"/>
  <c r="K21" i="5"/>
  <c r="E1142" i="9"/>
  <c r="E1144" i="9" s="1"/>
  <c r="K1144" i="9"/>
  <c r="J102" i="3"/>
  <c r="E127" i="3"/>
  <c r="F127" i="3" s="1"/>
  <c r="J127" i="3" s="1"/>
  <c r="K1436" i="5"/>
  <c r="J1095" i="5"/>
  <c r="K1095" i="5" s="1"/>
  <c r="E1095" i="5" s="1"/>
  <c r="J1192" i="9"/>
  <c r="K1192" i="9" s="1"/>
  <c r="E1192" i="9" s="1"/>
  <c r="K119" i="5"/>
  <c r="K85" i="5"/>
  <c r="E554" i="6"/>
  <c r="E558" i="6" s="1"/>
  <c r="K558" i="6"/>
  <c r="E190" i="3" s="1"/>
  <c r="F190" i="3" s="1"/>
  <c r="J190" i="3" s="1"/>
  <c r="J325" i="3"/>
  <c r="E410" i="3"/>
  <c r="F410" i="3" s="1"/>
  <c r="J410" i="3" s="1"/>
  <c r="K1239" i="8"/>
  <c r="E986" i="5"/>
  <c r="J487" i="3"/>
  <c r="E1022" i="5"/>
  <c r="E1024" i="5" s="1"/>
  <c r="K1024" i="5"/>
  <c r="E2336" i="9"/>
  <c r="K32" i="6"/>
  <c r="E30" i="6"/>
  <c r="E32" i="6" s="1"/>
  <c r="E631" i="9"/>
  <c r="E632" i="9" s="1"/>
  <c r="E636" i="9" s="1"/>
  <c r="K632" i="9"/>
  <c r="E1410" i="6"/>
  <c r="E1411" i="6" s="1"/>
  <c r="E1415" i="6" s="1"/>
  <c r="K1411" i="6"/>
  <c r="E1375" i="6"/>
  <c r="E1376" i="6" s="1"/>
  <c r="E1380" i="6" s="1"/>
  <c r="K1376" i="6"/>
  <c r="E2234" i="9"/>
  <c r="E2235" i="9" s="1"/>
  <c r="E2239" i="9" s="1"/>
  <c r="K2235" i="9"/>
  <c r="K2239" i="9" s="1"/>
  <c r="E1988" i="9"/>
  <c r="E1992" i="9" s="1"/>
  <c r="E1996" i="9" s="1"/>
  <c r="K1992" i="9"/>
  <c r="D498" i="3"/>
  <c r="F498" i="3" s="1"/>
  <c r="J498" i="3" s="1"/>
  <c r="I1347" i="9"/>
  <c r="E516" i="3"/>
  <c r="K1652" i="9"/>
  <c r="E370" i="3"/>
  <c r="F370" i="3" s="1"/>
  <c r="J370" i="3" s="1"/>
  <c r="K507" i="8"/>
  <c r="J987" i="5"/>
  <c r="K987" i="5" s="1"/>
  <c r="E987" i="5" s="1"/>
  <c r="J38" i="8"/>
  <c r="K38" i="8" s="1"/>
  <c r="E38" i="8" s="1"/>
  <c r="E39" i="8" s="1"/>
  <c r="J922" i="5"/>
  <c r="K922" i="5" s="1"/>
  <c r="E922" i="5" s="1"/>
  <c r="E923" i="5" s="1"/>
  <c r="G268" i="3"/>
  <c r="H268" i="3"/>
  <c r="E88" i="8"/>
  <c r="J2337" i="9"/>
  <c r="K2337" i="9" s="1"/>
  <c r="E2337" i="9" s="1"/>
  <c r="E406" i="3"/>
  <c r="J576" i="3"/>
  <c r="J159" i="4"/>
  <c r="K159" i="4" s="1"/>
  <c r="E159" i="4" s="1"/>
  <c r="E160" i="4" s="1"/>
  <c r="J1091" i="6"/>
  <c r="K1091" i="6" s="1"/>
  <c r="E1091" i="6" s="1"/>
  <c r="E1466" i="5"/>
  <c r="E433" i="9"/>
  <c r="E434" i="9" s="1"/>
  <c r="E438" i="9" s="1"/>
  <c r="K434" i="9"/>
  <c r="E790" i="9"/>
  <c r="E791" i="9" s="1"/>
  <c r="E795" i="9" s="1"/>
  <c r="K791" i="9"/>
  <c r="E1231" i="6"/>
  <c r="E1232" i="6" s="1"/>
  <c r="E1236" i="6" s="1"/>
  <c r="K1232" i="6"/>
  <c r="E1051" i="6"/>
  <c r="E1052" i="6" s="1"/>
  <c r="E1056" i="6" s="1"/>
  <c r="K1052" i="6"/>
  <c r="E1357" i="6"/>
  <c r="E1358" i="6" s="1"/>
  <c r="E1362" i="6" s="1"/>
  <c r="K1358" i="6"/>
  <c r="D418" i="3"/>
  <c r="I1382" i="8"/>
  <c r="E677" i="5"/>
  <c r="E681" i="5" s="1"/>
  <c r="E421" i="6"/>
  <c r="E423" i="6" s="1"/>
  <c r="K423" i="6"/>
  <c r="E1193" i="9"/>
  <c r="E2076" i="9"/>
  <c r="E2077" i="9" s="1"/>
  <c r="E2081" i="9" s="1"/>
  <c r="K2077" i="9"/>
  <c r="J258" i="7"/>
  <c r="K258" i="7" s="1"/>
  <c r="E258" i="7" s="1"/>
  <c r="E259" i="7" s="1"/>
  <c r="E2010" i="9"/>
  <c r="E2014" i="9" s="1"/>
  <c r="E2018" i="9" s="1"/>
  <c r="K2014" i="9"/>
  <c r="E1881" i="9"/>
  <c r="E1300" i="5"/>
  <c r="E1301" i="5" s="1"/>
  <c r="E1305" i="5" s="1"/>
  <c r="K1301" i="5"/>
  <c r="J26" i="3"/>
  <c r="F480" i="3"/>
  <c r="G480" i="3"/>
  <c r="H480" i="3" s="1"/>
  <c r="E360" i="3"/>
  <c r="K327" i="8"/>
  <c r="F385" i="3"/>
  <c r="J385" i="3" s="1"/>
  <c r="E507" i="8"/>
  <c r="E438" i="6"/>
  <c r="K440" i="6"/>
  <c r="J1946" i="9"/>
  <c r="K1946" i="9" s="1"/>
  <c r="E1946" i="9" s="1"/>
  <c r="D316" i="3"/>
  <c r="I127" i="7"/>
  <c r="D363" i="3"/>
  <c r="I381" i="8"/>
  <c r="D463" i="3"/>
  <c r="I734" i="9"/>
  <c r="E2636" i="9"/>
  <c r="E2638" i="9" s="1"/>
  <c r="K2638" i="9"/>
  <c r="J533" i="3"/>
  <c r="J143" i="3"/>
  <c r="D382" i="3"/>
  <c r="I723" i="8"/>
  <c r="D356" i="3"/>
  <c r="F356" i="3" s="1"/>
  <c r="J356" i="3" s="1"/>
  <c r="I255" i="8"/>
  <c r="E104" i="9"/>
  <c r="E106" i="9" s="1"/>
  <c r="K106" i="9"/>
  <c r="E74" i="6"/>
  <c r="F65" i="3"/>
  <c r="J65" i="3" s="1"/>
  <c r="D461" i="3"/>
  <c r="I695" i="9"/>
  <c r="E129" i="3"/>
  <c r="F129" i="3" s="1"/>
  <c r="J129" i="3" s="1"/>
  <c r="K1466" i="5"/>
  <c r="E374" i="3"/>
  <c r="F374" i="3" s="1"/>
  <c r="J374" i="3" s="1"/>
  <c r="K579" i="8"/>
  <c r="E610" i="9"/>
  <c r="E611" i="9" s="1"/>
  <c r="E615" i="9" s="1"/>
  <c r="K611" i="9"/>
  <c r="E1267" i="6"/>
  <c r="E1268" i="6" s="1"/>
  <c r="E1272" i="6" s="1"/>
  <c r="K1268" i="6"/>
  <c r="E352" i="3"/>
  <c r="F352" i="3" s="1"/>
  <c r="J352" i="3" s="1"/>
  <c r="K183" i="8"/>
  <c r="E342" i="3"/>
  <c r="F342" i="3" s="1"/>
  <c r="J342" i="3" s="1"/>
  <c r="E1866" i="9"/>
  <c r="E1868" i="9" s="1"/>
  <c r="K1868" i="9"/>
  <c r="E1062" i="9"/>
  <c r="E1064" i="9" s="1"/>
  <c r="K1064" i="9"/>
  <c r="D389" i="3"/>
  <c r="F389" i="3" s="1"/>
  <c r="J389" i="3" s="1"/>
  <c r="I855" i="8"/>
  <c r="E327" i="5"/>
  <c r="E329" i="5" s="1"/>
  <c r="K329" i="5"/>
  <c r="J675" i="9"/>
  <c r="K675" i="9" s="1"/>
  <c r="E675" i="9" s="1"/>
  <c r="E1239" i="8"/>
  <c r="E308" i="7"/>
  <c r="E309" i="7" s="1"/>
  <c r="E313" i="7" s="1"/>
  <c r="K309" i="7"/>
  <c r="G514" i="3"/>
  <c r="H514" i="3"/>
  <c r="F514" i="3"/>
  <c r="J745" i="5"/>
  <c r="K745" i="5" s="1"/>
  <c r="E745" i="5" s="1"/>
  <c r="J740" i="8"/>
  <c r="K740" i="8" s="1"/>
  <c r="E740" i="8" s="1"/>
  <c r="E741" i="8" s="1"/>
  <c r="J516" i="9"/>
  <c r="K516" i="9" s="1"/>
  <c r="E516" i="9" s="1"/>
  <c r="K658" i="5"/>
  <c r="E656" i="5"/>
  <c r="E658" i="5" s="1"/>
  <c r="K86" i="6"/>
  <c r="E84" i="6"/>
  <c r="E86" i="6" s="1"/>
  <c r="J354" i="9"/>
  <c r="K354" i="9" s="1"/>
  <c r="E354" i="9" s="1"/>
  <c r="E355" i="9" s="1"/>
  <c r="J632" i="8"/>
  <c r="K632" i="8" s="1"/>
  <c r="E632" i="8" s="1"/>
  <c r="E633" i="8" s="1"/>
  <c r="J499" i="3"/>
  <c r="J1059" i="5"/>
  <c r="K1059" i="5" s="1"/>
  <c r="E1059" i="5" s="1"/>
  <c r="D331" i="3"/>
  <c r="I365" i="7"/>
  <c r="J518" i="3"/>
  <c r="J584" i="3"/>
  <c r="J562" i="3"/>
  <c r="J74" i="3"/>
  <c r="J28" i="3"/>
  <c r="J1479" i="5"/>
  <c r="K1479" i="5" s="1"/>
  <c r="E1479" i="5" s="1"/>
  <c r="E1480" i="5" s="1"/>
  <c r="J1205" i="8"/>
  <c r="K1205" i="8" s="1"/>
  <c r="E1205" i="8" s="1"/>
  <c r="E1206" i="8" s="1"/>
  <c r="F266" i="3"/>
  <c r="G266" i="3"/>
  <c r="H266" i="3"/>
  <c r="E346" i="3"/>
  <c r="F346" i="3" s="1"/>
  <c r="J346" i="3" s="1"/>
  <c r="K88" i="8"/>
  <c r="E281" i="4"/>
  <c r="E283" i="4" s="1"/>
  <c r="K283" i="4"/>
  <c r="E95" i="3"/>
  <c r="F95" i="3" s="1"/>
  <c r="J95" i="3" s="1"/>
  <c r="J608" i="5"/>
  <c r="K608" i="5" s="1"/>
  <c r="E608" i="5" s="1"/>
  <c r="E609" i="5" s="1"/>
  <c r="J46" i="3"/>
  <c r="D393" i="3"/>
  <c r="F393" i="3" s="1"/>
  <c r="J393" i="3" s="1"/>
  <c r="I933" i="8"/>
  <c r="J303" i="3"/>
  <c r="J377" i="9"/>
  <c r="K377" i="9" s="1"/>
  <c r="E377" i="9" s="1"/>
  <c r="E378" i="9" s="1"/>
  <c r="J113" i="3"/>
  <c r="J109" i="3"/>
  <c r="K491" i="6"/>
  <c r="E566" i="6"/>
  <c r="J533" i="6"/>
  <c r="K533" i="6" s="1"/>
  <c r="K952" i="5"/>
  <c r="E950" i="5"/>
  <c r="E952" i="5" s="1"/>
  <c r="J611" i="6"/>
  <c r="K611" i="6" s="1"/>
  <c r="E611" i="6" s="1"/>
  <c r="E323" i="7"/>
  <c r="E326" i="7" s="1"/>
  <c r="E330" i="7" s="1"/>
  <c r="K326" i="7"/>
  <c r="K1332" i="9"/>
  <c r="E1330" i="9"/>
  <c r="E1332" i="9" s="1"/>
  <c r="E1345" i="9"/>
  <c r="E1347" i="9" s="1"/>
  <c r="K1347" i="9"/>
  <c r="E400" i="3"/>
  <c r="K1067" i="8"/>
  <c r="E347" i="3"/>
  <c r="K102" i="8"/>
  <c r="E162" i="3"/>
  <c r="F162" i="3" s="1"/>
  <c r="J162" i="3" s="1"/>
  <c r="K295" i="6"/>
  <c r="E590" i="9"/>
  <c r="E591" i="9" s="1"/>
  <c r="E595" i="9" s="1"/>
  <c r="K591" i="9"/>
  <c r="E1359" i="8"/>
  <c r="E1360" i="8" s="1"/>
  <c r="E1364" i="8" s="1"/>
  <c r="K1360" i="8"/>
  <c r="E1285" i="6"/>
  <c r="E1286" i="6" s="1"/>
  <c r="E1290" i="6" s="1"/>
  <c r="K1286" i="6"/>
  <c r="E1033" i="6"/>
  <c r="E1034" i="6" s="1"/>
  <c r="E1038" i="6" s="1"/>
  <c r="K1034" i="6"/>
  <c r="E857" i="6"/>
  <c r="E858" i="6" s="1"/>
  <c r="E862" i="6" s="1"/>
  <c r="K858" i="6"/>
  <c r="K2612" i="9"/>
  <c r="E2610" i="9"/>
  <c r="E2612" i="9" s="1"/>
  <c r="D485" i="3"/>
  <c r="F485" i="3" s="1"/>
  <c r="J485" i="3" s="1"/>
  <c r="I1125" i="9"/>
  <c r="K677" i="5"/>
  <c r="E392" i="3"/>
  <c r="F392" i="3" s="1"/>
  <c r="J392" i="3" s="1"/>
  <c r="K913" i="8"/>
  <c r="D490" i="3"/>
  <c r="F490" i="3" s="1"/>
  <c r="J490" i="3" s="1"/>
  <c r="I1208" i="9"/>
  <c r="D467" i="3"/>
  <c r="I814" i="9"/>
  <c r="J15" i="3"/>
  <c r="E2043" i="9"/>
  <c r="E2044" i="9" s="1"/>
  <c r="E2048" i="9" s="1"/>
  <c r="K2044" i="9"/>
  <c r="K14" i="8"/>
  <c r="E12" i="8"/>
  <c r="K125" i="4"/>
  <c r="E123" i="4"/>
  <c r="E125" i="4" s="1"/>
  <c r="D497" i="3"/>
  <c r="F497" i="3" s="1"/>
  <c r="J497" i="3" s="1"/>
  <c r="I1332" i="9"/>
  <c r="E396" i="6"/>
  <c r="E398" i="6" s="1"/>
  <c r="K398" i="6"/>
  <c r="E170" i="3" s="1"/>
  <c r="F170" i="3" s="1"/>
  <c r="J170" i="3" s="1"/>
  <c r="J1882" i="9"/>
  <c r="K1882" i="9" s="1"/>
  <c r="E1882" i="9" s="1"/>
  <c r="D440" i="3"/>
  <c r="F440" i="3" s="1"/>
  <c r="J440" i="3" s="1"/>
  <c r="I274" i="9"/>
  <c r="J2471" i="9"/>
  <c r="K2471" i="9" s="1"/>
  <c r="J347" i="7"/>
  <c r="K347" i="7" s="1"/>
  <c r="E347" i="7" s="1"/>
  <c r="J937" i="5"/>
  <c r="K937" i="5" s="1"/>
  <c r="E937" i="5" s="1"/>
  <c r="J1790" i="9"/>
  <c r="K1790" i="9" s="1"/>
  <c r="E1790" i="9" s="1"/>
  <c r="E1791" i="9" s="1"/>
  <c r="J1048" i="8"/>
  <c r="K1048" i="8" s="1"/>
  <c r="E1048" i="8" s="1"/>
  <c r="E1049" i="8" s="1"/>
  <c r="E120" i="3"/>
  <c r="F120" i="3" s="1"/>
  <c r="J120" i="3" s="1"/>
  <c r="K1318" i="5"/>
  <c r="J439" i="6"/>
  <c r="K439" i="6" s="1"/>
  <c r="E439" i="6" s="1"/>
  <c r="J2294" i="9"/>
  <c r="K2294" i="9" s="1"/>
  <c r="E2294" i="9" s="1"/>
  <c r="D458" i="3"/>
  <c r="I636" i="9"/>
  <c r="D528" i="3"/>
  <c r="F528" i="3" s="1"/>
  <c r="J528" i="3" s="1"/>
  <c r="I1853" i="9"/>
  <c r="D289" i="3"/>
  <c r="I1236" i="6"/>
  <c r="K2487" i="9"/>
  <c r="J2488" i="9" s="1"/>
  <c r="K2488" i="9" s="1"/>
  <c r="E2488" i="9" s="1"/>
  <c r="J164" i="8"/>
  <c r="K164" i="8" s="1"/>
  <c r="E164" i="8" s="1"/>
  <c r="E165" i="8" s="1"/>
  <c r="D465" i="3"/>
  <c r="I776" i="9"/>
  <c r="J431" i="7"/>
  <c r="K431" i="7" s="1"/>
  <c r="E431" i="7" s="1"/>
  <c r="E432" i="7" s="1"/>
  <c r="J900" i="6"/>
  <c r="K900" i="6" s="1"/>
  <c r="E900" i="6" s="1"/>
  <c r="J398" i="8"/>
  <c r="K398" i="8" s="1"/>
  <c r="E398" i="8" s="1"/>
  <c r="J380" i="8"/>
  <c r="K380" i="8" s="1"/>
  <c r="E380" i="8" s="1"/>
  <c r="E381" i="8" s="1"/>
  <c r="E88" i="3"/>
  <c r="F88" i="3" s="1"/>
  <c r="J88" i="3" s="1"/>
  <c r="K834" i="5"/>
  <c r="D240" i="3"/>
  <c r="I1074" i="6"/>
  <c r="J554" i="3"/>
  <c r="D376" i="3"/>
  <c r="F376" i="3" s="1"/>
  <c r="J376" i="3" s="1"/>
  <c r="I615" i="8"/>
  <c r="D445" i="3"/>
  <c r="F445" i="3" s="1"/>
  <c r="J445" i="3" s="1"/>
  <c r="I378" i="9"/>
  <c r="K2599" i="9"/>
  <c r="E2597" i="9"/>
  <c r="E2599" i="9" s="1"/>
  <c r="J75" i="6"/>
  <c r="K75" i="6" s="1"/>
  <c r="E75" i="6" s="1"/>
  <c r="J147" i="3"/>
  <c r="E258" i="4"/>
  <c r="E260" i="4" s="1"/>
  <c r="K260" i="4"/>
  <c r="E324" i="3"/>
  <c r="K1048" i="5"/>
  <c r="E1046" i="5"/>
  <c r="E1048" i="5" s="1"/>
  <c r="G264" i="3"/>
  <c r="H264" i="3" s="1"/>
  <c r="E732" i="5"/>
  <c r="E734" i="5" s="1"/>
  <c r="K734" i="5"/>
  <c r="E377" i="3"/>
  <c r="F377" i="3" s="1"/>
  <c r="J377" i="3" s="1"/>
  <c r="E44" i="3"/>
  <c r="F44" i="3" s="1"/>
  <c r="J44" i="3" s="1"/>
  <c r="K255" i="5"/>
  <c r="E523" i="6"/>
  <c r="E525" i="6" s="1"/>
  <c r="K525" i="6"/>
  <c r="E63" i="8"/>
  <c r="J574" i="3"/>
  <c r="J302" i="3"/>
  <c r="K265" i="5"/>
  <c r="E263" i="5"/>
  <c r="E265" i="5" s="1"/>
  <c r="E10" i="4"/>
  <c r="E12" i="4" s="1"/>
  <c r="K12" i="4"/>
  <c r="E491" i="9"/>
  <c r="E492" i="9" s="1"/>
  <c r="E496" i="9" s="1"/>
  <c r="K492" i="9"/>
  <c r="E280" i="3"/>
  <c r="E282" i="3"/>
  <c r="E284" i="3"/>
  <c r="E286" i="3"/>
  <c r="E279" i="3"/>
  <c r="E283" i="3"/>
  <c r="E285" i="3"/>
  <c r="E281" i="3"/>
  <c r="E1177" i="6"/>
  <c r="E1178" i="6" s="1"/>
  <c r="E1182" i="6" s="1"/>
  <c r="K1178" i="6"/>
  <c r="E896" i="6"/>
  <c r="E897" i="6" s="1"/>
  <c r="K897" i="6"/>
  <c r="E800" i="6"/>
  <c r="E801" i="6" s="1"/>
  <c r="K801" i="6"/>
  <c r="K223" i="7"/>
  <c r="E221" i="7"/>
  <c r="E223" i="7" s="1"/>
  <c r="D505" i="3"/>
  <c r="F505" i="3" s="1"/>
  <c r="J505" i="3" s="1"/>
  <c r="I1453" i="9"/>
  <c r="E2154" i="9"/>
  <c r="E2155" i="9" s="1"/>
  <c r="E2159" i="9" s="1"/>
  <c r="K2155" i="9"/>
  <c r="K2159" i="9" s="1"/>
  <c r="D361" i="3"/>
  <c r="F361" i="3" s="1"/>
  <c r="J361" i="3" s="1"/>
  <c r="I345" i="8"/>
  <c r="J484" i="3"/>
  <c r="D354" i="3"/>
  <c r="F354" i="3" s="1"/>
  <c r="J354" i="3" s="1"/>
  <c r="I219" i="8"/>
  <c r="D366" i="3"/>
  <c r="F366" i="3" s="1"/>
  <c r="J366" i="3" s="1"/>
  <c r="I435" i="8"/>
  <c r="J832" i="9"/>
  <c r="K832" i="9" s="1"/>
  <c r="E832" i="9" s="1"/>
  <c r="D536" i="3"/>
  <c r="I1996" i="9"/>
  <c r="G228" i="3"/>
  <c r="H228" i="3"/>
  <c r="D279" i="3"/>
  <c r="J1283" i="9"/>
  <c r="K1283" i="9" s="1"/>
  <c r="D295" i="3"/>
  <c r="I1344" i="6"/>
  <c r="J424" i="3"/>
  <c r="E1919" i="9" l="1"/>
  <c r="E1285" i="8"/>
  <c r="E1286" i="8" s="1"/>
  <c r="K1286" i="8"/>
  <c r="E1010" i="9"/>
  <c r="J244" i="3"/>
  <c r="E2651" i="9"/>
  <c r="K173" i="6"/>
  <c r="K573" i="5"/>
  <c r="E365" i="7"/>
  <c r="K1459" i="6"/>
  <c r="E1597" i="9"/>
  <c r="E1598" i="9" s="1"/>
  <c r="K1598" i="9"/>
  <c r="K394" i="7"/>
  <c r="F363" i="3"/>
  <c r="J363" i="3" s="1"/>
  <c r="F355" i="3"/>
  <c r="J355" i="3" s="1"/>
  <c r="F406" i="3"/>
  <c r="J406" i="3" s="1"/>
  <c r="K1187" i="8"/>
  <c r="E708" i="6"/>
  <c r="E2033" i="9"/>
  <c r="E2035" i="9" s="1"/>
  <c r="K2035" i="9"/>
  <c r="K160" i="4"/>
  <c r="E76" i="6"/>
  <c r="K418" i="9"/>
  <c r="J1479" i="9"/>
  <c r="K1479" i="9" s="1"/>
  <c r="F93" i="3"/>
  <c r="J93" i="3" s="1"/>
  <c r="E1883" i="9"/>
  <c r="K1083" i="8"/>
  <c r="K115" i="4"/>
  <c r="K1193" i="9"/>
  <c r="J214" i="3"/>
  <c r="E1581" i="9"/>
  <c r="E576" i="9"/>
  <c r="F400" i="3"/>
  <c r="J400" i="3" s="1"/>
  <c r="K471" i="8"/>
  <c r="E90" i="4"/>
  <c r="E91" i="4" s="1"/>
  <c r="K91" i="4"/>
  <c r="K1163" i="9"/>
  <c r="F397" i="3"/>
  <c r="J397" i="3" s="1"/>
  <c r="E237" i="8"/>
  <c r="E233" i="5"/>
  <c r="J514" i="3"/>
  <c r="E440" i="6"/>
  <c r="K1049" i="8"/>
  <c r="J217" i="3"/>
  <c r="K928" i="9"/>
  <c r="J213" i="3"/>
  <c r="E2555" i="9"/>
  <c r="E127" i="7"/>
  <c r="J219" i="3"/>
  <c r="F398" i="3"/>
  <c r="J398" i="3" s="1"/>
  <c r="K2555" i="9"/>
  <c r="E1010" i="8"/>
  <c r="E238" i="4"/>
  <c r="E239" i="4" s="1"/>
  <c r="K239" i="4"/>
  <c r="E467" i="5"/>
  <c r="J261" i="3"/>
  <c r="J480" i="3"/>
  <c r="J268" i="3"/>
  <c r="F516" i="3"/>
  <c r="J516" i="3" s="1"/>
  <c r="E1615" i="9"/>
  <c r="K32" i="4"/>
  <c r="E814" i="9"/>
  <c r="E331" i="9"/>
  <c r="E332" i="9" s="1"/>
  <c r="K332" i="9"/>
  <c r="K432" i="7"/>
  <c r="K648" i="5"/>
  <c r="J247" i="3"/>
  <c r="K964" i="5"/>
  <c r="E1366" i="5"/>
  <c r="F382" i="3"/>
  <c r="J382" i="3" s="1"/>
  <c r="F390" i="3"/>
  <c r="J390" i="3" s="1"/>
  <c r="E293" i="9"/>
  <c r="E294" i="9" s="1"/>
  <c r="K294" i="9"/>
  <c r="J250" i="3"/>
  <c r="K117" i="6"/>
  <c r="E938" i="5"/>
  <c r="E2092" i="9"/>
  <c r="K381" i="8"/>
  <c r="J1011" i="9"/>
  <c r="K1011" i="9" s="1"/>
  <c r="E1011" i="9" s="1"/>
  <c r="E190" i="9"/>
  <c r="E191" i="9" s="1"/>
  <c r="K191" i="9"/>
  <c r="J215" i="3"/>
  <c r="E299" i="3"/>
  <c r="K1415" i="6"/>
  <c r="E470" i="3"/>
  <c r="F470" i="3" s="1"/>
  <c r="J470" i="3" s="1"/>
  <c r="K874" i="9"/>
  <c r="E612" i="6"/>
  <c r="K355" i="9"/>
  <c r="K798" i="5"/>
  <c r="G254" i="3"/>
  <c r="H254" i="3"/>
  <c r="E312" i="3"/>
  <c r="K52" i="7"/>
  <c r="F411" i="3"/>
  <c r="J411" i="3" s="1"/>
  <c r="E469" i="3"/>
  <c r="F469" i="3" s="1"/>
  <c r="J469" i="3" s="1"/>
  <c r="K853" i="9"/>
  <c r="G256" i="3"/>
  <c r="H256" i="3"/>
  <c r="E2471" i="9"/>
  <c r="E2472" i="9" s="1"/>
  <c r="K2472" i="9"/>
  <c r="E417" i="3"/>
  <c r="F417" i="3" s="1"/>
  <c r="J417" i="3" s="1"/>
  <c r="K1364" i="8"/>
  <c r="E522" i="3"/>
  <c r="K1759" i="9"/>
  <c r="F203" i="3"/>
  <c r="J203" i="3" s="1"/>
  <c r="E458" i="3"/>
  <c r="K636" i="9"/>
  <c r="E229" i="9"/>
  <c r="E230" i="9" s="1"/>
  <c r="K230" i="9"/>
  <c r="E512" i="3"/>
  <c r="K1581" i="9"/>
  <c r="K1480" i="5"/>
  <c r="E452" i="3"/>
  <c r="F452" i="3" s="1"/>
  <c r="J452" i="3" s="1"/>
  <c r="K517" i="9"/>
  <c r="E203" i="3"/>
  <c r="K824" i="6"/>
  <c r="E212" i="3"/>
  <c r="F212" i="3" s="1"/>
  <c r="J212" i="3" s="1"/>
  <c r="K1002" i="6"/>
  <c r="E461" i="3"/>
  <c r="K695" i="9"/>
  <c r="E210" i="3"/>
  <c r="F210" i="3" s="1"/>
  <c r="J210" i="3" s="1"/>
  <c r="K959" i="6"/>
  <c r="K499" i="5"/>
  <c r="E196" i="3"/>
  <c r="F196" i="3" s="1"/>
  <c r="J196" i="3" s="1"/>
  <c r="K689" i="6"/>
  <c r="F299" i="3"/>
  <c r="J299" i="3" s="1"/>
  <c r="E319" i="3"/>
  <c r="F319" i="3" s="1"/>
  <c r="J319" i="3" s="1"/>
  <c r="K178" i="7"/>
  <c r="E52" i="7"/>
  <c r="E332" i="3"/>
  <c r="F332" i="3" s="1"/>
  <c r="J332" i="3" s="1"/>
  <c r="K381" i="7"/>
  <c r="E198" i="3"/>
  <c r="F198" i="3" s="1"/>
  <c r="J198" i="3" s="1"/>
  <c r="K728" i="6"/>
  <c r="E456" i="3"/>
  <c r="F456" i="3" s="1"/>
  <c r="J456" i="3" s="1"/>
  <c r="K595" i="9"/>
  <c r="E448" i="3"/>
  <c r="K438" i="9"/>
  <c r="E36" i="3"/>
  <c r="F36" i="3" s="1"/>
  <c r="J36" i="3" s="1"/>
  <c r="K89" i="5"/>
  <c r="F448" i="3"/>
  <c r="J448" i="3" s="1"/>
  <c r="K165" i="8"/>
  <c r="K1078" i="9"/>
  <c r="E287" i="3"/>
  <c r="F287" i="3" s="1"/>
  <c r="J287" i="3" s="1"/>
  <c r="K1200" i="6"/>
  <c r="K543" i="8"/>
  <c r="E517" i="9"/>
  <c r="E83" i="3"/>
  <c r="K775" i="5"/>
  <c r="K354" i="5"/>
  <c r="E499" i="5"/>
  <c r="K147" i="8"/>
  <c r="E2454" i="9"/>
  <c r="E2455" i="9" s="1"/>
  <c r="K2455" i="9"/>
  <c r="E1289" i="5"/>
  <c r="E416" i="3"/>
  <c r="F416" i="3" s="1"/>
  <c r="J416" i="3" s="1"/>
  <c r="K1344" i="8"/>
  <c r="K609" i="5"/>
  <c r="E331" i="3"/>
  <c r="F331" i="3" s="1"/>
  <c r="J331" i="3" s="1"/>
  <c r="K365" i="7"/>
  <c r="F403" i="3"/>
  <c r="J403" i="3" s="1"/>
  <c r="E451" i="3"/>
  <c r="K496" i="9"/>
  <c r="E269" i="3"/>
  <c r="K1164" i="6"/>
  <c r="E184" i="3"/>
  <c r="F184" i="3" s="1"/>
  <c r="J184" i="3" s="1"/>
  <c r="E533" i="6"/>
  <c r="E60" i="3"/>
  <c r="F60" i="3" s="1"/>
  <c r="J60" i="3" s="1"/>
  <c r="K488" i="5"/>
  <c r="E1078" i="9"/>
  <c r="E200" i="3"/>
  <c r="F200" i="3" s="1"/>
  <c r="J200" i="3" s="1"/>
  <c r="K766" i="6"/>
  <c r="E471" i="3"/>
  <c r="F471" i="3" s="1"/>
  <c r="J471" i="3" s="1"/>
  <c r="K895" i="9"/>
  <c r="E195" i="3"/>
  <c r="F195" i="3" s="1"/>
  <c r="J195" i="3" s="1"/>
  <c r="K670" i="6"/>
  <c r="E420" i="3"/>
  <c r="F420" i="3" s="1"/>
  <c r="J420" i="3" s="1"/>
  <c r="K1418" i="8"/>
  <c r="E294" i="3"/>
  <c r="F294" i="3" s="1"/>
  <c r="J294" i="3" s="1"/>
  <c r="K1326" i="6"/>
  <c r="K291" i="8"/>
  <c r="E468" i="3"/>
  <c r="F468" i="3" s="1"/>
  <c r="J468" i="3" s="1"/>
  <c r="K833" i="9"/>
  <c r="F388" i="3"/>
  <c r="J388" i="3" s="1"/>
  <c r="E415" i="3"/>
  <c r="K1325" i="8"/>
  <c r="E534" i="3"/>
  <c r="F534" i="3" s="1"/>
  <c r="J534" i="3" s="1"/>
  <c r="K1947" i="9"/>
  <c r="E290" i="3"/>
  <c r="F290" i="3" s="1"/>
  <c r="J290" i="3" s="1"/>
  <c r="K1254" i="6"/>
  <c r="F163" i="3"/>
  <c r="J163" i="3" s="1"/>
  <c r="E1437" i="9"/>
  <c r="E1438" i="9" s="1"/>
  <c r="K1438" i="9"/>
  <c r="K79" i="4"/>
  <c r="E208" i="3"/>
  <c r="F208" i="3" s="1"/>
  <c r="J208" i="3" s="1"/>
  <c r="K920" i="6"/>
  <c r="E204" i="4"/>
  <c r="E205" i="4" s="1"/>
  <c r="K205" i="4"/>
  <c r="K255" i="8"/>
  <c r="E833" i="9"/>
  <c r="F359" i="3"/>
  <c r="J359" i="3" s="1"/>
  <c r="E419" i="3"/>
  <c r="F419" i="3" s="1"/>
  <c r="J419" i="3" s="1"/>
  <c r="K1400" i="8"/>
  <c r="F381" i="3"/>
  <c r="J381" i="3" s="1"/>
  <c r="E192" i="3"/>
  <c r="K612" i="6"/>
  <c r="E59" i="3"/>
  <c r="F59" i="3" s="1"/>
  <c r="J59" i="3" s="1"/>
  <c r="K467" i="5"/>
  <c r="E457" i="3"/>
  <c r="K615" i="9"/>
  <c r="E1047" i="9"/>
  <c r="E1049" i="9" s="1"/>
  <c r="K1049" i="9"/>
  <c r="F324" i="3"/>
  <c r="J324" i="3" s="1"/>
  <c r="E526" i="3"/>
  <c r="F526" i="3" s="1"/>
  <c r="J526" i="3" s="1"/>
  <c r="K1822" i="9"/>
  <c r="E540" i="3"/>
  <c r="F540" i="3" s="1"/>
  <c r="J540" i="3" s="1"/>
  <c r="K2059" i="9"/>
  <c r="E459" i="3"/>
  <c r="F459" i="3" s="1"/>
  <c r="J459" i="3" s="1"/>
  <c r="K657" i="9"/>
  <c r="J248" i="3"/>
  <c r="K1409" i="9"/>
  <c r="J572" i="3"/>
  <c r="K363" i="8"/>
  <c r="E197" i="3"/>
  <c r="F197" i="3" s="1"/>
  <c r="J197" i="3" s="1"/>
  <c r="K708" i="6"/>
  <c r="F347" i="3"/>
  <c r="J347" i="3" s="1"/>
  <c r="K28" i="8"/>
  <c r="E421" i="3"/>
  <c r="F421" i="3" s="1"/>
  <c r="J421" i="3" s="1"/>
  <c r="K1436" i="8"/>
  <c r="E2487" i="9"/>
  <c r="E2489" i="9" s="1"/>
  <c r="K2489" i="9"/>
  <c r="E291" i="3"/>
  <c r="K1272" i="6"/>
  <c r="E466" i="3"/>
  <c r="F466" i="3" s="1"/>
  <c r="J466" i="3" s="1"/>
  <c r="K795" i="9"/>
  <c r="E202" i="3"/>
  <c r="F202" i="3" s="1"/>
  <c r="J202" i="3" s="1"/>
  <c r="E542" i="3"/>
  <c r="F542" i="3" s="1"/>
  <c r="J542" i="3" s="1"/>
  <c r="K2081" i="9"/>
  <c r="E38" i="3"/>
  <c r="F38" i="3" s="1"/>
  <c r="J38" i="3" s="1"/>
  <c r="K123" i="5"/>
  <c r="E47" i="3"/>
  <c r="F47" i="3" s="1"/>
  <c r="J47" i="3" s="1"/>
  <c r="K292" i="5"/>
  <c r="E207" i="3"/>
  <c r="F207" i="3" s="1"/>
  <c r="J207" i="3" s="1"/>
  <c r="K901" i="6"/>
  <c r="E901" i="6"/>
  <c r="E75" i="3"/>
  <c r="F75" i="3" s="1"/>
  <c r="J75" i="3" s="1"/>
  <c r="K681" i="5"/>
  <c r="K2338" i="9"/>
  <c r="F83" i="3"/>
  <c r="J83" i="3" s="1"/>
  <c r="J243" i="3"/>
  <c r="E301" i="3"/>
  <c r="F301" i="3" s="1"/>
  <c r="J301" i="3" s="1"/>
  <c r="K1447" i="6"/>
  <c r="K273" i="8"/>
  <c r="K1265" i="9"/>
  <c r="E199" i="3"/>
  <c r="K747" i="6"/>
  <c r="E467" i="3"/>
  <c r="F467" i="3" s="1"/>
  <c r="J467" i="3" s="1"/>
  <c r="K814" i="9"/>
  <c r="E278" i="3"/>
  <c r="F278" i="3" s="1"/>
  <c r="J278" i="3" s="1"/>
  <c r="K1182" i="6"/>
  <c r="K259" i="7"/>
  <c r="J266" i="3"/>
  <c r="E206" i="3"/>
  <c r="F206" i="3" s="1"/>
  <c r="J206" i="3" s="1"/>
  <c r="K882" i="6"/>
  <c r="E465" i="3"/>
  <c r="F465" i="3" s="1"/>
  <c r="J465" i="3" s="1"/>
  <c r="K776" i="9"/>
  <c r="E288" i="3"/>
  <c r="F288" i="3" s="1"/>
  <c r="J288" i="3" s="1"/>
  <c r="K1218" i="6"/>
  <c r="E1163" i="9"/>
  <c r="E33" i="3"/>
  <c r="F33" i="3" s="1"/>
  <c r="J33" i="3" s="1"/>
  <c r="K38" i="5"/>
  <c r="E293" i="3"/>
  <c r="F293" i="3" s="1"/>
  <c r="J293" i="3" s="1"/>
  <c r="K1308" i="6"/>
  <c r="E140" i="9"/>
  <c r="E141" i="9" s="1"/>
  <c r="K141" i="9"/>
  <c r="K398" i="9"/>
  <c r="E1265" i="9"/>
  <c r="E1465" i="9"/>
  <c r="E1466" i="9" s="1"/>
  <c r="K1466" i="9"/>
  <c r="K1125" i="5"/>
  <c r="E96" i="3"/>
  <c r="F96" i="3" s="1"/>
  <c r="J96" i="3" s="1"/>
  <c r="K938" i="5"/>
  <c r="E1452" i="9"/>
  <c r="E1453" i="9" s="1"/>
  <c r="K1453" i="9"/>
  <c r="E1496" i="9"/>
  <c r="E1497" i="9" s="1"/>
  <c r="K1497" i="9"/>
  <c r="G252" i="3"/>
  <c r="H252" i="3" s="1"/>
  <c r="E453" i="3"/>
  <c r="F453" i="3" s="1"/>
  <c r="J453" i="3" s="1"/>
  <c r="K538" i="9"/>
  <c r="E115" i="3"/>
  <c r="F115" i="3" s="1"/>
  <c r="J115" i="3" s="1"/>
  <c r="K1254" i="5"/>
  <c r="F457" i="3"/>
  <c r="J457" i="3" s="1"/>
  <c r="E28" i="8"/>
  <c r="F291" i="3"/>
  <c r="J291" i="3" s="1"/>
  <c r="E221" i="3"/>
  <c r="F221" i="3" s="1"/>
  <c r="J221" i="3" s="1"/>
  <c r="K1020" i="6"/>
  <c r="E535" i="3"/>
  <c r="F535" i="3" s="1"/>
  <c r="J535" i="3" s="1"/>
  <c r="K1974" i="9"/>
  <c r="E703" i="5"/>
  <c r="E81" i="3"/>
  <c r="F81" i="3" s="1"/>
  <c r="J81" i="3" s="1"/>
  <c r="K746" i="5"/>
  <c r="K1060" i="5"/>
  <c r="J804" i="6"/>
  <c r="K804" i="6" s="1"/>
  <c r="E804" i="6" s="1"/>
  <c r="E805" i="6" s="1"/>
  <c r="H257" i="3"/>
  <c r="G257" i="3"/>
  <c r="K2295" i="9"/>
  <c r="E328" i="3"/>
  <c r="F328" i="3" s="1"/>
  <c r="J328" i="3" s="1"/>
  <c r="K313" i="7"/>
  <c r="E298" i="3"/>
  <c r="F298" i="3" s="1"/>
  <c r="J298" i="3" s="1"/>
  <c r="K1398" i="6"/>
  <c r="J507" i="3"/>
  <c r="E191" i="3"/>
  <c r="F191" i="3" s="1"/>
  <c r="J191" i="3" s="1"/>
  <c r="K593" i="6"/>
  <c r="D270" i="3"/>
  <c r="F269" i="3"/>
  <c r="J269" i="3" s="1"/>
  <c r="K1171" i="8"/>
  <c r="E450" i="3"/>
  <c r="F450" i="3" s="1"/>
  <c r="J450" i="3" s="1"/>
  <c r="K476" i="9"/>
  <c r="K1206" i="8"/>
  <c r="K1494" i="5"/>
  <c r="E1974" i="9"/>
  <c r="F415" i="3"/>
  <c r="J415" i="3" s="1"/>
  <c r="E527" i="3"/>
  <c r="F527" i="3" s="1"/>
  <c r="J527" i="3" s="1"/>
  <c r="K1838" i="9"/>
  <c r="F461" i="3"/>
  <c r="J461" i="3" s="1"/>
  <c r="F463" i="3"/>
  <c r="J463" i="3" s="1"/>
  <c r="E300" i="3"/>
  <c r="F300" i="3" s="1"/>
  <c r="J300" i="3" s="1"/>
  <c r="K1431" i="6"/>
  <c r="K703" i="5"/>
  <c r="E32" i="4"/>
  <c r="E541" i="3"/>
  <c r="F541" i="3" s="1"/>
  <c r="J541" i="3" s="1"/>
  <c r="K2070" i="9"/>
  <c r="F312" i="3"/>
  <c r="J312" i="3" s="1"/>
  <c r="E1633" i="9"/>
  <c r="E1634" i="9" s="1"/>
  <c r="K1634" i="9"/>
  <c r="E310" i="3"/>
  <c r="F310" i="3" s="1"/>
  <c r="J310" i="3" s="1"/>
  <c r="K19" i="7"/>
  <c r="G255" i="3"/>
  <c r="H255" i="3"/>
  <c r="E2125" i="9"/>
  <c r="E178" i="7"/>
  <c r="K1919" i="9"/>
  <c r="E295" i="3"/>
  <c r="K1344" i="6"/>
  <c r="E2295" i="9"/>
  <c r="E330" i="3"/>
  <c r="F330" i="3" s="1"/>
  <c r="J330" i="3" s="1"/>
  <c r="K348" i="7"/>
  <c r="E242" i="3"/>
  <c r="F242" i="3" s="1"/>
  <c r="J242" i="3" s="1"/>
  <c r="K1110" i="6"/>
  <c r="E251" i="3"/>
  <c r="F251" i="3" s="1"/>
  <c r="J251" i="3" s="1"/>
  <c r="K1128" i="6"/>
  <c r="E119" i="3"/>
  <c r="F119" i="3" s="1"/>
  <c r="J119" i="3" s="1"/>
  <c r="K1305" i="5"/>
  <c r="E296" i="3"/>
  <c r="F296" i="3" s="1"/>
  <c r="J296" i="3" s="1"/>
  <c r="K1362" i="6"/>
  <c r="E988" i="5"/>
  <c r="E260" i="3"/>
  <c r="F260" i="3" s="1"/>
  <c r="J260" i="3" s="1"/>
  <c r="K1146" i="6"/>
  <c r="E449" i="3"/>
  <c r="F449" i="3" s="1"/>
  <c r="J449" i="3" s="1"/>
  <c r="K457" i="9"/>
  <c r="E315" i="3"/>
  <c r="F315" i="3" s="1"/>
  <c r="J315" i="3" s="1"/>
  <c r="K108" i="7"/>
  <c r="E116" i="3"/>
  <c r="F116" i="3" s="1"/>
  <c r="J116" i="3" s="1"/>
  <c r="K1270" i="5"/>
  <c r="E194" i="3"/>
  <c r="F194" i="3" s="1"/>
  <c r="J194" i="3" s="1"/>
  <c r="K651" i="6"/>
  <c r="E414" i="3"/>
  <c r="F414" i="3" s="1"/>
  <c r="J414" i="3" s="1"/>
  <c r="K1306" i="8"/>
  <c r="E462" i="3"/>
  <c r="F462" i="3" s="1"/>
  <c r="J462" i="3" s="1"/>
  <c r="K714" i="9"/>
  <c r="K1615" i="9"/>
  <c r="E55" i="3"/>
  <c r="F55" i="3" s="1"/>
  <c r="J55" i="3" s="1"/>
  <c r="K415" i="5"/>
  <c r="D232" i="3"/>
  <c r="F231" i="3"/>
  <c r="J231" i="3" s="1"/>
  <c r="F519" i="3"/>
  <c r="J519" i="3" s="1"/>
  <c r="E1727" i="9"/>
  <c r="E1728" i="9" s="1"/>
  <c r="K1728" i="9"/>
  <c r="G253" i="3"/>
  <c r="H253" i="3" s="1"/>
  <c r="E63" i="3"/>
  <c r="F63" i="3" s="1"/>
  <c r="J63" i="3" s="1"/>
  <c r="K524" i="5"/>
  <c r="E1344" i="6"/>
  <c r="K63" i="8"/>
  <c r="E348" i="7"/>
  <c r="F512" i="3"/>
  <c r="J512" i="3" s="1"/>
  <c r="G259" i="3"/>
  <c r="H259" i="3" s="1"/>
  <c r="E34" i="3"/>
  <c r="F34" i="3" s="1"/>
  <c r="J34" i="3" s="1"/>
  <c r="K55" i="5"/>
  <c r="E314" i="3"/>
  <c r="F314" i="3" s="1"/>
  <c r="J314" i="3" s="1"/>
  <c r="K89" i="7"/>
  <c r="K1102" i="8"/>
  <c r="K379" i="5"/>
  <c r="E415" i="5"/>
  <c r="E201" i="3"/>
  <c r="F201" i="3" s="1"/>
  <c r="J201" i="3" s="1"/>
  <c r="K785" i="6"/>
  <c r="K2651" i="9"/>
  <c r="E543" i="3"/>
  <c r="F543" i="3" s="1"/>
  <c r="J543" i="3" s="1"/>
  <c r="K2092" i="9"/>
  <c r="F199" i="3"/>
  <c r="J199" i="3" s="1"/>
  <c r="F192" i="3"/>
  <c r="J192" i="3" s="1"/>
  <c r="E311" i="3"/>
  <c r="F311" i="3" s="1"/>
  <c r="J311" i="3" s="1"/>
  <c r="K37" i="7"/>
  <c r="E435" i="8"/>
  <c r="E460" i="3"/>
  <c r="F460" i="3" s="1"/>
  <c r="J460" i="3" s="1"/>
  <c r="K676" i="9"/>
  <c r="E240" i="3"/>
  <c r="F240" i="3" s="1"/>
  <c r="J240" i="3" s="1"/>
  <c r="K1074" i="6"/>
  <c r="E1283" i="9"/>
  <c r="E1284" i="9" s="1"/>
  <c r="K1284" i="9"/>
  <c r="K39" i="8"/>
  <c r="E211" i="3"/>
  <c r="F211" i="3" s="1"/>
  <c r="J211" i="3" s="1"/>
  <c r="K984" i="6"/>
  <c r="E418" i="3"/>
  <c r="F418" i="3" s="1"/>
  <c r="J418" i="3" s="1"/>
  <c r="K1382" i="8"/>
  <c r="E1908" i="9"/>
  <c r="E1909" i="9" s="1"/>
  <c r="K1909" i="9"/>
  <c r="E1125" i="5"/>
  <c r="E37" i="7"/>
  <c r="K435" i="8"/>
  <c r="E2505" i="9"/>
  <c r="E320" i="5"/>
  <c r="F408" i="3"/>
  <c r="J408" i="3" s="1"/>
  <c r="E798" i="5"/>
  <c r="E321" i="3"/>
  <c r="F321" i="3" s="1"/>
  <c r="J321" i="3" s="1"/>
  <c r="K211" i="7"/>
  <c r="F123" i="3"/>
  <c r="J123" i="3" s="1"/>
  <c r="E1060" i="5"/>
  <c r="E536" i="3"/>
  <c r="F536" i="3" s="1"/>
  <c r="J536" i="3" s="1"/>
  <c r="K1996" i="9"/>
  <c r="E454" i="3"/>
  <c r="F454" i="3" s="1"/>
  <c r="J454" i="3" s="1"/>
  <c r="K557" i="9"/>
  <c r="J245" i="3"/>
  <c r="F295" i="3"/>
  <c r="J295" i="3" s="1"/>
  <c r="E205" i="3"/>
  <c r="F205" i="3" s="1"/>
  <c r="J205" i="3" s="1"/>
  <c r="K862" i="6"/>
  <c r="E40" i="3"/>
  <c r="F40" i="3" s="1"/>
  <c r="J40" i="3" s="1"/>
  <c r="K167" i="5"/>
  <c r="J249" i="3"/>
  <c r="E539" i="3"/>
  <c r="F539" i="3" s="1"/>
  <c r="J539" i="3" s="1"/>
  <c r="K2048" i="9"/>
  <c r="E230" i="3"/>
  <c r="F230" i="3" s="1"/>
  <c r="J230" i="3" s="1"/>
  <c r="K1038" i="6"/>
  <c r="K76" i="6"/>
  <c r="K1883" i="9"/>
  <c r="E239" i="3"/>
  <c r="F239" i="3" s="1"/>
  <c r="J239" i="3" s="1"/>
  <c r="K1056" i="6"/>
  <c r="K633" i="8"/>
  <c r="F316" i="3"/>
  <c r="J316" i="3" s="1"/>
  <c r="E297" i="3"/>
  <c r="F297" i="3" s="1"/>
  <c r="J297" i="3" s="1"/>
  <c r="K1380" i="6"/>
  <c r="F451" i="3"/>
  <c r="J451" i="3" s="1"/>
  <c r="E545" i="3"/>
  <c r="F545" i="3" s="1"/>
  <c r="J545" i="3" s="1"/>
  <c r="K2114" i="9"/>
  <c r="E544" i="3"/>
  <c r="F544" i="3" s="1"/>
  <c r="J544" i="3" s="1"/>
  <c r="K2103" i="9"/>
  <c r="E464" i="3"/>
  <c r="F464" i="3" s="1"/>
  <c r="J464" i="3" s="1"/>
  <c r="K755" i="9"/>
  <c r="E313" i="3"/>
  <c r="F313" i="3" s="1"/>
  <c r="J313" i="3" s="1"/>
  <c r="K72" i="7"/>
  <c r="F360" i="3"/>
  <c r="J360" i="3" s="1"/>
  <c r="D222" i="3"/>
  <c r="E2585" i="9"/>
  <c r="E209" i="3"/>
  <c r="F209" i="3" s="1"/>
  <c r="J209" i="3" s="1"/>
  <c r="K939" i="6"/>
  <c r="K2565" i="9"/>
  <c r="K378" i="9"/>
  <c r="E193" i="3"/>
  <c r="F193" i="3" s="1"/>
  <c r="J193" i="3" s="1"/>
  <c r="K631" i="6"/>
  <c r="E455" i="3"/>
  <c r="F455" i="3" s="1"/>
  <c r="J455" i="3" s="1"/>
  <c r="K576" i="9"/>
  <c r="J2506" i="9"/>
  <c r="K2506" i="9" s="1"/>
  <c r="E2506" i="9" s="1"/>
  <c r="K320" i="5"/>
  <c r="E463" i="3"/>
  <c r="K734" i="9"/>
  <c r="D252" i="3"/>
  <c r="D253" i="3" s="1"/>
  <c r="D254" i="3" s="1"/>
  <c r="D255" i="3" s="1"/>
  <c r="D256" i="3" s="1"/>
  <c r="D257" i="3" s="1"/>
  <c r="D258" i="3" s="1"/>
  <c r="D259" i="3" s="1"/>
  <c r="F259" i="3" s="1"/>
  <c r="F458" i="3"/>
  <c r="J458" i="3" s="1"/>
  <c r="K988" i="5"/>
  <c r="E37" i="3"/>
  <c r="F37" i="3" s="1"/>
  <c r="J37" i="3" s="1"/>
  <c r="K106" i="5"/>
  <c r="E204" i="3"/>
  <c r="F204" i="3" s="1"/>
  <c r="J204" i="3" s="1"/>
  <c r="K843" i="6"/>
  <c r="D280" i="3"/>
  <c r="F279" i="3"/>
  <c r="J279" i="3" s="1"/>
  <c r="E292" i="3"/>
  <c r="F292" i="3" s="1"/>
  <c r="J292" i="3" s="1"/>
  <c r="K1290" i="6"/>
  <c r="E329" i="3"/>
  <c r="F329" i="3" s="1"/>
  <c r="J329" i="3" s="1"/>
  <c r="K330" i="7"/>
  <c r="K923" i="5"/>
  <c r="E537" i="3"/>
  <c r="F537" i="3" s="1"/>
  <c r="J537" i="3" s="1"/>
  <c r="K2018" i="9"/>
  <c r="E289" i="3"/>
  <c r="F289" i="3" s="1"/>
  <c r="J289" i="3" s="1"/>
  <c r="K1236" i="6"/>
  <c r="E42" i="3"/>
  <c r="F42" i="3" s="1"/>
  <c r="J42" i="3" s="1"/>
  <c r="K211" i="5"/>
  <c r="E35" i="3"/>
  <c r="F35" i="3" s="1"/>
  <c r="J35" i="3" s="1"/>
  <c r="K72" i="5"/>
  <c r="E241" i="3"/>
  <c r="F241" i="3" s="1"/>
  <c r="J241" i="3" s="1"/>
  <c r="K1092" i="6"/>
  <c r="E72" i="7"/>
  <c r="F522" i="3"/>
  <c r="J522" i="3" s="1"/>
  <c r="E64" i="3"/>
  <c r="F64" i="3" s="1"/>
  <c r="J64" i="3" s="1"/>
  <c r="K540" i="5"/>
  <c r="E648" i="5"/>
  <c r="K2585" i="9"/>
  <c r="F357" i="3"/>
  <c r="J357" i="3" s="1"/>
  <c r="E317" i="3"/>
  <c r="F317" i="3" s="1"/>
  <c r="J317" i="3" s="1"/>
  <c r="K145" i="7"/>
  <c r="E2565" i="9"/>
  <c r="E676" i="9"/>
  <c r="E94" i="3"/>
  <c r="F94" i="3" s="1"/>
  <c r="J94" i="3" s="1"/>
  <c r="K907" i="5"/>
  <c r="G258" i="3"/>
  <c r="H258" i="3"/>
  <c r="F257" i="3" l="1"/>
  <c r="J257" i="3" s="1"/>
  <c r="F258" i="3"/>
  <c r="J258" i="3" s="1"/>
  <c r="F255" i="3"/>
  <c r="E1479" i="9"/>
  <c r="E1480" i="9" s="1"/>
  <c r="K1480" i="9"/>
  <c r="K1012" i="9"/>
  <c r="E1012" i="9"/>
  <c r="F252" i="3"/>
  <c r="F253" i="3"/>
  <c r="J253" i="3" s="1"/>
  <c r="J252" i="3"/>
  <c r="D271" i="3"/>
  <c r="F270" i="3"/>
  <c r="J270" i="3" s="1"/>
  <c r="J259" i="3"/>
  <c r="K805" i="6"/>
  <c r="F254" i="3"/>
  <c r="J254" i="3" s="1"/>
  <c r="J255" i="3"/>
  <c r="D281" i="3"/>
  <c r="F280" i="3"/>
  <c r="J280" i="3" s="1"/>
  <c r="F256" i="3"/>
  <c r="J256" i="3" s="1"/>
  <c r="D233" i="3"/>
  <c r="F232" i="3"/>
  <c r="J232" i="3" s="1"/>
  <c r="K2507" i="9"/>
  <c r="E2507" i="9"/>
  <c r="H2326" i="9" s="1"/>
  <c r="I2326" i="9" s="1"/>
  <c r="D223" i="3"/>
  <c r="F222" i="3"/>
  <c r="J222" i="3" s="1"/>
  <c r="E2326" i="9" l="1"/>
  <c r="H2333" i="9"/>
  <c r="I2333" i="9" s="1"/>
  <c r="E2333" i="9" s="1"/>
  <c r="D234" i="3"/>
  <c r="F233" i="3"/>
  <c r="J233" i="3" s="1"/>
  <c r="D282" i="3"/>
  <c r="F281" i="3"/>
  <c r="J281" i="3" s="1"/>
  <c r="D272" i="3"/>
  <c r="F271" i="3"/>
  <c r="J271" i="3" s="1"/>
  <c r="D224" i="3"/>
  <c r="F223" i="3"/>
  <c r="J223" i="3" s="1"/>
  <c r="D225" i="3" l="1"/>
  <c r="F224" i="3"/>
  <c r="J224" i="3" s="1"/>
  <c r="D283" i="3"/>
  <c r="F282" i="3"/>
  <c r="J282" i="3" s="1"/>
  <c r="I2334" i="9"/>
  <c r="D273" i="3"/>
  <c r="F272" i="3"/>
  <c r="J272" i="3" s="1"/>
  <c r="D235" i="3"/>
  <c r="F234" i="3"/>
  <c r="J234" i="3" s="1"/>
  <c r="E2334" i="9"/>
  <c r="E2338" i="9" s="1"/>
  <c r="D274" i="3" l="1"/>
  <c r="F273" i="3"/>
  <c r="J273" i="3" s="1"/>
  <c r="D236" i="3"/>
  <c r="F235" i="3"/>
  <c r="J235" i="3" s="1"/>
  <c r="D564" i="3"/>
  <c r="F564" i="3" s="1"/>
  <c r="J564" i="3" s="1"/>
  <c r="I2338" i="9"/>
  <c r="D284" i="3"/>
  <c r="F283" i="3"/>
  <c r="J283" i="3" s="1"/>
  <c r="D226" i="3"/>
  <c r="F225" i="3"/>
  <c r="J225" i="3" s="1"/>
  <c r="D227" i="3" l="1"/>
  <c r="F226" i="3"/>
  <c r="J226" i="3" s="1"/>
  <c r="D285" i="3"/>
  <c r="F284" i="3"/>
  <c r="J284" i="3" s="1"/>
  <c r="D237" i="3"/>
  <c r="F236" i="3"/>
  <c r="J236" i="3" s="1"/>
  <c r="D275" i="3"/>
  <c r="F274" i="3"/>
  <c r="J274" i="3" s="1"/>
  <c r="D276" i="3" l="1"/>
  <c r="F275" i="3"/>
  <c r="J275" i="3" s="1"/>
  <c r="D238" i="3"/>
  <c r="F238" i="3" s="1"/>
  <c r="J238" i="3" s="1"/>
  <c r="F237" i="3"/>
  <c r="J237" i="3" s="1"/>
  <c r="D286" i="3"/>
  <c r="F286" i="3" s="1"/>
  <c r="J286" i="3" s="1"/>
  <c r="F285" i="3"/>
  <c r="J285" i="3" s="1"/>
  <c r="D228" i="3"/>
  <c r="F227" i="3"/>
  <c r="J227" i="3" s="1"/>
  <c r="D229" i="3" l="1"/>
  <c r="F229" i="3" s="1"/>
  <c r="J229" i="3" s="1"/>
  <c r="F228" i="3"/>
  <c r="J228" i="3" s="1"/>
  <c r="D277" i="3"/>
  <c r="F277" i="3" s="1"/>
  <c r="J277" i="3" s="1"/>
  <c r="F276" i="3"/>
  <c r="J27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consultants DONGA</author>
  </authors>
  <commentList>
    <comment ref="K242" authorId="0" shapeId="0" xr:uid="{72BEA0DC-DCB6-4EE4-A8F7-2F2D92130CCF}">
      <text>
        <r>
          <rPr>
            <b/>
            <sz val="9"/>
            <color indexed="8"/>
            <rFont val="돋움"/>
            <family val="3"/>
            <charset val="129"/>
          </rPr>
          <t>인력비 = 인건비+노무비</t>
        </r>
      </text>
    </comment>
    <comment ref="K251" authorId="0" shapeId="0" xr:uid="{C5E1F118-E61E-4683-9D68-6298F58A9A61}">
      <text>
        <r>
          <rPr>
            <b/>
            <sz val="9"/>
            <color indexed="8"/>
            <rFont val="돋움"/>
            <family val="3"/>
            <charset val="129"/>
          </rPr>
          <t>인력비 = 인건비+노무비</t>
        </r>
      </text>
    </comment>
    <comment ref="K260" authorId="0" shapeId="0" xr:uid="{70B26F49-0014-4476-AA22-F17F23FA1FD4}">
      <text>
        <r>
          <rPr>
            <b/>
            <sz val="9"/>
            <color indexed="8"/>
            <rFont val="돋움"/>
            <family val="3"/>
            <charset val="129"/>
          </rPr>
          <t>인력비 = 인건비+노무비</t>
        </r>
      </text>
    </comment>
    <comment ref="K269" authorId="0" shapeId="0" xr:uid="{2A4FE078-8F72-400A-AE9F-5BDE16E59408}">
      <text>
        <r>
          <rPr>
            <b/>
            <sz val="9"/>
            <color indexed="8"/>
            <rFont val="돋움"/>
            <family val="3"/>
            <charset val="129"/>
          </rPr>
          <t>인력비 = 인건비+노무비</t>
        </r>
      </text>
    </comment>
    <comment ref="K278" authorId="0" shapeId="0" xr:uid="{63DDA85C-F74C-426E-9485-6F715A65A7DF}">
      <text>
        <r>
          <rPr>
            <b/>
            <sz val="9"/>
            <color indexed="8"/>
            <rFont val="돋움"/>
            <family val="3"/>
            <charset val="129"/>
          </rPr>
          <t>인력비 = 인건비+노무비</t>
        </r>
      </text>
    </comment>
  </commentList>
</comments>
</file>

<file path=xl/sharedStrings.xml><?xml version="1.0" encoding="utf-8"?>
<sst xmlns="http://schemas.openxmlformats.org/spreadsheetml/2006/main" count="17776" uniqueCount="2191">
  <si>
    <t>7.3.2.3.2 통신시스템 설치 - 광통신:멀티모드     m당</t>
  </si>
  <si>
    <t>7.3.2.3.1 통신시스템 설치 - 광통신:싱글모드     m당</t>
  </si>
  <si>
    <t>7.3.1.2.7 수동계측(관측·측정) - 7급, 2회/일     회당</t>
  </si>
  <si>
    <t>각종profiler, 수평corss arm, 각종경사계, 연통관식침하</t>
  </si>
  <si>
    <t>7.3.1.2.6 수동계측(관측·측정) - 6급, 5회/일     회당</t>
  </si>
  <si>
    <t>3.3.2.2.2 전기비저항 2차원 측정 및 해석 (전극간격 20m, 탐사심도 100m)</t>
  </si>
  <si>
    <t xml:space="preserve">6.5.1.19 양수정 착정
 φ250㎜ - 심도 200m 기준, 호박돌층  </t>
  </si>
  <si>
    <t xml:space="preserve">3.2.2.3.2 반사법 탄성파탐사 - 측정 및 해석 (수진·기진점 간격 2m, 보통산지)    km당 </t>
  </si>
  <si>
    <t>4.3.5.4.5 시추용 바지선 이동설치
 500m이내 (철선 42m)</t>
  </si>
  <si>
    <t>4.3.5.4.7 시추용 바지선 이동설치
 500m이내 (셋팅바지)</t>
  </si>
  <si>
    <t>4.3.5.4.8 시추조사용 바지선 손료
셋팅바지선 - 1000P</t>
  </si>
  <si>
    <t>7.2.5.2.2 토압계 설치 - GL.-20m(연속벽 벽체)  개당</t>
  </si>
  <si>
    <t>4.3.5.4.8 시추조사용 바지선 손료
철선 - SPUD 42m</t>
  </si>
  <si>
    <t>4.3.5.4.8 시추조사용 바지선 손료
철선 - SPUD 30m</t>
  </si>
  <si>
    <t>4.3.5.4.8-2 교통선 손료 및 운전경비
교통선- 119kW</t>
  </si>
  <si>
    <t>4.3.5.4.4 시추용 바지선 이동설치
 500m이내 (철선 30m)</t>
  </si>
  <si>
    <t>3.2.1.5.2 굴절법 탄성파(발파법) 측정 및 해석 (수진점 간격 5m, 보통산지)</t>
  </si>
  <si>
    <t>3.2.1.4.6 굴절법 탄성파(중합법) 측정 및 해석 (수진점 간격 10m, 급준지)</t>
  </si>
  <si>
    <t xml:space="preserve">5.1.3 원위치 베인 전단시험  </t>
  </si>
  <si>
    <t xml:space="preserve">2.4.4 갱도조사 보고서집필  </t>
  </si>
  <si>
    <t>7.4.2.2 재해석 흙막이굴착</t>
  </si>
  <si>
    <t>4.3.3 기계기구설치(육상)</t>
  </si>
  <si>
    <t xml:space="preserve">2.4.1 갱도조사 계획·준비   </t>
  </si>
  <si>
    <t>7.4.1 해석 및 보고서 집필</t>
  </si>
  <si>
    <t>7.2.7.8 록볼트 인발시험</t>
  </si>
  <si>
    <t>7.4.2.4 재해석 사면안정</t>
  </si>
  <si>
    <t xml:space="preserve">4.6.2.2 교란시료채취  </t>
  </si>
  <si>
    <t>3.5.1.1.1 해양조사 계획준비</t>
  </si>
  <si>
    <t>트럭(텀프트럭) 2.5~6ton</t>
  </si>
  <si>
    <t>7.4.2.1 재해석 연약지반</t>
  </si>
  <si>
    <t>7.4.2.5 재해석 댐 제체</t>
  </si>
  <si>
    <t>굴착,보강단계별, 소단부,보강제설치</t>
  </si>
  <si>
    <t>7.2.7.2  지중변위계 설치</t>
  </si>
  <si>
    <t>7.2.7.5 라이닝 응력계 설치</t>
  </si>
  <si>
    <t>4.3.4.3 매설물 굴착확인·복구</t>
  </si>
  <si>
    <t xml:space="preserve">4.6.2.1 블록시료채취  </t>
  </si>
  <si>
    <t xml:space="preserve">Surge Protector </t>
  </si>
  <si>
    <t>7.2.3 계측기 설치용 시추</t>
  </si>
  <si>
    <t>φ20㎜ grout anchor</t>
  </si>
  <si>
    <t>구조물용(500×500×2t)</t>
  </si>
  <si>
    <t>필요수량
(성토고 10m 기준)</t>
  </si>
  <si>
    <t>rod anchor point</t>
  </si>
  <si>
    <t>트럭(텀프트럭) 10.5~15ton</t>
  </si>
  <si>
    <t>7.3.1.2.17 상주계측(관측·측정)
 댐, 계측기 100개이상</t>
  </si>
  <si>
    <t>7.3.1.2.15 상주계측(관측·측정)
 댐, 계측기 50개이하</t>
  </si>
  <si>
    <t xml:space="preserve">2.3.2.1 지표지질도 작성 해석((25,000)×10.0㎢)   </t>
  </si>
  <si>
    <t xml:space="preserve">7.2.8.1.1 파향파고계(wave gauge) 설치
 부의식 </t>
  </si>
  <si>
    <t xml:space="preserve">7.2.8.1.5 파향파고계(wave gauge) 설치
 육상거치식 </t>
  </si>
  <si>
    <t>7.3.1.2.14 상주계측(관측·측정)
 가시설, 계측기 10개이상</t>
  </si>
  <si>
    <t>7.2.4.3 고정점 설치(reference point)
 φ86mm</t>
  </si>
  <si>
    <t xml:space="preserve">7.2.6.4.1  구조물경사계(tiltmeter) 설치
 매설형 </t>
  </si>
  <si>
    <t>7.3.1.2.16 상주계측(관측·측정)
 댐, 계측기 100개이하</t>
  </si>
  <si>
    <t xml:space="preserve">6.5.4.2 양수정 관측공 시추
 φ76㎜ - 사질토·풍화토  </t>
  </si>
  <si>
    <t>4.3.5.4.2 시추용 바지선 이동설치
 500m이내 (경량 30m)</t>
  </si>
  <si>
    <t>4.3.5.4.3 시추용 바지선 이동설치
 500m이내 (경량 36m)</t>
  </si>
  <si>
    <t xml:space="preserve">6.5.1.15 양수정 착정
 φ200㎜ - 심도 200m 기준, 풍화암  </t>
  </si>
  <si>
    <t xml:space="preserve">6.5.1.16 양수정 착정
 φ250㎜ - 심도 200m 기준, 토사층  </t>
  </si>
  <si>
    <t xml:space="preserve">6.5.1.17 양수정 착정
 φ250㎜ - 심도 200m 기준, 모래층  </t>
  </si>
  <si>
    <t xml:space="preserve">6.5.1.18 양수정 착정
 φ250㎜ - 심도 200m 기준, 자갈층  </t>
  </si>
  <si>
    <t>3.6.1.2.2 자력·중력·자연방사능·S.P 및 VLF 탐사 - 측정 및 해석(보통산지)    km당 또는 100점당</t>
  </si>
  <si>
    <t>7.2.2.6.4 단면측정기(profiler) 설치 
 센서고정식 자동(센서식 readout-MEMS L=0.5m)</t>
  </si>
  <si>
    <t>7.2.4.4.1 다층지중변위계(borehole anchor rod식) 설치 - 설치공 φ116mm(패커식)   개소당</t>
  </si>
  <si>
    <t>7.2.4.6.2 자석식 층별침하계(수동) 설치 - guide pipe 경사계에 추가, 설치공 φ131mm  개소당</t>
  </si>
  <si>
    <t>7.2.4.8.2 고정식(sensor) 경사계 설치 - 설치공경 φ131mm IPI, 가도관 φ85mm tele  개당</t>
  </si>
  <si>
    <t>3.7.7.1 물리검층 준비, 측정 및 해석 - P파 및 S파(Suspension PS)      심도 20m이내/공당</t>
  </si>
  <si>
    <t>3.6.1.2.1 자력·중력·자연방사능·S.P 및 VLF 탐사 - 측정 및 해석(구릉지)    km당 또는 100점당</t>
  </si>
  <si>
    <t>3.6.1.2.3 자력·중력·자연방사능·S.P 및 VLF 탐사 - 측정 및 해석(급준지)    km당 또는 100점당</t>
  </si>
  <si>
    <t>3.4.1.2.5  핸디 GPR 공동조사 측선설정 및 측정</t>
  </si>
  <si>
    <t>3.4.2.1.1 차량이동형 GPR 지하매설물 확인 계획준비</t>
  </si>
  <si>
    <t>3.4.2.1.4 차량이동형 GPR 지하매설물 확인 보고서 집필</t>
  </si>
  <si>
    <t>3.2.1.5.5 굴절법 탄성파(발파법) 측정 및 해석 (수진점 간격 10m, 보통산지)</t>
  </si>
  <si>
    <t>3.2.1.5.6 굴절법 탄성파(발파법) 측정 및 해석 (수진점 간격 10m, 급준지)</t>
  </si>
  <si>
    <t>3.2.2.3.1 반사법 탄성파탐사 측정 및 해석 (수진·기진점 간격 2m, 평지-구릉지)</t>
  </si>
  <si>
    <t>3.2.1.5.4 굴절법 탄성파(발파법) 측정 및 해석 (수진점 간격 10m, 구릉지)</t>
  </si>
  <si>
    <t>3.2.1.4.4 굴절법 탄성파(중합법) 측정 및 해석 (10m, 구릉지)</t>
  </si>
  <si>
    <t xml:space="preserve">3.2.5.2.3 상시미진동 측정 및 해석(지표1점,지중2점-장주기 포함) </t>
  </si>
  <si>
    <t xml:space="preserve">2.3.1.2 지표지질도 작성 현지조사(1/25,000~10,000)   </t>
  </si>
  <si>
    <t>3.2.1.4.2 굴절법 탄성파(중합법) 측정 및 해석 (5m, 보통산지)</t>
  </si>
  <si>
    <t>3.5.1.1.7 해양조사 보고서 집필 (1,000km이내-수심조사 싱글빔)</t>
  </si>
  <si>
    <t>3.5.1.1.13 해양조사 보고서 집필 (1,000km이내-해저지반탐사)</t>
  </si>
  <si>
    <t xml:space="preserve">3.2.5.2.2 상시미진동 측정 및 해석(지표1점,지중2점-장주기 제외) </t>
  </si>
  <si>
    <t>3.3.1.5.3 전기비저항(수직법) 측정 및 해석 (탐사심도 600m)</t>
  </si>
  <si>
    <t>3.5.1.1.6 해양조사 보고서 집필 (500km이내-수심조사 싱글빔)</t>
  </si>
  <si>
    <t>3.2.1.4.1 굴절법 탄성파(중합법) 측정 및 해석 (5m, 구릉지)</t>
  </si>
  <si>
    <t>3.6.1.1.2 자력·중력·자연방사능·S.P 및 VLF 탐사 보고서 집필</t>
  </si>
  <si>
    <t>3.3.1.5.2 전기비저항(수직법) 측정 및 해석 (탐사심도 300m)</t>
  </si>
  <si>
    <t xml:space="preserve">3.8.6.1 공내영상검층(광학영상검층-BIPS, OBI) 측정 및 해석 </t>
  </si>
  <si>
    <t xml:space="preserve">6.5.1.2 양수정 착정
 φ100㎜ - 심도 200m 기준, 모래층  </t>
  </si>
  <si>
    <t>3.3.1.5.1 전기비저항(수직법) 측정 및 해석 (탐사심도 100m이하)</t>
  </si>
  <si>
    <t xml:space="preserve">6.5.1.3 양수정 착정
 φ100㎜ - 심도 200m 기준, 자갈층  </t>
  </si>
  <si>
    <t>3.5.1.1.4 해양조사 보고서 집필 (100km이내-수심조사 싱글빔)</t>
  </si>
  <si>
    <t>3.2.1.4.3 굴절법 탄성파(중합법) 측정 및 해석 (5m, 급준지)</t>
  </si>
  <si>
    <t xml:space="preserve">5.3.5 Benkelman beam test(도로용 처짐량 측정시험) </t>
  </si>
  <si>
    <t>3.5.1.1.5 해양조사 보고서 집필 (200km이내-수심조사 싱글빔)</t>
  </si>
  <si>
    <t>3.2.1.4.5 굴절법 탄성파(중합법) 측정 및 해석 (10m, 보통산지)</t>
  </si>
  <si>
    <t xml:space="preserve">6.5.1.6 양수정 착정
 φ150㎜ - 심도 200m 기준, 토사층  </t>
  </si>
  <si>
    <t xml:space="preserve">6.5.1.4 양수정 착정
 φ100㎜ - 심도 200m 기준, 호박돌층  </t>
  </si>
  <si>
    <t xml:space="preserve">6.5.1.5 양수정 착정
 φ100㎜ - 심도 200m 기준, 풍화암  </t>
  </si>
  <si>
    <t xml:space="preserve">6.5.1.7 양수정 착정
 φ150㎜ - 심도 200m 기준, 모래층  </t>
  </si>
  <si>
    <t>3.2.2.3.2 반사법 탄성파탐사 측정 및 해석 (수진·기진점 간격 2m, 보통산지)</t>
  </si>
  <si>
    <t>본 일위대가는 내역작성의 편의를 위해 작성 제공된 자료이며, 수식오류등의 오류가 있을수 있으니 내역작성시 확인 하시기를 바랍니다.</t>
  </si>
  <si>
    <t>7.2.2.6.3 단면측정기(profiler) 설치 - 센서고정식 자동(센서식 readout-IPI L=0.5m)   m당</t>
  </si>
  <si>
    <t>7.2.4.4.2 다층지중변위계(borehole anchor rod식) 설치 - 설치공 φ86mm(groute식)   개소당</t>
  </si>
  <si>
    <t>7.2.2.6.2 단면측정기(profiler) 설치 - 센서고정식 자동(센서식 readout-IPI L=1.0m)   m당</t>
  </si>
  <si>
    <t>GPR 공동조사
3.4.1.2.1~7, 3.4.2.2.1~8 항목은 2023년 1월부터 공동조사 표준품셈을 적용하시기 바랍니다.</t>
  </si>
  <si>
    <t>7.2.2.6.4 단면측정기(profiler) 설치 - 센서고정식 자동(센서식 readout-MEMS L=0.5m)   m당</t>
  </si>
  <si>
    <t xml:space="preserve">6.5.1.8 양수정 착정
 φ150㎜ - 심도 200m 기준, 자갈층  </t>
  </si>
  <si>
    <t xml:space="preserve">6.5.1.12 양수정 착정
 φ200㎜ - 심도 200m 기준, 모래층  </t>
  </si>
  <si>
    <t xml:space="preserve">6.5.1.13 양수정 착정
 φ200㎜ - 심도 200m 기준, 자갈층  </t>
  </si>
  <si>
    <t xml:space="preserve">6.5.1.9 양수정 착정
 φ150㎜ - 심도 200m 기준, 호박돌층  </t>
  </si>
  <si>
    <t xml:space="preserve">6.5.1.14 양수정 착정
 φ200㎜ - 심도 200m 기준, 호박돌층  </t>
  </si>
  <si>
    <t xml:space="preserve">6.5.1.10 양수정 착정
 φ150㎜ - 심도 200m 기준, 풍화암  </t>
  </si>
  <si>
    <t xml:space="preserve">6.5.1.11 양수정 착정
 φ200㎜ - 심도 200m 기준, 토사층  </t>
  </si>
  <si>
    <t>7.2.7.9 막장면 관찰조사(Face Mapping)     막장당</t>
  </si>
  <si>
    <t>7.2.6.7.1  풍향풍속계 설치 - (프로펠러식)     개소당</t>
  </si>
  <si>
    <t>7.2.6.7.2  풍향풍속계 설치 - (초음파식)     개소당</t>
  </si>
  <si>
    <t>suspension PS</t>
  </si>
  <si>
    <t>버튼(Button)비트</t>
  </si>
  <si>
    <t>2.4.2 갱도조사 현지조사</t>
  </si>
  <si>
    <t>2.4.3 갱도조사 해석</t>
  </si>
  <si>
    <t xml:space="preserve">2.5.6 보고서집필  </t>
  </si>
  <si>
    <t>지층,단면크기변화구간마다</t>
  </si>
  <si>
    <t>지중 또는 옥외용 전선관</t>
  </si>
  <si>
    <t>field computer</t>
  </si>
  <si>
    <t>노이즈컷트랜스(NCT)</t>
  </si>
  <si>
    <t>성토단계별, 유선망,사면해석</t>
  </si>
  <si>
    <t>tirgger cable</t>
  </si>
  <si>
    <t>φ1″ flexsible</t>
  </si>
  <si>
    <t>1초/1mm±1.5PPM</t>
  </si>
  <si>
    <t>7.2.6.9  장력계 설치</t>
  </si>
  <si>
    <t>φ32㎜(25)HI-3P</t>
  </si>
  <si>
    <t>extensometer</t>
  </si>
  <si>
    <t>corrugated tube</t>
  </si>
  <si>
    <t>casagrande tip</t>
  </si>
  <si>
    <t>Surge Protector</t>
  </si>
  <si>
    <t>φ1″with socket</t>
  </si>
  <si>
    <t>jackout cell</t>
  </si>
  <si>
    <t>T/S 고정장치(지지대)</t>
  </si>
  <si>
    <t>φ70㎜ABScasing</t>
  </si>
  <si>
    <t>3.5.2 해양조사 음파탐사</t>
  </si>
  <si>
    <t>센T/S 보호함(House)</t>
  </si>
  <si>
    <t>7.4.2.3 재해석 터널</t>
  </si>
  <si>
    <t>φ85㎜ABScasing</t>
  </si>
  <si>
    <t>φ3″×1.5m, STS</t>
  </si>
  <si>
    <t>φ3″screw cone</t>
  </si>
  <si>
    <t>5.1.4 공내전단시험</t>
  </si>
  <si>
    <t xml:space="preserve">6.4.2 순간충격시험 </t>
  </si>
  <si>
    <t xml:space="preserve">6.5.3.2 양수시험  </t>
  </si>
  <si>
    <t>1.5m×4㎝×10㎝ ㄷ형강</t>
  </si>
  <si>
    <t>extension pipe</t>
  </si>
  <si>
    <t>GPS 수신기 보호함체</t>
  </si>
  <si>
    <t xml:space="preserve">5.3.2 말뚝동재하시험 </t>
  </si>
  <si>
    <t>total station</t>
  </si>
  <si>
    <t xml:space="preserve">6.1.2 정천현황조사 </t>
  </si>
  <si>
    <t>설치심도+1
(20m 기준)</t>
  </si>
  <si>
    <t>설치심도(20m 기준)</t>
  </si>
  <si>
    <t>지반용(900×900×9t)</t>
  </si>
  <si>
    <t xml:space="preserve">6.3.1 현장투수시험 </t>
  </si>
  <si>
    <t>1초/1mm±1.5ppm</t>
  </si>
  <si>
    <t>무인자동 3차원
광파시스템</t>
  </si>
  <si>
    <t>6.5.2 양수정 설치</t>
  </si>
  <si>
    <t>3.3.1 전기비저항탐사</t>
  </si>
  <si>
    <t>싱글모드, 옥외용, 4C</t>
  </si>
  <si>
    <t>Dynamic Type</t>
  </si>
  <si>
    <t>6.5.1 양수정 착정</t>
  </si>
  <si>
    <t>크레인(타이어) 25ton</t>
  </si>
  <si>
    <t>cross arm식
변위계</t>
  </si>
  <si>
    <t>삽입식(수동식) 경사계</t>
  </si>
  <si>
    <t>고정식(sensor) 경사계</t>
  </si>
  <si>
    <t>전화모뎀/무선소출력 모뎀 등</t>
  </si>
  <si>
    <t>연통(수)관식 
침하계</t>
  </si>
  <si>
    <t>stradle packer</t>
  </si>
  <si>
    <t>간극수압계(sensor식)</t>
  </si>
  <si>
    <t>center hole형</t>
  </si>
  <si>
    <t>경보장치 및 SMS문자 발송</t>
  </si>
  <si>
    <t>멀티모드, 옥외용, 4C</t>
  </si>
  <si>
    <t>5.1 Sounding</t>
  </si>
  <si>
    <t>steel protector</t>
  </si>
  <si>
    <t>중대형 Main Server</t>
  </si>
  <si>
    <t>3.2.2 반사법 탄성파탐사</t>
  </si>
  <si>
    <t>포터블Vibroseis손료</t>
  </si>
  <si>
    <t>arc weldable</t>
  </si>
  <si>
    <t>25㎝×9㎝×80㎝×9t</t>
  </si>
  <si>
    <t>drifting천공기 손료</t>
  </si>
  <si>
    <t>7.3.2 자동화 계측</t>
  </si>
  <si>
    <t>버튼(button)비트</t>
  </si>
  <si>
    <t>spot weldable</t>
  </si>
  <si>
    <t>10ton, 26.11kW</t>
  </si>
  <si>
    <t>3.2.1 굴절법 탄성파탐사</t>
  </si>
  <si>
    <t>tirgger cable손료</t>
  </si>
  <si>
    <t>3.2.5 상시미진동 측정</t>
  </si>
  <si>
    <t>3.6.1.2.3 자력·중력·자연방사능·S.P 및 VLF 탐사 측정 및 해석(급준지)</t>
  </si>
  <si>
    <t xml:space="preserve">2.3.1.4 지표지질도 작성 현지조사(1/1,000~500)   </t>
  </si>
  <si>
    <t xml:space="preserve">2.3.2.3 지표지질도 작성 해석((1,000)×0.1㎢)   </t>
  </si>
  <si>
    <t xml:space="preserve">3.4.2.1.3 차량이동형 GPR 지하매설물 확인 데이터처리·해석 </t>
  </si>
  <si>
    <t>3.5.1.1.2 해양조사 보고서 집필 (20km이내-수심조사 싱글빔)</t>
  </si>
  <si>
    <t xml:space="preserve">2.3.2.2 지표지질도 작성 해석((5,000)×1.0㎢)   </t>
  </si>
  <si>
    <t>3.5.1.1.3 해양조사 보고서 집필 (50km이내-수심조사 싱글빔)</t>
  </si>
  <si>
    <t xml:space="preserve">2.3.1.3 지표지질도 작성 현지조사(1/5,000~2,500)   </t>
  </si>
  <si>
    <t>3.5.1.1.8 해양조사 보고서 집필 (20km이내-해저지반탐사)</t>
  </si>
  <si>
    <t>3.5.1.1.9 해양조사 보고서 집필 (50km이내-해저지반탐사)</t>
  </si>
  <si>
    <t>3.4.2.1.2 차량이동형 GPR 지하매설물 확인 현지답사·자료검토</t>
  </si>
  <si>
    <t xml:space="preserve">3.4.1.1.2 핸디 GPR 지하매설물 확인 현지답사·자료검토 </t>
  </si>
  <si>
    <t xml:space="preserve">5.3.3.3 말뚝정재하시험(시험하중 200ton이하) 
 인발재하 </t>
  </si>
  <si>
    <t xml:space="preserve">5.3.3.4 말뚝정재하시험(시험하중 200ton이하) 
 수평재하 </t>
  </si>
  <si>
    <t xml:space="preserve">7.2.4.9.2 간극수압계(sensor식) 설치
 터널(매설형) </t>
  </si>
  <si>
    <t>7.2.6.1.1 변형률계(strain gauge) 설치
 점용접</t>
  </si>
  <si>
    <t xml:space="preserve">7.2.6.2 철근응력계(rebar stressmeter) 설치 </t>
  </si>
  <si>
    <t>3.5.1.1.11 해양조사 보고서 집필 (200km이내-해저지반탐사)</t>
  </si>
  <si>
    <t>3.6.1.1.1 자력·중력·자연방사능·S.P 및 VLF 탐사 계획준비</t>
  </si>
  <si>
    <t xml:space="preserve">7.2.5.2.2 토압계 설치 
 GL.-20m(연속벽 벽체)  </t>
  </si>
  <si>
    <t>7.2.6.1.2 변형률계(strain gauge) 설치
 아크용접</t>
  </si>
  <si>
    <t>3.5.1.1.10 해양조사 보고서 집필 (100km이내-해저지반탐사)</t>
  </si>
  <si>
    <t>6.5.1.1 양수정 착정
 φ100㎜ - 심도 200m 기준, 토사층</t>
  </si>
  <si>
    <t>7.2.6.1.3 변형률계(strain gauge) 설치
 매설형</t>
  </si>
  <si>
    <t>7.2.6.1.4 변형률계(strain gauge) 설치
 무응력</t>
  </si>
  <si>
    <t>3.5.1.1.12 해양조사 보고서 집필 (500km이내-해저지반탐사)</t>
  </si>
  <si>
    <t>C&amp;H(IDS,이탈리아)</t>
  </si>
  <si>
    <t>2.4 갱내지질도 작성</t>
  </si>
  <si>
    <t>IPI(연결지그 포함)</t>
  </si>
  <si>
    <t>멀티모드, 옥외용, 24C</t>
  </si>
  <si>
    <t>2.5 trench 조사</t>
  </si>
  <si>
    <t>1~20Hz, L1(정적)</t>
  </si>
  <si>
    <t>단상 1KVA, 내함형</t>
  </si>
  <si>
    <t>제경비(E)
(A*110%)</t>
  </si>
  <si>
    <t>멀티모드, 옥외용, 12C</t>
  </si>
  <si>
    <t>1076(2019년 2월)</t>
  </si>
  <si>
    <t>포터블 Vibroseis</t>
  </si>
  <si>
    <t>2.3 지표지질도 작성</t>
  </si>
  <si>
    <t>I-878(2019년 2월)</t>
  </si>
  <si>
    <t>DC 12V, 4.5Ah</t>
  </si>
  <si>
    <t>싱글모드, 옥외용, 8C</t>
  </si>
  <si>
    <t>I-949(2019년 2월)</t>
  </si>
  <si>
    <t>영신컨설턴트(이탈리아)</t>
  </si>
  <si>
    <t>태광일렉트로닉스(RG,영국)</t>
  </si>
  <si>
    <t>싱글모드, 옥외용, 24C</t>
  </si>
  <si>
    <t>광로거(Dynamic)</t>
  </si>
  <si>
    <t>싱글모드, 옥외용, 12C</t>
  </si>
  <si>
    <t>멀티모드, 옥외용, 8C</t>
  </si>
  <si>
    <t>(1083(20년9월))</t>
  </si>
  <si>
    <t>1052(2019년 2월)</t>
  </si>
  <si>
    <t>성진/지오코리아/GTC</t>
  </si>
  <si>
    <r>
      <t xml:space="preserve">기술료
</t>
    </r>
    <r>
      <rPr>
        <sz val="8"/>
        <color indexed="8"/>
        <rFont val="맑은 고딕"/>
        <family val="3"/>
        <charset val="129"/>
      </rPr>
      <t>((A+E)*20%)</t>
    </r>
  </si>
  <si>
    <r>
      <t>호스</t>
    </r>
    <r>
      <rPr>
        <sz val="10"/>
        <color indexed="8"/>
        <rFont val="맑은 고딕"/>
        <family val="3"/>
        <charset val="129"/>
      </rPr>
      <t>‧케이블</t>
    </r>
  </si>
  <si>
    <r>
      <t>수직cross-arm, 다점액체침하계, 삽입식tilt, 토압계, 하중계, 천단</t>
    </r>
    <r>
      <rPr>
        <b/>
        <sz val="10"/>
        <color indexed="8"/>
        <rFont val="맑은 고딕"/>
        <family val="3"/>
        <charset val="129"/>
      </rPr>
      <t>‧내공변위, rock-bolt 축력, shotcrete, 지중변위</t>
    </r>
  </si>
  <si>
    <t>7.2.2.6.1 단면측정기(profiler) 설치 - 삽입식수동(경사계 probe-가도관)   m당</t>
  </si>
  <si>
    <t xml:space="preserve">5.1.5.1 공내수평재하시험 
 심도 50m 이내, NX-hole 규격 - 고무튜브형(저압-중압) </t>
  </si>
  <si>
    <t>7.2.2.9.1 무인자동 3차원 광파시스템(total station) 설치 - 자동개폐식   개소당</t>
  </si>
  <si>
    <t>7.2.2.7 액체침하계(liquid or overflow settlement cell) 설치   개소당</t>
  </si>
  <si>
    <t>7.2.2.8.1 cross arm식 변위계 설치 - 삽입식 수동(5m간격3단1기-수직형)   개소당</t>
  </si>
  <si>
    <t xml:space="preserve">7.2.4.8.2 고정식(sensor) 경사계 설치
 φ131mm IPI, 가도관 φ85mm tele  </t>
  </si>
  <si>
    <t>7.2.4.1.1 rod 지중침하(층별)  설치 - 설치공 φ86 (screw point)   개소당</t>
  </si>
  <si>
    <t xml:space="preserve">7.2.4.6.1 자석식 층별침하계(수동) 설치
 guide pipe φ32㎜, 설치공 φ86mm  </t>
  </si>
  <si>
    <t xml:space="preserve">5.1.5.2 공내수평재하시험 
 심도 50m 이내, NX-hole 규격 - steel blade(고) </t>
  </si>
  <si>
    <t>7.2.2.8.2 cross arm식 변위계 설치 - 센서식 자동(3m간격3열3기-수평형)   개소당</t>
  </si>
  <si>
    <t>7.2.6.4.2  구조물경사계(tiltmeter) 설치 - 표면,벽면 거치형(수동식)     기(개소)당</t>
  </si>
  <si>
    <t>7.2.6.4.4 구조물경사계(tiltmeter) 설치 - 표면,벽면 거치형(가도관)     기(개소)당</t>
  </si>
  <si>
    <t>3.2.1.4.1 굴절법 탄성파(중합법)탐사 - 측정 및 해석 (수진점 간격 5m, 구릉지)     km당</t>
  </si>
  <si>
    <t>3.2.1.4.3 굴절법 탄성파(중합법)탐사 - 측정 및 해석 (수진점 간격 5m, 급준지)     km당</t>
  </si>
  <si>
    <t>3.2.1.5.1 굴절법 탄성파(발파법)탐사 - 측정 및 해석 (수진점 간격 5m, 구릉지)     km당</t>
  </si>
  <si>
    <t>7.2.6.4.3  구조물경사계(tiltmeter) 설치 - 표면,벽면 거치형(센서식)     기(개소)당</t>
  </si>
  <si>
    <t>3.2.1.5.3 굴절법 탄성파(발파법)탐사 - 측정 및 해석 (수진점 간격 5m, 급준지)     km당</t>
  </si>
  <si>
    <t>7.2.4.4.2 다층지중변위계(borehole anchor rod식) 설치
 φ86mm(groute식)</t>
  </si>
  <si>
    <t>7.3.2.4.1 전원공급장치 설치 - 상시전원     m당</t>
  </si>
  <si>
    <t>3.2.3.2.1 막장전방 탄성파탐사 측정 및 해석 (2차원)</t>
  </si>
  <si>
    <t xml:space="preserve">3.4.1.1.3 핸디 GPR 지하매설물 확인 데이터처리·해석 </t>
  </si>
  <si>
    <t>3.2.3.2.2 막장전방 탄성파탐사 측정 및 해석(3차원)</t>
  </si>
  <si>
    <t>3.4.1.1.4 핸디 GPR 지하매설물 확인 보고서 집필</t>
  </si>
  <si>
    <t xml:space="preserve">3.4.1.2.3  핸디 GPR 공동조사 데이터처리·해석 </t>
  </si>
  <si>
    <t>7.3.2.4.2 전원공급장치 설치 - 태양전지     개소당</t>
  </si>
  <si>
    <t>3.2.1.5.1 굴절법 탄성파(발파법) 측정 및 해석 (수진점 간격 5m, 구릉지)</t>
  </si>
  <si>
    <t>7.4.1.2 해석 및 보고서 집필 - 흙막이토류벽(구조물기초)     회당/공종별</t>
  </si>
  <si>
    <t>7.4.1.3 해석 및 보고서 집필 - 터널(철도, 도로,지하철)    회당/공종별</t>
  </si>
  <si>
    <t>7.4.1.5 해석 및 보고서 집필 - 제체(dam,호안,방파제)    회당/공종별</t>
  </si>
  <si>
    <t>3.2.1.5.3 굴절법 탄성파(발파법) 측정 및 해석 (수진점 간격 5m, 급준지)</t>
  </si>
  <si>
    <t>3.6.1.2.1 자력·중력·자연방사능·S.P 및 VLF 탐사 측정 및 해석(구릉지)</t>
  </si>
  <si>
    <t>7.4.1.6 해석 및 보고서 집필 - 구조물(교량,비축기지)    회당/공종별</t>
  </si>
  <si>
    <t>7.4.1.1 해석 및 보고서 집필 - 부지조성(성토 연약지반)     회당/공종별</t>
  </si>
  <si>
    <t>3.3.2.2.1 전기비저항 2차원 측정 및 해석 (전극간격 10m, 탐사심도 50m)</t>
  </si>
  <si>
    <t>7.2.4.2.2 rod 지중침하(층별)  설치 - 설치공 φ86 (groutable anchor)   개소당</t>
  </si>
  <si>
    <t>7.2.4.8.3 고정식(sensor) 경사계 설치 - 설치공경 φ116mm MEMS, 가도관 φ70mm  개당</t>
  </si>
  <si>
    <t>3.2.1.5.5 굴절법 탄성파(발파법)탐사 - 측정 및 해석 (수진점 간격 10m, 보통산지)     km당</t>
  </si>
  <si>
    <t>3.2.1.5.6 굴절법 탄성파(발파법)탐사 - 측정 및 해석 (수진점 간격 10m, 급준지)     km당</t>
  </si>
  <si>
    <t>7.2.2.6.3 단면측정기(profiler) 설치
 센서고정식 자동(센서식 readout-IPI L=0.5m)</t>
  </si>
  <si>
    <t>3.7.7.2 물리검층 준비, 측정 및 해석 - P파(음파),전기,온도,공경,공곡      심도 20m이내/공당</t>
  </si>
  <si>
    <t>3.8.3.1 VSP탐사 측정 및 해석(화약 미사용) - 공심도 100m, 수신·기진간격 2m기준    100m당</t>
  </si>
  <si>
    <t>4.3.5.4.8-1 예선 손료 및 운전경비,    일당,     조사착수일~종료일기준 계상  (유류대 제외)</t>
  </si>
  <si>
    <t>3.2.1.4.6 굴절법 탄성파(중합법)탐사 - 측정 및 해석 (수진점 간격 10m, 급준지)     km당</t>
  </si>
  <si>
    <t>3.2.1.4.5 굴절법 탄성파(중합법)탐사 - 측정 및 해석 (수진점 간격 10m, 보통산지)     km당</t>
  </si>
  <si>
    <t>5.1.5.1 공내수평재하시험 (심도 50m 이내, NX-hole 규격) - 고무튜브형(저압-중압)   회당</t>
  </si>
  <si>
    <t>3.2.1.5.2 굴절법 탄성파(발파법)탐사 - 측정 및 해석 (수진점 간격 5m, 보통산지)     km당</t>
  </si>
  <si>
    <t>7.2.4.9.1 간극수압계(sensor식) 설치 - 연약지반(매설형/압입형)    1개/공 sensor 당</t>
  </si>
  <si>
    <t>5.1.5.2 공내수평재하시험 (심도 50m 이내, NX-hole 규격) - steel blade(고)   회당</t>
  </si>
  <si>
    <t>3.2.1.5.4 굴절법 탄성파(발파법)탐사 - 측정 및 해석 (수진점 간격 10m, 구릉지)     km당</t>
  </si>
  <si>
    <t>3.8.3.2 VSP탐사 측정 및 해석(화약 사용) - 공심도 100m, 수신·기진간격 2m기준    100m당</t>
  </si>
  <si>
    <t>3.3.2.2.2 전기비저항 2차원탐사 - 측정 및 해석 (전극간격 20m, 탐사심도 100m)    km당</t>
  </si>
  <si>
    <t xml:space="preserve">3.2.2.3.1 반사법 탄성파탐사 - 측정 및 해석 (수진·기진점 간격 2m, 평지-구릉지)    km당 </t>
  </si>
  <si>
    <t>4.3.5.2.3 경량조립식 바지선 대운반․조립․진수․인양 및 해체 (조립식 잭업바지(30m))   왕복/회당</t>
  </si>
  <si>
    <t xml:space="preserve">7.2.4.6.2 자석식 층별침하계(수동) 설치
 guide pipe 경사계에 추가, 설치공 φ131mm  </t>
  </si>
  <si>
    <t>4.3.5.2.2 경량조립식 바지선 대운반․조립․진수․인양 및 해체 (조립식 잭업바지(24m))   왕복/회당</t>
  </si>
  <si>
    <t>7.2.4.6.1 자석식 층별침하계(수동) 설치 - guide pipe φ32㎜, 설치공 φ86mm  개소당</t>
  </si>
  <si>
    <t>7.2.4.8.1 고정식(sensor) 경사계 설치 - 설치공경 φ116mm IPI, 가도관 φ70mm  개당</t>
  </si>
  <si>
    <t>4.3.5.2.3 경량조립식 바지선 대운반․조립․진수․인양 및 해체 (조립식 잭업바지(36m))   왕복/회당</t>
  </si>
  <si>
    <t>3.2.1.4.2 굴절법 탄성파(중합법)탐사 - 측정 및 해석 (수진점 간격 5m, 보통산지)     km당</t>
  </si>
  <si>
    <t>3.2.1.4.4 굴절법 탄성파(중합법)탐사 - 측정 및 해석 (수진점 간격 10m, 구릉지)     km당</t>
  </si>
  <si>
    <t>7.2.2.6.2 단면측정기(profiler) 설치
 센서고정식 자동(센서식 readout-IPI L=1.0m)</t>
  </si>
  <si>
    <t>물탱크(살수차)</t>
  </si>
  <si>
    <t xml:space="preserve">7.2.4.5.1 연속식(rod) 지표침하계 설치  </t>
  </si>
  <si>
    <t xml:space="preserve">7.2.4.5.2 연속식(rod) 층별침하계 설치  </t>
  </si>
  <si>
    <t>7.4.2.5 재해석 - 댐 제체     건(단면)당</t>
  </si>
  <si>
    <t>7.4.2.4 재해석 - 사면안정     건(단면)당</t>
  </si>
  <si>
    <t>7.4.2.2 재해석 - 흙막이굴착     건(단면)당</t>
  </si>
  <si>
    <t>φ86㎜ 이내의 강관</t>
  </si>
  <si>
    <t>사각형(중)-스틸</t>
  </si>
  <si>
    <t>groutable</t>
  </si>
  <si>
    <t>연속침하계 센서</t>
  </si>
  <si>
    <t>grout cone</t>
  </si>
  <si>
    <t>vane blade</t>
  </si>
  <si>
    <t>7.1 계측관리 계획</t>
  </si>
  <si>
    <t>7.2 기기설치</t>
  </si>
  <si>
    <t>소프트웨어사업부분</t>
  </si>
  <si>
    <t>여비 일당 숙박비</t>
  </si>
  <si>
    <t>변위말뚝 및 부동말뚝</t>
  </si>
  <si>
    <t>D=152.4㎜</t>
  </si>
  <si>
    <t>D=101.6㎜</t>
  </si>
  <si>
    <t>∅12×30㎝STS</t>
  </si>
  <si>
    <t>φ9㎝×1.0m</t>
  </si>
  <si>
    <t>D=120.7㎜</t>
  </si>
  <si>
    <t>φ100㎜×4mPVC</t>
  </si>
  <si>
    <t>신축계(측정기)</t>
  </si>
  <si>
    <t>φ9㎝×1.5m</t>
  </si>
  <si>
    <t>access pipe</t>
  </si>
  <si>
    <t>φ7㎝×1.0m</t>
  </si>
  <si>
    <t>3.18mm*30m</t>
  </si>
  <si>
    <t>STS와이어로프</t>
  </si>
  <si>
    <t>end housing</t>
  </si>
  <si>
    <t>protection</t>
  </si>
  <si>
    <t>견인wirecable</t>
  </si>
  <si>
    <t>cross arm</t>
  </si>
  <si>
    <t>mems센서(일체형)</t>
  </si>
  <si>
    <t>45×45×9㎜</t>
  </si>
  <si>
    <t>써보형토탈스테이션</t>
  </si>
  <si>
    <t>고정식(sus)</t>
  </si>
  <si>
    <t>자동개폐식(sus)</t>
  </si>
  <si>
    <t>0~1,000bar</t>
  </si>
  <si>
    <t>sus(1m 이상)</t>
  </si>
  <si>
    <t>온도, 기압센서</t>
  </si>
  <si>
    <t>1~20Hz, L1</t>
  </si>
  <si>
    <t>NX × 1.0m</t>
  </si>
  <si>
    <t>NX × 1.5m</t>
  </si>
  <si>
    <t>BX × 1.0m</t>
  </si>
  <si>
    <t>BX × 1.5m</t>
  </si>
  <si>
    <t>PX × 1.0m</t>
  </si>
  <si>
    <t>측정봉 rod 보호관</t>
  </si>
  <si>
    <t>HX × 1.0m</t>
  </si>
  <si>
    <t xml:space="preserve">6.5.4.6 양수정 관측공 시추
 φ76㎜ - 연암  </t>
  </si>
  <si>
    <t xml:space="preserve">6.5.4.8 양수정 관측공 시추
 φ76㎜ - 경암  </t>
  </si>
  <si>
    <t>3.4.1.2.6  핸디 GPR 공동확인(간이시추조사)</t>
  </si>
  <si>
    <t>3.4.1.2.7  핸디 GPR 공동확인(내시경조사)</t>
  </si>
  <si>
    <t xml:space="preserve">4.3.5.3.5 셋팅바지선 대운반(예인)
 150km </t>
  </si>
  <si>
    <t xml:space="preserve">4.3.5.3.6 셋팅바지선 대운반(예인)
 300km </t>
  </si>
  <si>
    <t>7.1.4.1.1 계측 계획수립·설계 - 소규모   건당</t>
  </si>
  <si>
    <t>7.1.4.1.2 계측 계획수립·설계 - 중규모   건당</t>
  </si>
  <si>
    <t>7.1.4.1.3 계측 계획수립·설계 - 대규모   건당</t>
  </si>
  <si>
    <t>7.2.2.4 지표면변위 설치 - 변위말뚝   개소당</t>
  </si>
  <si>
    <t>7.2.2.2 지표면변위 설치 - 침하핀   개소당</t>
  </si>
  <si>
    <t>7.2.3.2.4 계측공 시추 φ86㎜ - 전석·사석   m당</t>
  </si>
  <si>
    <t>7.2.3.3.1 계측공 시추 φ116㎜ - 점성토   m당</t>
  </si>
  <si>
    <t>7.2.3.4.3 계측공 시추 φ131㎜ - 사력   m당</t>
  </si>
  <si>
    <t>7.2.3.4.5 계측공 시추 φ131㎜ - 풍화암   m당</t>
  </si>
  <si>
    <t>7.2.6.10.4  가속도계 설치 - 매립형     개당</t>
  </si>
  <si>
    <t>7.2.4.5.1 연속식(rod) 지표침하계 설치  개소당</t>
  </si>
  <si>
    <t>7.2.3.4.4 계측공 시추 φ131㎜ - 전석·사석   m당</t>
  </si>
  <si>
    <t>7.2.4.2 지표침하계 설치 - 설치공 φ66   개소당</t>
  </si>
  <si>
    <t>7.2.3.1.5 계측공 시추 φ66㎜ - 풍화암   m당</t>
  </si>
  <si>
    <t>7.2.3.3.2 계측공 시추 φ116㎜ - 사질토   m당</t>
  </si>
  <si>
    <t>7.2.3.2.1 계측공 시추 φ86㎜ - 점성토   m당</t>
  </si>
  <si>
    <t>7.2.3.3.3 계측공 시추 φ116㎜ - 사력   m당</t>
  </si>
  <si>
    <t>7.2.3.2.5 계측공 시추 φ86㎜ - 풍화암   m당</t>
  </si>
  <si>
    <t>7.2.3.3.6 계측공 시추 φ116㎜ - 연암   m당</t>
  </si>
  <si>
    <t>7.2.3.4.2 계측공 시추 φ131㎜ - 사질토   m당</t>
  </si>
  <si>
    <t>7.2.3.4.6 계측공 시추 φ131㎜ - 연암   m당</t>
  </si>
  <si>
    <t>7.2.4.10.1 지하수위계 설치 - 수동촉침식    공당</t>
  </si>
  <si>
    <t>7.2.5.2.1 토압계 설치 - 성토지반(토압계)  개당</t>
  </si>
  <si>
    <t>7.2.3.2.2 계측공 시추 φ86㎜ - 사질토   m당</t>
  </si>
  <si>
    <t>7.2.7.1  터널 천단침하 및 내공변위계 설치     개당</t>
  </si>
  <si>
    <t>7.2.7.7.1 도상침하계 - 콘크리트/레일     개당</t>
  </si>
  <si>
    <t>7.2.3.3.4 계측공 시추 φ116㎜ - 전석·사석   m당</t>
  </si>
  <si>
    <t>7.2.3.3.5 계측공 시추 φ116㎜ - 풍화암   m당</t>
  </si>
  <si>
    <t>7.2.7.7.3 침하형상변위계 - 콘크리트/레일     개당</t>
  </si>
  <si>
    <t>7.2.3.4.1 계측공 시추 φ131㎜ - 점성토   m당</t>
  </si>
  <si>
    <t xml:space="preserve">6.5.4.7 양수정 관측공 시추
 φ76㎜ - 보통암  </t>
  </si>
  <si>
    <t>7.1.4.1.6 계측 현지답사·자료수집 - 대규모   건당</t>
  </si>
  <si>
    <t xml:space="preserve">6.5.4.5 양수정 관측공 시추
 φ76㎜ - 풍화암  </t>
  </si>
  <si>
    <t>4.3.2.1 시추장비 대운반(상하차 포함) 
 20km이내</t>
  </si>
  <si>
    <t>7.2.2.1.1 지표침하판 설치 - 90×90   개소당</t>
  </si>
  <si>
    <t>4.3.5.4.8-1 예선 손료 및 운전경비
예선 - 336kW</t>
  </si>
  <si>
    <t>7.2.2.1.2 지표침하판 설치 - 120×120   개소당</t>
  </si>
  <si>
    <t>7.2.2.1.3 지표침하판 설치 - 240×240   개소당</t>
  </si>
  <si>
    <t>3.4.2.2.8  차량이동형 GPR 공동조사(내시경조사)</t>
  </si>
  <si>
    <t>7.2.3.1.1 계측공 시추 φ66㎜ - 점성토   m당</t>
  </si>
  <si>
    <t>7.2.3.1.2 계측공 시추 φ66㎜ - 사질토   m당</t>
  </si>
  <si>
    <t>7.1.4.1.4 계측 현지답사·자료수집 - 소규모   건당</t>
  </si>
  <si>
    <t>7.2.3.1.4 계측공 시추 φ66㎜ - 전석·사석   m당</t>
  </si>
  <si>
    <t>4.3.5.4.8-1 예선 손료 및 운전경비
예선 - 261kW</t>
  </si>
  <si>
    <t>4.3.5.4.8 시추조사용 바지선 손료
경량조립식 평바지</t>
  </si>
  <si>
    <t xml:space="preserve">4.6.3.1 수동식 오거보링
 φ100mm (3m이내)  </t>
  </si>
  <si>
    <t>7.1.4.1.5 계측 현지답사·자료수집 - 중규모   건당</t>
  </si>
  <si>
    <t>3.4.2.2.7  차량이동형 GPR 공동조사(간이시추조사)</t>
  </si>
  <si>
    <t xml:space="preserve">6.5.4.1 양수정 관측공 시추
 φ76㎜ - 점성토  </t>
  </si>
  <si>
    <t>4.3.2.2 시추장비 대운반(상하차 포함) 
 20~40km</t>
  </si>
  <si>
    <t>4.3.2.3 시추장비 대운반(상하차 포함) 
 40~60km</t>
  </si>
  <si>
    <t>4.3.5.4.8-1 예선 손료 및 운전경비
예선 - 597kW</t>
  </si>
  <si>
    <t>4.3.5.4.8-1 예선 손료 및 운전경비
예선 - 187kW</t>
  </si>
  <si>
    <t xml:space="preserve">4.6.3.2 수동식 오거보링
 φ100mm (5m이내)  </t>
  </si>
  <si>
    <t>4.3.2.4 시추장비 대운반(상하차 포함) 
 60km이상</t>
  </si>
  <si>
    <t>규      격</t>
  </si>
  <si>
    <t>총      액</t>
  </si>
  <si>
    <t>드라이브파이프슈</t>
  </si>
  <si>
    <t>종        별</t>
  </si>
  <si>
    <t>드라이브파이프헤드</t>
  </si>
  <si>
    <t>경      비</t>
  </si>
  <si>
    <t>다이아몬드리밍쉘</t>
  </si>
  <si>
    <t>GPS 측량기구</t>
  </si>
  <si>
    <t>∮25*250mm</t>
  </si>
  <si>
    <t>인건비+제경비의</t>
  </si>
  <si>
    <t>알루미늄 4.5m</t>
  </si>
  <si>
    <t>3.4.2.1.5 차량이동형 GPR 지하매설물 확인 측정비</t>
  </si>
  <si>
    <t>3.4.2.2.4  차량이동형 GPR 공동조사 보고서 집필</t>
  </si>
  <si>
    <t>3.8.2.2 시추공 탄성파탐사(다운홀 테스트) 측정 및 해석</t>
  </si>
  <si>
    <t xml:space="preserve">5.3.1.2 평판재하시험(PBT) 
 지반 10t 이내 </t>
  </si>
  <si>
    <t xml:space="preserve">6.5.2.10 양수정 설치
φ300㎜ - 케이싱 설치  </t>
  </si>
  <si>
    <t xml:space="preserve">6.5.2.12 양수정 설치
φ300㎜ - 우물자재설치  </t>
  </si>
  <si>
    <t xml:space="preserve">7.2.3.1.4 계측공 시추 
 φ66㎜ - 전석·사석  </t>
  </si>
  <si>
    <t xml:space="preserve">7.2.3.2.4 계측공 시추 
 φ86㎜ - 전석·사석  </t>
  </si>
  <si>
    <t xml:space="preserve">7.2.3.3.1 계측공 시추 
 φ116㎜ - 점성토  </t>
  </si>
  <si>
    <t xml:space="preserve">7.2.3.3.2 계측공 시추 
 φ116㎜ - 사질토  </t>
  </si>
  <si>
    <t xml:space="preserve">7.2.3.3.4 계측공 시추 
 φ116㎜ - 전석·사석  </t>
  </si>
  <si>
    <t xml:space="preserve">7.2.3.3.5 계측공 시추 
 φ116㎜ - 풍화암  </t>
  </si>
  <si>
    <t>4.2.2.2 지반조사 
 사전타협·협의·현지답사 - 규모 4급</t>
  </si>
  <si>
    <t xml:space="preserve">5.2.2 수압파쇄시험 
 측정 및 해석 (심도100m이내)  </t>
  </si>
  <si>
    <t>4.2.2.1 지반조사 
 사전타협·협의·현지답사 - 규모 5급</t>
  </si>
  <si>
    <t>4.2.2.4 지반조사 
 사전타협·협의·현지답사 - 규모 2급</t>
  </si>
  <si>
    <t xml:space="preserve">7.2.3.4.1 계측공 시추 
 φ131㎜ - 점성토  </t>
  </si>
  <si>
    <t xml:space="preserve">7.2.3.4.2 계측공 시추 
 φ131㎜ - 사질토  </t>
  </si>
  <si>
    <t>3.4.2.2.2 차량이동형 GPR 공동조사 현지답사·자료검토</t>
  </si>
  <si>
    <t xml:space="preserve">3.4.2.2.3 차량이동형 GPR 공동조사 데이터처리·해석 </t>
  </si>
  <si>
    <t>3.4.2.2.6  차량이동형 GPR 공동조사 측정(2차 조사)</t>
  </si>
  <si>
    <t>3.8.2.1 시추공 탄성파탐사(크로스홀 테스트) 측정 및 해석</t>
  </si>
  <si>
    <t>4.2.2.3 지반조사 
 사전타협·협의·현지답사 - 규모 3급</t>
  </si>
  <si>
    <t>4.2.2.5 지반조사 
 사전타협·협의·현지답사 - 규모 1급</t>
  </si>
  <si>
    <t>3.4.2.2.5  차량이동형 GPR 공동조사 측정(1차 조사)</t>
  </si>
  <si>
    <t>7.2.8.1.5 파향파고계(wave gauge) 설치 - 육상거치식     기(개소)당</t>
  </si>
  <si>
    <t>3.6.1.2.2 자력·중력·자연방사능·S.P 및 VLF 탐사 측정 및 해석(보통산지)</t>
  </si>
  <si>
    <t>7.2.2.8.2 cross arm식 변위계 설치
 센서식 자동(3m간격3열3기-수평형)</t>
  </si>
  <si>
    <t xml:space="preserve">7.2.6.4.3  구조물경사계(tiltmeter) 설치
 표면,벽면 거치형(센서식) </t>
  </si>
  <si>
    <t xml:space="preserve">7.2.6.4.2  구조물경사계(tiltmeter) 설치
 표면,벽면 거치형(수동식) </t>
  </si>
  <si>
    <t>7.2.2.5.1 지표면 신축계(extensomerter) 설치 - 연약지반   기(개소)당</t>
  </si>
  <si>
    <t xml:space="preserve">7.2.6.4.4  구조물경사계(tiltmeter) 설치
 표면,벽면 거치형(가도관) </t>
  </si>
  <si>
    <t>7.2.2.6.1 단면측정기(profiler) 설치 
 삽입식수동(경사계 probe-가도관)</t>
  </si>
  <si>
    <t>7.2.6.4.1  구조물경사계(tiltmeter) 설치 - 매설형     기(개소)당</t>
  </si>
  <si>
    <t>7.2.8.1.3 파향파고계(wave gauge) 설치 - 매립식:수압식     기(개소)당</t>
  </si>
  <si>
    <t>7.3.1.2.11 상주계측(관측·측정) - 연약지반·항만, 계측기 70개이하      일당</t>
  </si>
  <si>
    <t>3.7.7.1 물리검층 준비, 측정 및 해석 - P파 및 S파(Suspension PS)</t>
  </si>
  <si>
    <t>7.3.1.2.10 상주계측(관측·측정) - 연약지반·항만, 계측기 50개이하      일당</t>
  </si>
  <si>
    <t>7.3.1.2.18 상주계측(관측·측정) - 교량·구조물, 계측기 50개이하      일당</t>
  </si>
  <si>
    <t>7.2.2.9.1 무인자동 3차원 광파시스템(total station) 설치
 자동개폐식</t>
  </si>
  <si>
    <t>7.2.2.5.2 지표면 신축계(extensomerter) 설치 - 활동지반   기(개소)당</t>
  </si>
  <si>
    <t>7.2.2.8.1 cross arm식 변위계 설치
 삽입식 수동(5m간격3단1기-수직형)</t>
  </si>
  <si>
    <t>7.2.6.6.1  연통(수)관식 침하계 설치 - air 연통관식(수관식 수동)     개당</t>
  </si>
  <si>
    <t>3.2.1.3.2 굴절법 탄성파(중합법) 보고서집필</t>
  </si>
  <si>
    <t xml:space="preserve">2.6.2.1 사면조사 - 계획·준비(1~5ha)    </t>
  </si>
  <si>
    <t>2.2.1 위성 및 항공사진 판독(1/10,000)</t>
  </si>
  <si>
    <t xml:space="preserve">3.2.4.2.2 표면파탐사(MASW) 보고서집필 </t>
  </si>
  <si>
    <t xml:space="preserve">3.2.4.2.1 표면파탐사(MASW) 계획·준비 </t>
  </si>
  <si>
    <t xml:space="preserve">3.2.5.2.1 상시미진동 측정 및 해석(지표1점) </t>
  </si>
  <si>
    <t>3.3.1.4.1 전기비저항(수직법·수평법) 계획준비</t>
  </si>
  <si>
    <t>3.3.1.4.2 전기비저항(수직법·수평법) 보고서집필</t>
  </si>
  <si>
    <t>3.4.2.2.1 차량이동형 GPR 공동조사 계획준비</t>
  </si>
  <si>
    <t>3.3.1.5.4 전기비저항(수평법) 측정 및 해석</t>
  </si>
  <si>
    <t>3.4.1.1.6 핸디 GPR 지하매설물 확인 측정비</t>
  </si>
  <si>
    <t>3.4.1.2.2 핸디 GPR 공동조사 현지답사·자료검토</t>
  </si>
  <si>
    <t>3.4.1.1.5 핸디 GPR 지하매설물 확인 측정비</t>
  </si>
  <si>
    <t>3.4.1.2.4  핸디 GPR 공동조사 보고서 집필</t>
  </si>
  <si>
    <t>3.4.1.1.1 핸디 GPR 지하매설물 확인 계획준비</t>
  </si>
  <si>
    <t>3.7.7.3 물리검층 준비, 측정 및 해석 - 밀도</t>
  </si>
  <si>
    <t>5.1.2.2.1 piezocone 관입시험(병행소산)</t>
  </si>
  <si>
    <t>4.2.3.2 지반조사 
 보고서 작성 - 규모 4급</t>
  </si>
  <si>
    <t>4.2.3.5 지반조사 
 보고서 작성 - 규모 1급</t>
  </si>
  <si>
    <t>4.2.3.1 지반조사 
 보고서 작성 - 규모 5급</t>
  </si>
  <si>
    <t>4.2.3.4 지반조사 
 보고서 작성 - 규모 2급</t>
  </si>
  <si>
    <t>4.2.3.3 지반조사 
 보고서 작성 - 규모 3급</t>
  </si>
  <si>
    <t>5.1.2.1.1 piezocone 관입시험(CPT)</t>
  </si>
  <si>
    <t>5.1.2.2.2 piezocone 관입시험(단독소산)</t>
  </si>
  <si>
    <t xml:space="preserve">5.1.6 Flat Dilatometer Test </t>
  </si>
  <si>
    <t xml:space="preserve">6.2.3.2 지하수위 측정
 지하수위관측(자동관측) </t>
  </si>
  <si>
    <t>6.2.3.3 지하수위 측정 
 지하수위관측(수동관측)</t>
  </si>
  <si>
    <t>5.1.2.3 RI cone, seismic cone</t>
  </si>
  <si>
    <t xml:space="preserve">5.3.1.1 평판재하시험(PBT)
 지반 5t 이내 </t>
  </si>
  <si>
    <t xml:space="preserve">5.3.1.3 평판재하시험(PBT) 
 도로 5t 이내 </t>
  </si>
  <si>
    <t>7.2.5.3.1 하중계(load cell) 설치 - 센터홀형 (스트러트)  개당</t>
  </si>
  <si>
    <t>7.2.2.10.2 GPS, GNSS시스템식 3차원 변위계 설치
 동적계측(동적거동)</t>
  </si>
  <si>
    <t xml:space="preserve">7.2.2.5.2 지표면 신축계(extensomerter) 설치 
 활동지반  </t>
  </si>
  <si>
    <t>3.8.6.2 공내영상검층(초음파주사검층-Televiewer, ABI) 측정 및 해석</t>
  </si>
  <si>
    <t>7.2.4.3 고정점 설치(reference point) - 설치공 φ86   개소당</t>
  </si>
  <si>
    <t>7.2.5.2.3 토압계 설치 - GL.-5m(sheet pile 벽체)  개당</t>
  </si>
  <si>
    <t>7.2.6.1.1 변형률계(strain gauge) 설치 - 점용접     개소당</t>
  </si>
  <si>
    <t>7.2.2.9.2 무인자동 3차원 광파시스템(total station) 설치
 고정식</t>
  </si>
  <si>
    <t xml:space="preserve">5.3.3.1 말뚝정재하시험(시험하중 200ton이하) 
 압축재하시험(반력재하법) </t>
  </si>
  <si>
    <t xml:space="preserve">5.3.3.2 말뚝정재하시험(시험하중 200ton이하)
 압축재하시험(실재하법) </t>
  </si>
  <si>
    <t>4.3.5.2.1 경량조립식 바지선 대운반․조립․진수․인양 및 해체 
 조립식 평바지</t>
  </si>
  <si>
    <t>7.2.2.10.1 GPS, GNSS시스템식 3차원 변위계 설치
 정적계측(정적거동)</t>
  </si>
  <si>
    <t>4.3.5.4.8 시추조사용 바지선 손료
경량조립식 잭업바지 - SPUD 36m</t>
  </si>
  <si>
    <t>7.2.5.3.2 하중계(load cell) 설치 - 센터홀형 (어스앵커)  개당</t>
  </si>
  <si>
    <t>3.7.7.2 물리검층  준비, 측정 및 해석 -  P파(음파),전기,온도,공경,공곡</t>
  </si>
  <si>
    <t xml:space="preserve">7.2.4.7.3 삽입식(수동식) 경사계 설치
 φ131mm, 가도관 φ85mm  </t>
  </si>
  <si>
    <t xml:space="preserve">7.2.4.7.1 삽입식(수동식) 경사계 설치 
 φ86mm, 가도관 φ60mm  </t>
  </si>
  <si>
    <t xml:space="preserve">7.2.4.7.2 삽입식(수동식) 경사계 설치
 φ86mm, 가도관 φ70mm  </t>
  </si>
  <si>
    <t>7.2.4.1.1 rod 지중침하(층별)  설치
 φ86mm (screw point)</t>
  </si>
  <si>
    <t>제비
(D*요율)</t>
  </si>
  <si>
    <t>2장 지표지질조사</t>
  </si>
  <si>
    <t>5장 현장원위치시험</t>
  </si>
  <si>
    <t>6장 지하수조사</t>
  </si>
  <si>
    <t>7.2.3.2.3 계측공 시추 φ86㎜ - 사력   m당</t>
  </si>
  <si>
    <t>7.2.3.1.6 계측공 시추 φ66㎜ - 연암   m당</t>
  </si>
  <si>
    <t>7.2.3.1.3 계측공 시추 φ66㎜ - 사력   m당</t>
  </si>
  <si>
    <t>7.2.3.2.6 계측공 시추 φ86㎜ - 연암   m당</t>
  </si>
  <si>
    <t>7.2.4.5.2 연속식(rod) 층별침하계 설치  개당</t>
  </si>
  <si>
    <t>7.2.4.10.2 지하수위계 설치 - 센서식    공당</t>
  </si>
  <si>
    <t>7.2.6.10.1  가속도계 설치 - 1축     개당</t>
  </si>
  <si>
    <t>7.2.6.8  처짐계 설치 - 광학식    개소당</t>
  </si>
  <si>
    <t>7.2.6.10.3  가속도계 설치 - 3축     개당</t>
  </si>
  <si>
    <t>7.2.7.3  rock bolt 축력계     개당</t>
  </si>
  <si>
    <t>7.2.7.4 shotcrete 응력계     개당</t>
  </si>
  <si>
    <t>7.2.6.10.2  가속도계 설치 - 2축     개당</t>
  </si>
  <si>
    <t>7.2.7.7.4 침하형상변위계 - 자갈     개당</t>
  </si>
  <si>
    <t>6.4.1 암반수압시험(Lugeon test)   회당</t>
  </si>
  <si>
    <t>6.3.4 단공간이 양수시험    (60분이내) 공당</t>
  </si>
  <si>
    <t>6.3.3 지하수 공내 미유속 측정 및 해석    회당</t>
  </si>
  <si>
    <t>6.2.3.1 지하수위 측정 - 보호공설치   개소당</t>
  </si>
  <si>
    <t>6.3.2.1 지하수 추적조사 - 추적자 시험    회당</t>
  </si>
  <si>
    <t>무선모뎀(수신부)</t>
  </si>
  <si>
    <t>무선모뎀(송신부)</t>
  </si>
  <si>
    <t>구조물
균열측정계기</t>
  </si>
  <si>
    <t>ELP전선관 50mm</t>
  </si>
  <si>
    <t>간극수압계 센서</t>
  </si>
  <si>
    <t>φ70㎜ 표준형</t>
  </si>
  <si>
    <t>φ85㎜ tele형</t>
  </si>
  <si>
    <t>φ60㎜ 표준형</t>
  </si>
  <si>
    <t>stand pipe</t>
  </si>
  <si>
    <t>steel 전선관</t>
  </si>
  <si>
    <t>φ48㎜×3.6t</t>
  </si>
  <si>
    <t>7.2.5 토압측정</t>
  </si>
  <si>
    <t>total토압용</t>
  </si>
  <si>
    <t>tilt plate</t>
  </si>
  <si>
    <t>portable전용</t>
  </si>
  <si>
    <t>embedment</t>
  </si>
  <si>
    <t>tiltmeter</t>
  </si>
  <si>
    <t>strut전용4각형</t>
  </si>
  <si>
    <t>no-stress</t>
  </si>
  <si>
    <t>air연통식침하계</t>
  </si>
  <si>
    <t>reservoir</t>
  </si>
  <si>
    <t>liquid tank</t>
  </si>
  <si>
    <t>φ25㎜ tube</t>
  </si>
  <si>
    <t>terminal</t>
  </si>
  <si>
    <t>사각형(소)-스틸</t>
  </si>
  <si>
    <t>jointmeter</t>
  </si>
  <si>
    <t>air hose</t>
  </si>
  <si>
    <t>structure</t>
  </si>
  <si>
    <t>1.0t truck</t>
  </si>
  <si>
    <t>45㎝×45㎝×9㎜</t>
  </si>
  <si>
    <t>굴절차량  임대</t>
  </si>
  <si>
    <t>고소작업차량 임대</t>
  </si>
  <si>
    <t>1축 가속도 센서</t>
  </si>
  <si>
    <t>매립형(3방향)</t>
  </si>
  <si>
    <t>7.2.7 터널계측</t>
  </si>
  <si>
    <t>원형 백관 케이싱</t>
  </si>
  <si>
    <t>Rockbolt축력계</t>
  </si>
  <si>
    <t>shotcrete</t>
  </si>
  <si>
    <t>사각형(대)-sus</t>
  </si>
  <si>
    <t>침하형상변위센서</t>
  </si>
  <si>
    <t>센서용(10개월용)</t>
  </si>
  <si>
    <t>전단면내공변위계</t>
  </si>
  <si>
    <t>해저 cable</t>
  </si>
  <si>
    <t>모뎀용(3개월용)</t>
  </si>
  <si>
    <t>7.3.1 수동계측</t>
  </si>
  <si>
    <t>data logger</t>
  </si>
  <si>
    <t>SUS, 고정대 포함</t>
  </si>
  <si>
    <t>logger 외함</t>
  </si>
  <si>
    <t>S/W중급기술자</t>
  </si>
  <si>
    <t>이더뎃 시리얼 컨버터</t>
  </si>
  <si>
    <t>6.1 정천현황조사</t>
  </si>
  <si>
    <t>S/W특급기술자</t>
  </si>
  <si>
    <t>광케이블 접속함체</t>
  </si>
  <si>
    <t>S/W초급기술자</t>
  </si>
  <si>
    <t>S/W고급기술자</t>
  </si>
  <si>
    <t>광케이블 보호관</t>
  </si>
  <si>
    <t>히트 pulse 형</t>
  </si>
  <si>
    <t>6.4 암반수압시험</t>
  </si>
  <si>
    <t>6.5 양수시험</t>
  </si>
  <si>
    <t>유속유향계 손료</t>
  </si>
  <si>
    <t>6.2 지하수위 조사</t>
  </si>
  <si>
    <t>고성능착정기 손료</t>
  </si>
  <si>
    <t>RI - meter</t>
  </si>
  <si>
    <t>고소작업차량렌트 임대</t>
  </si>
  <si>
    <t>shear plate</t>
  </si>
  <si>
    <t>간이시추기(코어드릴)</t>
  </si>
  <si>
    <t>트럭탑재형크레인</t>
  </si>
  <si>
    <t>백관 300mm</t>
  </si>
  <si>
    <t>VG1, 200mm</t>
  </si>
  <si>
    <t>12mm*4p*20m</t>
  </si>
  <si>
    <t>VG1, 250mm</t>
  </si>
  <si>
    <t>P V C 유공관</t>
  </si>
  <si>
    <t>백관 200mm</t>
  </si>
  <si>
    <t>VG1, 150mm</t>
  </si>
  <si>
    <t>백관 250mm</t>
  </si>
  <si>
    <t>P V C 파이프</t>
  </si>
  <si>
    <t>압인 packer</t>
  </si>
  <si>
    <t>자석식
층별침하계</t>
  </si>
  <si>
    <t>여과사리 2-5</t>
  </si>
  <si>
    <t>구조용백150A</t>
  </si>
  <si>
    <t>구조용백100A</t>
  </si>
  <si>
    <t>240×240×12</t>
  </si>
  <si>
    <t>3.2.4 표면파탐사(MASW)</t>
  </si>
  <si>
    <t>3.3.2 전기비저항 2차원탐사</t>
  </si>
  <si>
    <t>3.4 지표레이더탐사(GPR)</t>
  </si>
  <si>
    <t>5.3.2 말뚝동재하시험   회당</t>
  </si>
  <si>
    <t>운용 체제 Program 포함</t>
  </si>
  <si>
    <t>7.3 현장 계측(관측, 측정)</t>
  </si>
  <si>
    <t>crack gauge (meter)</t>
  </si>
  <si>
    <t>1.0m×1.0m×0.5m 이상</t>
  </si>
  <si>
    <t>가압판(bearing plate)</t>
  </si>
  <si>
    <t>6.5.3.2 양수시험   시간당</t>
  </si>
  <si>
    <t>Field computer 손료</t>
  </si>
  <si>
    <t>중기용 12mm 4P
20m/권</t>
  </si>
  <si>
    <t>조사착수일~종료일기준 별도 계상</t>
  </si>
  <si>
    <t>7.2.8 동적특성계측 및 기타</t>
  </si>
  <si>
    <t>6.1.2 정천현황조사   개소당</t>
  </si>
  <si>
    <t>6.4.2 순간충격시험   회당</t>
  </si>
  <si>
    <t>6.3 지하수의 투수계수 조사</t>
  </si>
  <si>
    <t>견적회사
(물가정보 page)</t>
  </si>
  <si>
    <t>크레인(타이어) 130~250ton</t>
  </si>
  <si>
    <t>datum(ring) magnet</t>
  </si>
  <si>
    <t>rod 지중침하(층별)
및 고정점</t>
  </si>
  <si>
    <t>4.4 토질(비고결층)조사 시추</t>
  </si>
  <si>
    <t>Client PC 및 Monitor</t>
  </si>
  <si>
    <t>필요수량(층별 3ea설치기준)</t>
  </si>
  <si>
    <t>steel plate(설치용판)</t>
  </si>
  <si>
    <t>계측기별 측정기
손료 합산적용</t>
  </si>
  <si>
    <t>6.3.1 현장투수시험   회당</t>
  </si>
  <si>
    <t>연속식(rod)
지표(층별)침하계</t>
  </si>
  <si>
    <t>4.6.2.1 블록시료채취  개소당</t>
  </si>
  <si>
    <t>4.6.2.2 교란시료채취  개소당</t>
  </si>
  <si>
    <t>크레인(타이어) 60~100ton</t>
  </si>
  <si>
    <t>3.8 시추공을 이용한 물리탐사</t>
  </si>
  <si>
    <t>2.5.6 보고서집필    건당</t>
  </si>
  <si>
    <t>C&amp;H(Geospace, 미국)</t>
  </si>
  <si>
    <t>3.6.2 1m 심도 지온탐사</t>
  </si>
  <si>
    <t>탄성파탐사용, 1성분, 28HZ</t>
  </si>
  <si>
    <t>3.4.2 차량이동형 GPR 탐사</t>
  </si>
  <si>
    <t>복합검층의 경우 품셈의 보정률 적용</t>
  </si>
  <si>
    <t xml:space="preserve">2.2 위성 및 항공사진 판독  </t>
  </si>
  <si>
    <t xml:space="preserve"> </t>
  </si>
  <si>
    <t>본</t>
  </si>
  <si>
    <t>단위</t>
  </si>
  <si>
    <t>개</t>
  </si>
  <si>
    <t>%</t>
  </si>
  <si>
    <t>수 량</t>
  </si>
  <si>
    <t>잡재료</t>
  </si>
  <si>
    <t>지오폰</t>
  </si>
  <si>
    <t>기술료</t>
  </si>
  <si>
    <t>m</t>
  </si>
  <si>
    <t>화약</t>
  </si>
  <si>
    <t>kg</t>
  </si>
  <si>
    <t>시멘트</t>
  </si>
  <si>
    <t>HX</t>
  </si>
  <si>
    <t>휘발유</t>
  </si>
  <si>
    <t>L</t>
  </si>
  <si>
    <t>보링공</t>
  </si>
  <si>
    <t>NX</t>
  </si>
  <si>
    <t>BX</t>
  </si>
  <si>
    <t>경유</t>
  </si>
  <si>
    <t>제경비</t>
  </si>
  <si>
    <t>발파선</t>
  </si>
  <si>
    <t>리밍쉘</t>
  </si>
  <si>
    <t>인</t>
  </si>
  <si>
    <t>기술사</t>
  </si>
  <si>
    <t>조</t>
  </si>
  <si>
    <t>AX</t>
  </si>
  <si>
    <t>예선</t>
  </si>
  <si>
    <t>슬리브</t>
  </si>
  <si>
    <t>기포제</t>
  </si>
  <si>
    <t>일</t>
  </si>
  <si>
    <t>제도사</t>
  </si>
  <si>
    <t>hr</t>
  </si>
  <si>
    <t>지표용</t>
  </si>
  <si>
    <t>발전기</t>
  </si>
  <si>
    <t>밀도</t>
  </si>
  <si>
    <t>구분</t>
  </si>
  <si>
    <t>콘</t>
  </si>
  <si>
    <t>전극봉</t>
  </si>
  <si>
    <t>계</t>
  </si>
  <si>
    <t>인건비</t>
  </si>
  <si>
    <t>포터블</t>
  </si>
  <si>
    <t>PX</t>
  </si>
  <si>
    <t>조력공</t>
  </si>
  <si>
    <t>필터</t>
  </si>
  <si>
    <t>5HP</t>
  </si>
  <si>
    <t>공통</t>
  </si>
  <si>
    <t>환 율</t>
  </si>
  <si>
    <t>재료비</t>
  </si>
  <si>
    <t>검층기</t>
  </si>
  <si>
    <t>3장</t>
  </si>
  <si>
    <t>5장</t>
  </si>
  <si>
    <t>선원</t>
  </si>
  <si>
    <t>환진기</t>
  </si>
  <si>
    <t>STS</t>
  </si>
  <si>
    <t>지중용</t>
  </si>
  <si>
    <t>합계</t>
  </si>
  <si>
    <t>㎡</t>
  </si>
  <si>
    <t>회</t>
  </si>
  <si>
    <t>6장</t>
  </si>
  <si>
    <t>교통선</t>
  </si>
  <si>
    <t>환율</t>
  </si>
  <si>
    <t>km</t>
  </si>
  <si>
    <t>개소</t>
  </si>
  <si>
    <t>시간</t>
  </si>
  <si>
    <t>CPT</t>
  </si>
  <si>
    <t>막장</t>
  </si>
  <si>
    <t>현장</t>
  </si>
  <si>
    <t xml:space="preserve"> 개</t>
  </si>
  <si>
    <t>단면</t>
  </si>
  <si>
    <t>점</t>
  </si>
  <si>
    <t>공</t>
  </si>
  <si>
    <t>set</t>
  </si>
  <si>
    <t>1㎢</t>
  </si>
  <si>
    <t>UPS</t>
  </si>
  <si>
    <t xml:space="preserve">단면 </t>
  </si>
  <si>
    <t>기</t>
  </si>
  <si>
    <t>ℓ</t>
  </si>
  <si>
    <t>잠수부</t>
  </si>
  <si>
    <t>용접공</t>
  </si>
  <si>
    <t xml:space="preserve">회 </t>
  </si>
  <si>
    <t>배터리</t>
  </si>
  <si>
    <t>4장</t>
  </si>
  <si>
    <t>상각비</t>
  </si>
  <si>
    <t>정비비</t>
  </si>
  <si>
    <t>관리비</t>
  </si>
  <si>
    <t>비 고</t>
  </si>
  <si>
    <t>기계명</t>
  </si>
  <si>
    <t>건</t>
  </si>
  <si>
    <t>전원용</t>
  </si>
  <si>
    <t>침하판</t>
  </si>
  <si>
    <t>거치형</t>
  </si>
  <si>
    <t>하중계</t>
  </si>
  <si>
    <t>매설형</t>
  </si>
  <si>
    <t>균열팁</t>
  </si>
  <si>
    <t>센서식</t>
  </si>
  <si>
    <t>보호관</t>
  </si>
  <si>
    <t>MHz</t>
  </si>
  <si>
    <t>수성식</t>
  </si>
  <si>
    <t>토압계</t>
  </si>
  <si>
    <t>수압식</t>
  </si>
  <si>
    <t>센서</t>
  </si>
  <si>
    <t>측정봉</t>
  </si>
  <si>
    <t>전선관</t>
  </si>
  <si>
    <t>수동식</t>
  </si>
  <si>
    <t>안테나</t>
  </si>
  <si>
    <t>측정대</t>
  </si>
  <si>
    <t>예인선</t>
  </si>
  <si>
    <t>HR</t>
  </si>
  <si>
    <t>온도계</t>
  </si>
  <si>
    <t>5㎥</t>
  </si>
  <si>
    <t>침하핀</t>
  </si>
  <si>
    <t>지지대</t>
  </si>
  <si>
    <t>침하봉</t>
  </si>
  <si>
    <t>특수펜</t>
  </si>
  <si>
    <t>수압계</t>
  </si>
  <si>
    <t>IPI</t>
  </si>
  <si>
    <t>sus</t>
  </si>
  <si>
    <t>ea</t>
  </si>
  <si>
    <t>대</t>
  </si>
  <si>
    <t>철근계</t>
  </si>
  <si>
    <t>식</t>
  </si>
  <si>
    <t>대형</t>
  </si>
  <si>
    <t>처짐계</t>
  </si>
  <si>
    <t>장력계</t>
  </si>
  <si>
    <t>구현</t>
  </si>
  <si>
    <t>터널</t>
  </si>
  <si>
    <t>㎥</t>
  </si>
  <si>
    <t>피뢰침</t>
  </si>
  <si>
    <t>샘플러</t>
  </si>
  <si>
    <t>손료</t>
  </si>
  <si>
    <t>로드</t>
  </si>
  <si>
    <t>스카이</t>
  </si>
  <si>
    <t>롤</t>
  </si>
  <si>
    <t>탐사기</t>
  </si>
  <si>
    <t>시험</t>
  </si>
  <si>
    <t>"</t>
  </si>
  <si>
    <t>단독콘</t>
  </si>
  <si>
    <t>거치대</t>
  </si>
  <si>
    <t>설계</t>
  </si>
  <si>
    <t>경비</t>
  </si>
  <si>
    <t>20m</t>
  </si>
  <si>
    <t>ton</t>
  </si>
  <si>
    <t>반사판</t>
  </si>
  <si>
    <t>소모품</t>
  </si>
  <si>
    <t>7장</t>
  </si>
  <si>
    <t>권</t>
  </si>
  <si>
    <t>분석</t>
  </si>
  <si>
    <t>윙비트</t>
  </si>
  <si>
    <t>콩자갈</t>
  </si>
  <si>
    <t>기록계</t>
  </si>
  <si>
    <t>표층용</t>
  </si>
  <si>
    <t>Hz</t>
  </si>
  <si>
    <t>비트</t>
  </si>
  <si>
    <t>0.2</t>
  </si>
  <si>
    <t>A사</t>
  </si>
  <si>
    <t>반력빔</t>
  </si>
  <si>
    <t>강봉</t>
  </si>
  <si>
    <t>620</t>
  </si>
  <si>
    <t>678</t>
  </si>
  <si>
    <t>2.0</t>
  </si>
  <si>
    <t>170</t>
  </si>
  <si>
    <t>OYO</t>
  </si>
  <si>
    <t>3성분</t>
  </si>
  <si>
    <t>58</t>
  </si>
  <si>
    <t>코세코</t>
  </si>
  <si>
    <t>751</t>
  </si>
  <si>
    <t>734</t>
  </si>
  <si>
    <t>42m</t>
  </si>
  <si>
    <t>50W</t>
  </si>
  <si>
    <t>잡품</t>
  </si>
  <si>
    <t>36m</t>
  </si>
  <si>
    <t>C사</t>
  </si>
  <si>
    <t>5kW</t>
  </si>
  <si>
    <t>117</t>
  </si>
  <si>
    <t>B사</t>
  </si>
  <si>
    <t>1성분</t>
  </si>
  <si>
    <t>.</t>
  </si>
  <si>
    <t>24m</t>
  </si>
  <si>
    <t>30m</t>
  </si>
  <si>
    <t>크레인(타이어)</t>
  </si>
  <si>
    <t>다이아몬드비트(D3)</t>
  </si>
  <si>
    <t>63.5×750</t>
  </si>
  <si>
    <t>더블코아바렐(D3)</t>
  </si>
  <si>
    <t>품      목</t>
  </si>
  <si>
    <t>101.6×980</t>
  </si>
  <si>
    <t>증폭모니터일체형</t>
  </si>
  <si>
    <t>전기비저항탐사기</t>
  </si>
  <si>
    <t>공내S파 발진원</t>
  </si>
  <si>
    <t>초음파주사검층기</t>
  </si>
  <si>
    <t>10.3㎥/min</t>
  </si>
  <si>
    <t>백관 150mm</t>
  </si>
  <si>
    <t>VG1, 100mm</t>
  </si>
  <si>
    <t>굴삭기(타이어)</t>
  </si>
  <si>
    <t>시중가격 or 견적</t>
  </si>
  <si>
    <t>100×100×100</t>
  </si>
  <si>
    <t>설치작업용구 손료</t>
  </si>
  <si>
    <t>4장,5장,6장</t>
  </si>
  <si>
    <t>90×90×90</t>
  </si>
  <si>
    <t>경량조립식잭업바지</t>
  </si>
  <si>
    <t>7.4.2 재해석</t>
  </si>
  <si>
    <t>트럭(텀프트럭)</t>
  </si>
  <si>
    <t>54HP(40kW)</t>
  </si>
  <si>
    <t>경   비
(C)</t>
  </si>
  <si>
    <t>경량조립식평바지</t>
  </si>
  <si>
    <t>크레인(무한궤도)</t>
  </si>
  <si>
    <t>자주식 유압시추기손료</t>
  </si>
  <si>
    <t>잭업바지(철선)</t>
  </si>
  <si>
    <t>자주식 유압시추기</t>
  </si>
  <si>
    <t>시추공영상측정기</t>
  </si>
  <si>
    <t>기계경비 (손료)</t>
  </si>
  <si>
    <t>가솔린5.5kW</t>
  </si>
  <si>
    <t>4장,5장,6장,7장</t>
  </si>
  <si>
    <t>연간표준
가동시간</t>
  </si>
  <si>
    <t>7.2.6.6.2  연통(수)관식 침하계 설치
 센서식(수성식)</t>
  </si>
  <si>
    <t>7.3.1.2.3 수동계측(관측·측정)
 3급, 14회/일</t>
  </si>
  <si>
    <t>7.4.1.1 해석 및 보고서 집필
 부지조성(성토 연약지반)</t>
  </si>
  <si>
    <t>7.4.1.5 해석 및 보고서 집필
 제체(dam,호안,방파제)</t>
  </si>
  <si>
    <t>7.3.1.2.9 상주계측(관측·측정) 
 터널, 1km 이상</t>
  </si>
  <si>
    <t xml:space="preserve">7.2.3.4.4 계측공 시추 
 φ131㎜ - 전석·사석  </t>
  </si>
  <si>
    <t>7.3.1.2.5 수동계측(관측·측정)
 5급, 10회/일</t>
  </si>
  <si>
    <t>7.4.1.6 해석 및 보고서 집필
 구조물(교량,비축기지)</t>
  </si>
  <si>
    <t>7.3.2.2.1 계측관리프로그램 제작
 정적계측 프로그램</t>
  </si>
  <si>
    <t>7.4.1.2 해석 및 보고서 집필
 흙막이토류벽(구조물기초)</t>
  </si>
  <si>
    <t xml:space="preserve">7.2.6.5.2  균열(crack)측정계기 설치
 센서식 </t>
  </si>
  <si>
    <t>7.3.1.2.4 수동계측(관측·측정)
 4급, 12회/일</t>
  </si>
  <si>
    <t xml:space="preserve">7.2.6.5.3  상대변위계(jointmeter) 설치 </t>
  </si>
  <si>
    <t>7.3.1.2.8 상주계측(관측·측정)
 터널, 1km 미만</t>
  </si>
  <si>
    <t>7.3.2.2.2 계측관리프로그램 제작
 동적계측 프로그램</t>
  </si>
  <si>
    <t>7.4.1.3 해석 및 보고서 집필
 터널(철도, 도로,지하철)</t>
  </si>
  <si>
    <t>7.3.1.2.2 수동계측(관측·측정)
 2급, 16회/일</t>
  </si>
  <si>
    <t xml:space="preserve">7.2.3.4.5 계측공 시추 
 φ131㎜ - 풍화암  </t>
  </si>
  <si>
    <t xml:space="preserve">6.5.4.4 양수정 관측공 시추
 φ76㎜ - 호박돌·전석  </t>
  </si>
  <si>
    <t>7.2.6.3 온도계(temperature gauge) 설치</t>
  </si>
  <si>
    <t xml:space="preserve">7.2.6.5.1  균열(crack)측정계기 설치
 균열팁 </t>
  </si>
  <si>
    <t>7.2.6.6.3  연통(수)관식 침하계 설치
 센서식(수압식)</t>
  </si>
  <si>
    <t>7.3.1.2.1 수동계측(관측·측정)
 1급, 20회/일</t>
  </si>
  <si>
    <t>7.3.2 자동계측 운영시스템의 team
 현장조사 및 분석</t>
  </si>
  <si>
    <t>7.3.2.2.3 계측관리프로그램 제작
 정/동적 복합 프로그램</t>
  </si>
  <si>
    <t>3.4.1.1.1 핸디 GPR 탐사 지하매설물 확인 - 계획준비      건당</t>
  </si>
  <si>
    <t>3.4.1.1.5 핸디 GPR 탐사 지하매설물 확인 - 측정비     km당</t>
  </si>
  <si>
    <t>3.4.1.1.6 핸디 GPR 탐사 지하매설물 확인 - 측정비      단면당</t>
  </si>
  <si>
    <t>4.6.3.1 수동식 오거보링 - φ100mm기준 (심도 3m이내)  개소당</t>
  </si>
  <si>
    <t>3.4.1.2.4  핸디 GPR 탐사 공동조사 - 보고서 집필      건당</t>
  </si>
  <si>
    <t>3.5.3.4.1 음파탐사 - 해저면조사  km당,  제경비 기술료 별도 계상</t>
  </si>
  <si>
    <t>3.8.2.2 시추공 탄성파탐사(다운홀 테스트) 측정 및 해석     개소당</t>
  </si>
  <si>
    <t>3.8.4 전기비저항 토모그래피 측정 및 해석     심도 50m이내/단면당</t>
  </si>
  <si>
    <t>3.2.1.3.2 굴절법 탄성파(중합법)탐사 - 보고서집필      건당</t>
  </si>
  <si>
    <t>3.8.2.1 시추공 탄성파탐사(크로스홀 테스트) 측정 및 해석     개소당</t>
  </si>
  <si>
    <t>2.3.2.2 지표지질도 작성 해석((5,000)×1.0㎢)     1㎢ 당</t>
  </si>
  <si>
    <t xml:space="preserve">6.5.1.44 양수정 착정
φ200㎜ - 심도 200m 기준, 경암  </t>
  </si>
  <si>
    <t xml:space="preserve">4.4.2.2 토질시추조사  BX - 20m 이내, 육상, 사질토,풍화토  </t>
  </si>
  <si>
    <t xml:space="preserve">4.4.2.4 토질시추조사  BX - 20m 이내, 육상, 호박돌,전석  </t>
  </si>
  <si>
    <t xml:space="preserve">4.4.3.4 토질시추조사  NX - 20m 이내, 육상, 호박돌,전석  </t>
  </si>
  <si>
    <t>3.4.2.2.1 차량이동형 GPR 탐사 공동조사 - 계획준비      건당</t>
  </si>
  <si>
    <t>2.3.1.4 지표지질도 작성 현지조사(1/1,000~500)     1㎢ 당</t>
  </si>
  <si>
    <t>3.3.1.4.2 전기비저항탐사(수직법·수평법) - 보고서집필      건당</t>
  </si>
  <si>
    <t>4.5.5.6 암반시추조사 HX구경(심도 20m 이내, 파쇄대)   m당</t>
  </si>
  <si>
    <t xml:space="preserve">4.4.4.2 토질시추조사  HX - 20m 이내, 육상, 사질토,풍화토  </t>
  </si>
  <si>
    <t xml:space="preserve">4.4.5.2 토질시추조사  PX - 20m 이내, 육상, 사질토,풍화토  </t>
  </si>
  <si>
    <t xml:space="preserve">4.4.5.4 토질시추조사  PX - 20m 이내, 육상, 호박돌,전석  </t>
  </si>
  <si>
    <t>3.8.1 탄성파 토모그래피 측정 및 해석     심도 50m이내/단면당</t>
  </si>
  <si>
    <t>4.5.5.5 암반시추조사 HX구경(심도 20m 이내, 극경암)   m당</t>
  </si>
  <si>
    <t xml:space="preserve">3.2.3.2.2 막장전방 탄성파탐사 -측정 및 해석(3차원)      회당 </t>
  </si>
  <si>
    <t>2.3.2.3 지표지질도 작성 해석((1,000)×0.1㎢)     1㎢ 당</t>
  </si>
  <si>
    <t xml:space="preserve">4.4.4.4 토질시추조사  HX - 20m 이내, 육상, 호박돌,전석  </t>
  </si>
  <si>
    <t>4.5.5.3 암반시추조사 HX구경(심도 20m 이내, 보통암)   m당</t>
  </si>
  <si>
    <t>4.6.3.2 수동식 오거보링 - φ100mm기준 (심도 5m이내)  개소당</t>
  </si>
  <si>
    <t>3.3.1.4.1 전기비저항탐사(수직법·수평법) - 계획준비      건당</t>
  </si>
  <si>
    <t>4.5.5.1 암반시추조사 HX구경(심도 20m 이내, 풍화암)   m당</t>
  </si>
  <si>
    <t>3.2.5.2.1 상시미진동  - 측정 및 해석(지표1점)       개소당</t>
  </si>
  <si>
    <t xml:space="preserve">4.5.4.3-1 암반시추조사  NX - 20m 이내, 해상, 보통암  </t>
  </si>
  <si>
    <t xml:space="preserve">4.4.3.1-1 토질시추조사  NX - 20m 이내, 해상, 점성토  </t>
  </si>
  <si>
    <t xml:space="preserve">4.5.4.6-1 암반시추조사  NX - 20m 이내, 해상, 파쇄대  </t>
  </si>
  <si>
    <t xml:space="preserve">4.4.3.2 토질시추조사  NX - 20m 이내, 육상, 사질토,풍화토  </t>
  </si>
  <si>
    <t xml:space="preserve">4.4.3.4-1 토질시추조사  NX - 20m 이내, 해상, 호박돌,전석  </t>
  </si>
  <si>
    <t xml:space="preserve">4.5.4.1-1 암반시추조사  NX - 20m 이내, 해상, 풍화암  </t>
  </si>
  <si>
    <t>4.5.4.4 암반시추조사 NX구경(심도 20m 이내, 육상, 경암)   m당</t>
  </si>
  <si>
    <t>4.5.4.2 암반시추조사 NX구경(심도 20m 이내, 육상, 연암)   m당</t>
  </si>
  <si>
    <t xml:space="preserve">4.5.4.5-1 암반시추조사  NX - 20m 이내, 해상, 극경암  </t>
  </si>
  <si>
    <t>3.3.2.2.1 전기비저항 2차원탐사 - 측정 및 해석 (전극간격 10m, 탐사심도 50m)    km당</t>
  </si>
  <si>
    <t>3.5.1.1.7 해양조사 - 보고서 집필 (탐사거리 1,000km이내-수심조사 싱글빔)     건당</t>
  </si>
  <si>
    <t>3.8.6.2 공내영상검층(초음파주사검층-Televiewer, ABI) 측정 및 해석     20m/공당</t>
  </si>
  <si>
    <t>4.4.3.3-1 토질시추조사 NX구경(심도 20m 이내,  해상, 사력)   m당</t>
  </si>
  <si>
    <t xml:space="preserve">4.4.3.2-1 토질시추조사  NX - 20m 이내, 해상, 사질토,풍화토  </t>
  </si>
  <si>
    <t>4.5.4.3-1 암반시추조사 NX구경(심도 20m 이내, 해상, 보통암)   m당</t>
  </si>
  <si>
    <t>3.4.2.1.1 차량이동형 GPR 탐사 지하매설물 확인 - 계획준비      건당</t>
  </si>
  <si>
    <t>4.5.4.6-1 암반시추조사 NX구경(심도 20m 이내, 해상, 파쇄대)   m당</t>
  </si>
  <si>
    <t>2.3.1.3 지표지질도 작성 현지조사(1/5,000~2,500)     1㎢ 당</t>
  </si>
  <si>
    <t>4.5.4.1-1 암반시추조사 NX구경(심도 20m 이내, 해상, 풍화암)   m당</t>
  </si>
  <si>
    <t>3.4.2.2.2 차량이동형 GPR 탐사 공동조사 - 현지답사·자료검토     km당</t>
  </si>
  <si>
    <t>3.4.2.2.4  차량이동형 GPR 탐사 공동조사 - 보고서 집필      건당</t>
  </si>
  <si>
    <t>4.4.3.1 토질시추조사 NX구경(심도 20m 이내, 육상, 점성토)   m당</t>
  </si>
  <si>
    <t>4.4.3.1-1 토질시추조사 NX구경(심도 20m 이내,  해상, 점성토)   m당</t>
  </si>
  <si>
    <t>4.4.3.3 토질시추조사 NX구경(심도 20m 이내,  육상, 사력)   m당</t>
  </si>
  <si>
    <t>3.4.1.2.5  핸디 GPR 탐사 공동조사 - 측선설정 및 측정    km당</t>
  </si>
  <si>
    <t>4.5.4.5 암반시추조사 NX구경(심도 20m 이내, 육상, 극경암)   m당</t>
  </si>
  <si>
    <t>4.5.4.2-1 암반시추조사 NX구경(심도 20m 이내, 해상, 연암)   m당</t>
  </si>
  <si>
    <t>4.5.4.6 암반시추조사 NX구경(심도 20m 이내, 육상, 파쇄대)   m당</t>
  </si>
  <si>
    <t>3.4.2.2.3 차량이동형 GPR 탐사 공동조사 - 데이터처리·해석      km당</t>
  </si>
  <si>
    <t>4.5.4.1 암반시추조사 NX구경(심도 20m 이내, 육상, 풍화암)   m당</t>
  </si>
  <si>
    <t>4.5.4.5-1 암반시추조사 NX구경(심도 20m 이내, 해상, 극경암)   m당</t>
  </si>
  <si>
    <t>4.5.4.3 암반시추조사 NX구경(심도 20m 이내, 육상, 보통암)   m당</t>
  </si>
  <si>
    <t>4.5.4.4-1 암반시추조사 NX구경(심도 20m 이내, 해상, 경암)   m당</t>
  </si>
  <si>
    <t xml:space="preserve"> 2024년 9월 이후에는 &lt;인건비&gt;의 &lt;노무비 하반기 노임&gt; 적용하시기 바랍니다.</t>
  </si>
  <si>
    <t>2.3.2.1 지표지질도 작성 해석((25,000)×10.0㎢)     1㎢ 당</t>
  </si>
  <si>
    <t>3.7.7.3 물리검층 준비, 측정 및 해석 - 밀도      심도 20m이내/공당</t>
  </si>
  <si>
    <t>4.3.5.4.8 시추조사용 바지선 손료
경량조립식 잭업바지 - SPUD 30m</t>
  </si>
  <si>
    <t>2.3.1.2 지표지질도 작성 현지조사(1/25,000~10,000)     1㎢ 당</t>
  </si>
  <si>
    <t>4.3.5.4.8 시추조사용 바지선 손료
경량조립식 잭업바지 - SPUD 24m</t>
  </si>
  <si>
    <t>3.5.1.1.1 해양조사 - 계획준비      건당</t>
  </si>
  <si>
    <t>3.5.3.4.2 음파탐사 - 해저지반조사  km당</t>
  </si>
  <si>
    <t>3.6.1 자력·중력·자연방사능·S.P 및 VLF 탐사</t>
  </si>
  <si>
    <t>2.3.2.4 지표지질도 작성 보고서집필     건당</t>
  </si>
  <si>
    <t>2.5.5 trench 조사 해석(1:20)    ㎡ 당</t>
  </si>
  <si>
    <t>국산 : 성진/지오코리아/GTC
외산 : 바이텍코리아</t>
  </si>
  <si>
    <t>2.6.2.4 사면조사 - 보고서 작성      건당</t>
  </si>
  <si>
    <t>여비,일당,숙박</t>
  </si>
  <si>
    <t>지오폰용 12ch</t>
  </si>
  <si>
    <t>하이드로폰용 24ch</t>
  </si>
  <si>
    <t>초음파주사검층기손료</t>
  </si>
  <si>
    <t>시추공영상측정기손료</t>
  </si>
  <si>
    <t>공내S파 발진원 손료</t>
  </si>
  <si>
    <t>A pipe*0.3</t>
  </si>
  <si>
    <t>2.6 사면조사</t>
  </si>
  <si>
    <t>5. 코리아하이테크</t>
  </si>
  <si>
    <t>6. 삼오코퍼레이션</t>
  </si>
  <si>
    <t>외산 : 바이텍코리아</t>
  </si>
  <si>
    <t>사이스/다스/지스</t>
  </si>
  <si>
    <t>2. 지오코리아</t>
  </si>
  <si>
    <t>4. 대머리공업사</t>
  </si>
  <si>
    <t>GPS측량기 손료</t>
  </si>
  <si>
    <t>미진동수록장치 손료</t>
  </si>
  <si>
    <t>음파탐사장비 손료</t>
  </si>
  <si>
    <t>외산 : 이제이텍</t>
  </si>
  <si>
    <t>steel blade</t>
  </si>
  <si>
    <t>C&amp;H(네덜란드)</t>
  </si>
  <si>
    <t>MEMS type</t>
  </si>
  <si>
    <t>영신컨설턴트(한국)</t>
  </si>
  <si>
    <t>전기탐사 측정전선</t>
  </si>
  <si>
    <t xml:space="preserve">  "  수진케이블</t>
  </si>
  <si>
    <t>영신컨설턴트(미국)</t>
  </si>
  <si>
    <t>3성분,14Hz</t>
  </si>
  <si>
    <t>영신컨설턴트(스웨덴)</t>
  </si>
  <si>
    <t>90×90×10</t>
  </si>
  <si>
    <t>구조용백125A</t>
  </si>
  <si>
    <t>측정봉rod‧소켓</t>
  </si>
  <si>
    <t>지반조사표준품셈</t>
  </si>
  <si>
    <t>표준품셈 제1호</t>
  </si>
  <si>
    <t>MASW용, 12ch</t>
  </si>
  <si>
    <t>120×120×12</t>
  </si>
  <si>
    <t>ELPφ70㎜용</t>
  </si>
  <si>
    <t>φ9″×11t 이상</t>
  </si>
  <si>
    <t>-20℃～+80℃</t>
  </si>
  <si>
    <t>광로거(Static)</t>
  </si>
  <si>
    <t>Main Server</t>
  </si>
  <si>
    <t>시중가(명성사이언스)</t>
  </si>
  <si>
    <t>(II-390)</t>
  </si>
  <si>
    <t>저유황 0.001%</t>
  </si>
  <si>
    <t>2018 하반기</t>
  </si>
  <si>
    <t>변위말뚝 부동말뚝</t>
  </si>
  <si>
    <t>20년9월 물가정보</t>
  </si>
  <si>
    <t>SCD 25mm</t>
  </si>
  <si>
    <t>ELPφ32㎜용</t>
  </si>
  <si>
    <t>심도할증 인력비 5%</t>
  </si>
  <si>
    <t>노무비
(직접경비)</t>
  </si>
  <si>
    <t>2024 상반기*</t>
  </si>
  <si>
    <t>4.4.3.4-1 토질시추조사 NX구경(심도 20m 이내,  해상, 호박돌,전석)   m당</t>
  </si>
  <si>
    <t xml:space="preserve"> 엔지니어링 종합정보시스템 / 정보 / 표준품셈 / 32. 2022년 공동조사 표준품셈</t>
  </si>
  <si>
    <t>자력․중력․자연방사능․S.P 및 VLF탐사 탐사기</t>
  </si>
  <si>
    <t>7.4 결과 해석, 보고서 작성 집필 등 기술업무</t>
  </si>
  <si>
    <t>3.3.2.1.2 전기비저항 2차원 보고서집필</t>
  </si>
  <si>
    <t>3.6.2.1.2 1m 심도 지온탐사 보고서 집필</t>
  </si>
  <si>
    <t>3.6.2.2 1m 심도 지온탐사 측정 및 해석</t>
  </si>
  <si>
    <t xml:space="preserve">3.8.1 탄성파 토모그래피 측정 및 해석 </t>
  </si>
  <si>
    <t>2.5.3 trench 조사 현지조사(1:20)</t>
  </si>
  <si>
    <t>2.5.5 trench 조사 해석(1:20)</t>
  </si>
  <si>
    <t xml:space="preserve">6.3.3 지하수 공내 미유속 측정 및 해석  </t>
  </si>
  <si>
    <t>3.2.2.2.1 반사법 탄성파탐사 계획준비</t>
  </si>
  <si>
    <t>3.8.4 전기비저항 토모그래피  측정 및 해석</t>
  </si>
  <si>
    <t xml:space="preserve">3.2.3.1.1 막장전방 탄성파탐사 계획·준비 </t>
  </si>
  <si>
    <t xml:space="preserve">2.3.2.4 지표지질도 작성 보고서집필   </t>
  </si>
  <si>
    <t>3.6.2.1.1 1m 심도 지온탐사 계획준비</t>
  </si>
  <si>
    <t>4.2.1.2 지반조사 계획준비 - 규모 4급</t>
  </si>
  <si>
    <t>2.2.2 위성 및 항공사진 판독(1/5,000)</t>
  </si>
  <si>
    <t xml:space="preserve">6.4.1 암반수압시험(Lugeon test) </t>
  </si>
  <si>
    <t xml:space="preserve">3.2.3.1.2 막장전방 탄성파탐사 보고서집필 </t>
  </si>
  <si>
    <t>3.2.4.3 표면파탐사(MASW)
측정 및 해석</t>
  </si>
  <si>
    <t>2.5.4 trench 조사 해석(1:100)</t>
  </si>
  <si>
    <t xml:space="preserve">3.2.5.1.1 상시미진동 측정 계획·준비 </t>
  </si>
  <si>
    <t xml:space="preserve">3.2.5.1.2 상시미진동 측정 보고서집필 </t>
  </si>
  <si>
    <t>4.2.1.1 지반조사 계획준비 - 규모 5급</t>
  </si>
  <si>
    <t>3.4.1.2.1 핸디 GPR 공동조사 계획준비</t>
  </si>
  <si>
    <t>3.3.2.1.1 전기비저항 2차원 계획준비</t>
  </si>
  <si>
    <t xml:space="preserve">2.6.2.3 사면조사 - 현지조사(사면조사) </t>
  </si>
  <si>
    <t>4.2.1.3 지반조사 계획준비 - 규모 3급</t>
  </si>
  <si>
    <t>7.4.2.3 재해석 - 터널     건(단면)당</t>
  </si>
  <si>
    <t>3.2.1.3.1 굴절법 탄성파(중합법) 계획준비</t>
  </si>
  <si>
    <t>3.2.2.2.2 반사법 탄성파탐사 보고서집필</t>
  </si>
  <si>
    <t>2.5.2 trench 조사 현지조사(1:100)</t>
  </si>
  <si>
    <t xml:space="preserve">2.6.2.2 사면조사 - 측선설정 답사    </t>
  </si>
  <si>
    <t>2.2.3 위성 및 항공사진 판독(1/1,000)</t>
  </si>
  <si>
    <t>7.1.4.1.6 계측 현지답사·자료수집
 대규모</t>
  </si>
  <si>
    <t>7.2.7.1  터널 천단침하 및 내공변위계 설치</t>
  </si>
  <si>
    <t>7.2.7.7.1 도상침하계 설치
 콘크리트/레일</t>
  </si>
  <si>
    <t xml:space="preserve">7.2.7.7.4 침하형상변위계 설치
 자갈  </t>
  </si>
  <si>
    <t>7.2.6.10.1  가속도계 설치 
 1축</t>
  </si>
  <si>
    <t>7.3.2.1 반자동화 및 자동화 시스템 설치</t>
  </si>
  <si>
    <t xml:space="preserve">7.3.2.3.4 통신시스템 설치
 TCP/IP </t>
  </si>
  <si>
    <t>7.1.4.1.5 계측 현지답사·자료수집
 중규모</t>
  </si>
  <si>
    <t>7.1.4.1.4 계측 현지답사·자료수집
 소규모</t>
  </si>
  <si>
    <t xml:space="preserve">7.3.2.4.1 전원공급장치 설치
 상시전원 </t>
  </si>
  <si>
    <t>7.1.4.1.1 계측 계획수립·설계
 소규모</t>
  </si>
  <si>
    <t xml:space="preserve">5.3.4 현장 CBR시험(노상토 지지력비시험) </t>
  </si>
  <si>
    <t xml:space="preserve">5.4.2.3 현장밀도시험 
 시추공 RI법 </t>
  </si>
  <si>
    <t>7.1.4.1.2 계측 계획수립·설계 
 중규모</t>
  </si>
  <si>
    <t xml:space="preserve">6.3.2.1 지하수 추적조사 - 추적자 시험  </t>
  </si>
  <si>
    <t>7.1.4.1.3 계측 계획수립·설계 
 대규모</t>
  </si>
  <si>
    <t>4.2.1.5 지반조사 
 계획준비 - 규모 1급</t>
  </si>
  <si>
    <t>7.2.2.1.1 지표침하판 설치
 90×90</t>
  </si>
  <si>
    <t>7.2.7.3  rock bolt 축력계 설치</t>
  </si>
  <si>
    <t>7.2.7.4 shotcrete 응력계 설치</t>
  </si>
  <si>
    <t>7.3.2.4.2 전원공급장치 설치 
 태양전지</t>
  </si>
  <si>
    <t>7.3.1.3.4 수동계측 데이터 정리 및 분석</t>
  </si>
  <si>
    <t>7.3.1.3.3 수동계측 데이터 정리 및 분석</t>
  </si>
  <si>
    <t>7.3.1.3.2 수동계측 데이터 정리 및 분석</t>
  </si>
  <si>
    <t>7.2.6.10.4  가속도계 설치
 매립형</t>
  </si>
  <si>
    <t>7.2.4.2 지표침하계 설치 
 φ66mm</t>
  </si>
  <si>
    <t xml:space="preserve">5.1.1.1.1 표준관입시험(S.P.T) </t>
  </si>
  <si>
    <t>7.3.1.3.1 수동계측 데이터 정리 및 분석</t>
  </si>
  <si>
    <t>4.2.1.4 지반조사 
 계획준비 - 규모 2급</t>
  </si>
  <si>
    <t xml:space="preserve">5.4.2.2 현장밀도시험 
 표층 RI법 </t>
  </si>
  <si>
    <t xml:space="preserve">6.5.3.1 양수시험  
수중모터펌프설치  </t>
  </si>
  <si>
    <t xml:space="preserve">7.2.4.10.2 지하수위계 설치 
 센서식 </t>
  </si>
  <si>
    <t xml:space="preserve">4.3.1.1 시추위치측량 (GPS)
 육상 </t>
  </si>
  <si>
    <t>7.2.7.6.1 전단면 내공변위계     개당</t>
  </si>
  <si>
    <t>측선거리 10000m, 측정범위 100m이내</t>
  </si>
  <si>
    <t>7.2.7.2  지중변위계 설치     개당</t>
  </si>
  <si>
    <t>7.2.7.6.2 내공형상변위계     개당</t>
  </si>
  <si>
    <t>3.4.1 핸디 GPR(Handy GPR) 탐사</t>
  </si>
  <si>
    <t>측선거리 10000m, 측정범위 200m이내</t>
  </si>
  <si>
    <t>2.3.1.1 지표지질도 작성 계획·준비  건당</t>
  </si>
  <si>
    <t>5.1.1.1.2 S.P.T 효율시험   회당</t>
  </si>
  <si>
    <t>2.5.1 trench 조사 계획·준비    건당</t>
  </si>
  <si>
    <t>5.4.2.1 현장밀도시험 - 치환법    회당</t>
  </si>
  <si>
    <t>성진/지오코리아/GTC
외산 : 바이텍코리아</t>
  </si>
  <si>
    <t>4.3.1.1 시추위치측량 (GPS)
 해상</t>
  </si>
  <si>
    <t>7.2.7.7.2 도상침하계 - 자갈     개당</t>
  </si>
  <si>
    <t>5.2.1.1 수압파쇄시험 - 계획·준비   건당</t>
  </si>
  <si>
    <t>3.2.3 터널막장 전방 탄성파탐사 (TSP)</t>
  </si>
  <si>
    <t>4.6.1.1 자연시료채취
 D63.5*750</t>
  </si>
  <si>
    <t>telescoping ABS coupling</t>
  </si>
  <si>
    <t>4.3.4.1.3 시추용수 급수(급수차)   회당</t>
  </si>
  <si>
    <t>Static(차동트랜스/접동저항(UNIT포함))</t>
  </si>
  <si>
    <t>'('17,I-584), 외산 : 바이텍코리아</t>
  </si>
  <si>
    <t>(1083(20년9월)), 외산 : 바이텍코리아</t>
  </si>
  <si>
    <t>4.3.4.2.2 시추공 되메우기
 암반시추공</t>
  </si>
  <si>
    <t>성진/지오코리아/GTC, 외산 : 바이텍코리아</t>
  </si>
  <si>
    <t>6.5.3.1 양수시험  수중모터펌프설치  개소당</t>
  </si>
  <si>
    <t>4.3.4.1.2 시추용수 급수
 급수펌프운전</t>
  </si>
  <si>
    <t>5.1.1.2 동적콘관입시험(DCPT)   개소당</t>
  </si>
  <si>
    <t>4.6.1.3 자연시료채취
 D101*980</t>
  </si>
  <si>
    <t>5.2.1.2 수압파쇄시험 - 보고서작성   건당</t>
  </si>
  <si>
    <t>4.3.4.3 매설물 굴착확인·복구   개소당</t>
  </si>
  <si>
    <t>4.3.4.2.1 시추공 되메우기
 암반확인공</t>
  </si>
  <si>
    <t>4.3.5.4.8-3 시추용 선박 손료 시간당</t>
  </si>
  <si>
    <t>견적회사
(2024.01 물가정보 page)</t>
  </si>
  <si>
    <t>(1083(20년9월)), 외산 : 이제이텍</t>
  </si>
  <si>
    <t>금    액</t>
  </si>
  <si>
    <t>메탈크라운비트</t>
  </si>
  <si>
    <t>쵸핑비트</t>
  </si>
  <si>
    <t>NX*1.5m</t>
  </si>
  <si>
    <t>디젤엔진</t>
  </si>
  <si>
    <t>인  건  비</t>
  </si>
  <si>
    <t>드라이브파이프</t>
  </si>
  <si>
    <t>코아리프타</t>
  </si>
  <si>
    <t>신월튜브</t>
  </si>
  <si>
    <t>다이아몬드비트</t>
  </si>
  <si>
    <t>BX*1.5m</t>
  </si>
  <si>
    <t>탄성파탐사기</t>
  </si>
  <si>
    <t>24CH</t>
  </si>
  <si>
    <t>S.P.T 슈</t>
  </si>
  <si>
    <t>SPT 샘플러</t>
  </si>
  <si>
    <t>비  고</t>
  </si>
  <si>
    <t>재  료  비</t>
  </si>
  <si>
    <t>단  가</t>
  </si>
  <si>
    <t>싱글코아바렐</t>
  </si>
  <si>
    <t>76×850</t>
  </si>
  <si>
    <t>HX*1.5m</t>
  </si>
  <si>
    <t>피스톤샘풀라</t>
  </si>
  <si>
    <t>평판트레일러</t>
  </si>
  <si>
    <t>적용단가</t>
  </si>
  <si>
    <t>중급기술자</t>
  </si>
  <si>
    <t>디지털발파기</t>
  </si>
  <si>
    <t>고착제 및 캡</t>
  </si>
  <si>
    <t>수도용PE관</t>
  </si>
  <si>
    <t>5,500ℓ</t>
  </si>
  <si>
    <t>재료비의</t>
  </si>
  <si>
    <t>PX*1.5m</t>
  </si>
  <si>
    <t>고급기술자</t>
  </si>
  <si>
    <t>특급기술사</t>
  </si>
  <si>
    <t>초급기술자</t>
  </si>
  <si>
    <t>인건비의</t>
  </si>
  <si>
    <t>3.73kW</t>
  </si>
  <si>
    <t>더블코아바렐</t>
  </si>
  <si>
    <t>초급숙련기술자</t>
  </si>
  <si>
    <t>수진케이블</t>
  </si>
  <si>
    <t>산업용폭약</t>
  </si>
  <si>
    <t>12ch 용</t>
  </si>
  <si>
    <t>공채움재</t>
  </si>
  <si>
    <t>특급기술자</t>
  </si>
  <si>
    <t>인력비의</t>
  </si>
  <si>
    <t>597kW</t>
  </si>
  <si>
    <t>BX*1.0m</t>
  </si>
  <si>
    <t>4.5ton</t>
  </si>
  <si>
    <t>NX*1.0m</t>
  </si>
  <si>
    <t>HX*1.0m</t>
  </si>
  <si>
    <t>건설용펌프</t>
  </si>
  <si>
    <t>수진기케이블</t>
  </si>
  <si>
    <t>중급숙련기술자</t>
  </si>
  <si>
    <t>보통인부</t>
  </si>
  <si>
    <t>간이시추기</t>
  </si>
  <si>
    <t>작업반장</t>
  </si>
  <si>
    <t>화약취급공</t>
  </si>
  <si>
    <t>차량탑재형</t>
  </si>
  <si>
    <t>특별인부</t>
  </si>
  <si>
    <t>메탈크라운빗드</t>
  </si>
  <si>
    <t>200m</t>
  </si>
  <si>
    <t>온도측정계</t>
  </si>
  <si>
    <t>OWS외</t>
  </si>
  <si>
    <t>승합차량</t>
  </si>
  <si>
    <t>내시경촬영장비</t>
  </si>
  <si>
    <t>50MM</t>
  </si>
  <si>
    <t>하이드로폰</t>
  </si>
  <si>
    <t>시추공카메라</t>
  </si>
  <si>
    <t>20TON</t>
  </si>
  <si>
    <t>지표레이더기</t>
  </si>
  <si>
    <t>48CH</t>
  </si>
  <si>
    <t>24ch 용</t>
  </si>
  <si>
    <t>공내수진기</t>
  </si>
  <si>
    <t>발진장치</t>
  </si>
  <si>
    <t>공곡측정기</t>
  </si>
  <si>
    <t>건설기계운전사</t>
  </si>
  <si>
    <t>GPR탐사기</t>
  </si>
  <si>
    <t>화물차운전사</t>
  </si>
  <si>
    <t>핸드오거</t>
  </si>
  <si>
    <t>tirgger</t>
  </si>
  <si>
    <t>미진동수록장치</t>
  </si>
  <si>
    <t>장주기용</t>
  </si>
  <si>
    <t>고급기술사</t>
  </si>
  <si>
    <t>전원서지보호기</t>
  </si>
  <si>
    <t>30분이상</t>
  </si>
  <si>
    <t>태양전지판</t>
  </si>
  <si>
    <t>관입장비</t>
  </si>
  <si>
    <t>컨트롤러</t>
  </si>
  <si>
    <t>스퍼드 30m</t>
  </si>
  <si>
    <t>100TON</t>
  </si>
  <si>
    <t>공기압축기</t>
  </si>
  <si>
    <t>원형-스틸</t>
  </si>
  <si>
    <t>200TON</t>
  </si>
  <si>
    <t>스퍼드 42m</t>
  </si>
  <si>
    <t>케이블보호관</t>
  </si>
  <si>
    <t>덤프트럭</t>
  </si>
  <si>
    <t>엔지니어링부분</t>
  </si>
  <si>
    <t>PX*1.0m</t>
  </si>
  <si>
    <t>250TON</t>
  </si>
  <si>
    <t>sonde</t>
  </si>
  <si>
    <t>0.6 ㎥</t>
  </si>
  <si>
    <t>10.5ton</t>
  </si>
  <si>
    <t>450HP</t>
  </si>
  <si>
    <t>10ton</t>
  </si>
  <si>
    <t>수압파쇄시험기</t>
  </si>
  <si>
    <t>정적콘관입시험</t>
  </si>
  <si>
    <t>DCPT용</t>
  </si>
  <si>
    <t>고성능착정기</t>
  </si>
  <si>
    <t>25TON</t>
  </si>
  <si>
    <t>손료(시간당)</t>
  </si>
  <si>
    <t>1.0 ㎥</t>
  </si>
  <si>
    <t>수중모터펌프</t>
  </si>
  <si>
    <t>발 전 기</t>
  </si>
  <si>
    <t>초유폭약</t>
  </si>
  <si>
    <t>전기케이블</t>
  </si>
  <si>
    <t>스퍼드 24m</t>
  </si>
  <si>
    <t>1000P</t>
  </si>
  <si>
    <t>336kW</t>
  </si>
  <si>
    <t>셋팅바지</t>
  </si>
  <si>
    <t>인건비
(A)</t>
  </si>
  <si>
    <t>187kW</t>
  </si>
  <si>
    <t>119kW</t>
  </si>
  <si>
    <t>전기,온도</t>
  </si>
  <si>
    <t>공경,공곡</t>
  </si>
  <si>
    <t>물가정보,자료</t>
  </si>
  <si>
    <t>상각비율</t>
  </si>
  <si>
    <t>견적가격</t>
  </si>
  <si>
    <t>재료비
(B)</t>
  </si>
  <si>
    <t>50TON</t>
  </si>
  <si>
    <t>261kW</t>
  </si>
  <si>
    <t>음파탐사장비</t>
  </si>
  <si>
    <t>건설품셈</t>
  </si>
  <si>
    <t>물가정보</t>
  </si>
  <si>
    <t>음파(P파)</t>
  </si>
  <si>
    <t>스타렉스</t>
  </si>
  <si>
    <t>내용시간</t>
  </si>
  <si>
    <t>정비비율</t>
  </si>
  <si>
    <t>계측 측정기</t>
  </si>
  <si>
    <t>스퍼드 36m</t>
  </si>
  <si>
    <t>코어천공기</t>
  </si>
  <si>
    <t>연간
관리비율</t>
  </si>
  <si>
    <t>동적콘관입시험</t>
  </si>
  <si>
    <t>3장 물리탐사</t>
  </si>
  <si>
    <t>4장 시추조사</t>
  </si>
  <si>
    <t>계
(D)</t>
  </si>
  <si>
    <t>필요수량</t>
  </si>
  <si>
    <t>셋팅바지손료</t>
  </si>
  <si>
    <t>200mm</t>
  </si>
  <si>
    <t>25kW</t>
  </si>
  <si>
    <t>보호휀스</t>
  </si>
  <si>
    <t>포설용구 손료</t>
  </si>
  <si>
    <t>RI CON</t>
  </si>
  <si>
    <t>공무원 규정</t>
  </si>
  <si>
    <t>2.0m×3발</t>
  </si>
  <si>
    <t>150mm</t>
  </si>
  <si>
    <t>D=50.8㎜</t>
  </si>
  <si>
    <t>DMT시험기</t>
  </si>
  <si>
    <t>7장 계측관리</t>
  </si>
  <si>
    <t>250mm</t>
  </si>
  <si>
    <t>배관용강관</t>
  </si>
  <si>
    <t>10ha</t>
  </si>
  <si>
    <t>합   계</t>
  </si>
  <si>
    <t>공재재하시험기</t>
  </si>
  <si>
    <t>100mm</t>
  </si>
  <si>
    <t>동재하시험장치</t>
  </si>
  <si>
    <t>공사부분</t>
  </si>
  <si>
    <t>D=25.4㎜</t>
  </si>
  <si>
    <t>120×120</t>
  </si>
  <si>
    <t>건설표준품셈</t>
  </si>
  <si>
    <t>베인전단시험기</t>
  </si>
  <si>
    <t>BST시험기</t>
  </si>
  <si>
    <t>베인전단시험</t>
  </si>
  <si>
    <t>최저금액</t>
  </si>
  <si>
    <t>고급숙련기술자</t>
  </si>
  <si>
    <t>1.5m×3발</t>
  </si>
  <si>
    <t>100점</t>
  </si>
  <si>
    <t>90×90</t>
  </si>
  <si>
    <t>300mm</t>
  </si>
  <si>
    <t>240×240</t>
  </si>
  <si>
    <t>전용소형</t>
  </si>
  <si>
    <t>개소당 1.0</t>
  </si>
  <si>
    <t>보호커버</t>
  </si>
  <si>
    <t>센서보호용</t>
  </si>
  <si>
    <t>침하센서</t>
  </si>
  <si>
    <t>1.5m</t>
  </si>
  <si>
    <t>1KVA</t>
  </si>
  <si>
    <t>작업용구 손료</t>
  </si>
  <si>
    <t>센서 케이블</t>
  </si>
  <si>
    <t>GPS 수신기</t>
  </si>
  <si>
    <t>GPS용</t>
  </si>
  <si>
    <t>싱글코어바렐</t>
  </si>
  <si>
    <t>Power용</t>
  </si>
  <si>
    <t>φ70㎜용</t>
  </si>
  <si>
    <t>sus φ⅛″</t>
  </si>
  <si>
    <t>확대율 10배</t>
  </si>
  <si>
    <t>고정식센서</t>
  </si>
  <si>
    <t>개소당 2.0</t>
  </si>
  <si>
    <t>보호관지지말뚝</t>
  </si>
  <si>
    <t>주연료의</t>
  </si>
  <si>
    <t>4core</t>
  </si>
  <si>
    <t>자기기록용</t>
  </si>
  <si>
    <t>3.18mm</t>
  </si>
  <si>
    <t>2.5m×3발</t>
  </si>
  <si>
    <t>roll</t>
  </si>
  <si>
    <t>D=76.2㎜</t>
  </si>
  <si>
    <t>확대율 5배</t>
  </si>
  <si>
    <t>보호박스</t>
  </si>
  <si>
    <t>φ85㎜용</t>
  </si>
  <si>
    <t>센서케이블</t>
  </si>
  <si>
    <t>기준수조</t>
  </si>
  <si>
    <t>코아리프터</t>
  </si>
  <si>
    <t>φ34㎜ 강관</t>
  </si>
  <si>
    <t>φ22㎜ 철근</t>
  </si>
  <si>
    <t>앵커포인트</t>
  </si>
  <si>
    <t>헤드 보호관</t>
  </si>
  <si>
    <t>steel</t>
  </si>
  <si>
    <t>φ1″ 주름관</t>
  </si>
  <si>
    <t>φ32㎜용</t>
  </si>
  <si>
    <t>센서타입</t>
  </si>
  <si>
    <t>메탈리밍쉘</t>
  </si>
  <si>
    <t>작업용구손료</t>
  </si>
  <si>
    <t>원형상·하1조</t>
  </si>
  <si>
    <t>경사계케이싱</t>
  </si>
  <si>
    <t>가이드파이프</t>
  </si>
  <si>
    <t>φ70㎜ABS</t>
  </si>
  <si>
    <t>시추장비손료</t>
  </si>
  <si>
    <t>토압+간극용</t>
  </si>
  <si>
    <t>매설형/압입형</t>
  </si>
  <si>
    <t>물 탱크</t>
  </si>
  <si>
    <t>센서헤드</t>
  </si>
  <si>
    <t>MEMS</t>
  </si>
  <si>
    <t>심도10m기준</t>
  </si>
  <si>
    <t>rod 보호관</t>
  </si>
  <si>
    <t>STS rod</t>
  </si>
  <si>
    <t>수압센서</t>
  </si>
  <si>
    <t>packer식</t>
  </si>
  <si>
    <t>앵커 rod</t>
  </si>
  <si>
    <t>end cap</t>
  </si>
  <si>
    <t>경사계 케이싱</t>
  </si>
  <si>
    <t>4point용</t>
  </si>
  <si>
    <t>φ70㎜형</t>
  </si>
  <si>
    <t>고정식 센서</t>
  </si>
  <si>
    <t>라이닝응력계</t>
  </si>
  <si>
    <t>가속도 센서</t>
  </si>
  <si>
    <t>1.0m</t>
  </si>
  <si>
    <t>앵커바지</t>
  </si>
  <si>
    <t>센서식침하계</t>
  </si>
  <si>
    <t>소형표식등</t>
  </si>
  <si>
    <t>작업대차 손료</t>
  </si>
  <si>
    <t>수상구조물</t>
  </si>
  <si>
    <t>Target</t>
  </si>
  <si>
    <t>리튬배터리</t>
  </si>
  <si>
    <t>1축(1방향)</t>
  </si>
  <si>
    <t>앵커바지손료</t>
  </si>
  <si>
    <t>φ20㎜</t>
  </si>
  <si>
    <t>내공형상변위계</t>
  </si>
  <si>
    <t>SUS 와이어</t>
  </si>
  <si>
    <t>149.2kW</t>
  </si>
  <si>
    <t>프로펠러식</t>
  </si>
  <si>
    <t xml:space="preserve"> 광학식</t>
  </si>
  <si>
    <t>8core</t>
  </si>
  <si>
    <t>도상선로침하계</t>
  </si>
  <si>
    <t>해상부이</t>
  </si>
  <si>
    <t>2축(2방향)</t>
  </si>
  <si>
    <t>φ127mm</t>
  </si>
  <si>
    <t>파향파고계</t>
  </si>
  <si>
    <t>3축(3방향)</t>
  </si>
  <si>
    <t>센서고정 가대</t>
  </si>
  <si>
    <t>고정블럭</t>
  </si>
  <si>
    <t>앵커핀,타켓</t>
  </si>
  <si>
    <t>지중변위계</t>
  </si>
  <si>
    <t>연통수관</t>
  </si>
  <si>
    <t>초음파식</t>
  </si>
  <si>
    <t>천단내공변위계</t>
  </si>
  <si>
    <t>φ250㎜</t>
  </si>
  <si>
    <t>φ100㎜</t>
  </si>
  <si>
    <t>50ton</t>
  </si>
  <si>
    <t>프로그램</t>
  </si>
  <si>
    <t>광-시리얼</t>
  </si>
  <si>
    <t>φ150㎜</t>
  </si>
  <si>
    <t>물리검층기</t>
  </si>
  <si>
    <t>광케이블</t>
  </si>
  <si>
    <t>들밀도시험기</t>
  </si>
  <si>
    <t>교량점검차</t>
  </si>
  <si>
    <t>예선준용</t>
  </si>
  <si>
    <t>φ300㎜</t>
  </si>
  <si>
    <t>광컨버터</t>
  </si>
  <si>
    <t>200ton급</t>
  </si>
  <si>
    <t>시추공용</t>
  </si>
  <si>
    <t>전원공급장치</t>
  </si>
  <si>
    <t>S/W기술사</t>
  </si>
  <si>
    <t>벤토나이트</t>
  </si>
  <si>
    <t>φ200㎜</t>
  </si>
  <si>
    <t>φ400㎜</t>
  </si>
  <si>
    <t>유속유향계</t>
  </si>
  <si>
    <t>레이더식</t>
  </si>
  <si>
    <t>자기수위계</t>
  </si>
  <si>
    <t>현장시험기</t>
  </si>
  <si>
    <t>DIVER</t>
  </si>
  <si>
    <t>굴절차량 임대</t>
  </si>
  <si>
    <t>예선손료</t>
  </si>
  <si>
    <t>통신시스템</t>
  </si>
  <si>
    <t>디바이스 서버</t>
  </si>
  <si>
    <t>계측기기손료</t>
  </si>
  <si>
    <t>교통선손료</t>
  </si>
  <si>
    <t>자기수위계손료</t>
  </si>
  <si>
    <t>동재하시험</t>
  </si>
  <si>
    <t>고무튜브</t>
  </si>
  <si>
    <t>수압파쇄시험</t>
  </si>
  <si>
    <t>지 지 대</t>
  </si>
  <si>
    <t>측정케이블</t>
  </si>
  <si>
    <t>정재하시험</t>
  </si>
  <si>
    <t>단면측정기</t>
  </si>
  <si>
    <t>공통자재</t>
  </si>
  <si>
    <t>지표면신축계</t>
  </si>
  <si>
    <t>패치안테나</t>
  </si>
  <si>
    <t>φ16×1m</t>
  </si>
  <si>
    <t>공내전단시험</t>
  </si>
  <si>
    <t>낙뢰보호기</t>
  </si>
  <si>
    <t>D.M.T</t>
  </si>
  <si>
    <t>광-이더넷</t>
  </si>
  <si>
    <t>φ500㎜</t>
  </si>
  <si>
    <t>400mm</t>
  </si>
  <si>
    <t>변형률계</t>
  </si>
  <si>
    <t>변형률변환계</t>
  </si>
  <si>
    <t>500mm</t>
  </si>
  <si>
    <t>지하수위계</t>
  </si>
  <si>
    <t>구조물 경사계</t>
  </si>
  <si>
    <t>도상침하계</t>
  </si>
  <si>
    <t>가속도계</t>
  </si>
  <si>
    <t>자동화계측장비</t>
  </si>
  <si>
    <t>액체침하계</t>
  </si>
  <si>
    <t>에어헤머</t>
  </si>
  <si>
    <t>지표침하판</t>
  </si>
  <si>
    <t>통신장비</t>
  </si>
  <si>
    <t>고압호스</t>
  </si>
  <si>
    <t>외산 견적가</t>
  </si>
  <si>
    <t>풍향풍속계</t>
  </si>
  <si>
    <t>더블코어바렐</t>
  </si>
  <si>
    <t>재하빔 손료</t>
  </si>
  <si>
    <t>건설용펌프손료</t>
  </si>
  <si>
    <t>NX 1.5m</t>
  </si>
  <si>
    <t>φ50.8㎜</t>
  </si>
  <si>
    <t>초급숙련기술사</t>
  </si>
  <si>
    <t>20mm</t>
  </si>
  <si>
    <t>40kg/대</t>
  </si>
  <si>
    <t>반력빔 손료</t>
  </si>
  <si>
    <t>덤프트럭 손료</t>
  </si>
  <si>
    <t>측량기손료</t>
  </si>
  <si>
    <t>경유(크레인)</t>
  </si>
  <si>
    <t>보통시멘트</t>
  </si>
  <si>
    <t>공내재하시험용</t>
  </si>
  <si>
    <t>덤프트럭손료</t>
  </si>
  <si>
    <t>Sonde손료</t>
  </si>
  <si>
    <t>시험기 손료</t>
  </si>
  <si>
    <t>4.3 가설비</t>
  </si>
  <si>
    <t>공구손료</t>
  </si>
  <si>
    <t>20m/롤</t>
  </si>
  <si>
    <t>50mm</t>
  </si>
  <si>
    <t>디젤엔진손료</t>
  </si>
  <si>
    <t>φ51㎜</t>
  </si>
  <si>
    <t>관입장비손료</t>
  </si>
  <si>
    <t>20ton</t>
  </si>
  <si>
    <t>25ton</t>
  </si>
  <si>
    <t>100ton</t>
  </si>
  <si>
    <t>200ton</t>
  </si>
  <si>
    <t>크레인 경유의</t>
  </si>
  <si>
    <t>발전기 손료</t>
  </si>
  <si>
    <t>시추기손료</t>
  </si>
  <si>
    <t>SPT 슈</t>
  </si>
  <si>
    <t>온도측정계손료</t>
  </si>
  <si>
    <t>철선 30m</t>
  </si>
  <si>
    <t>발전기손료</t>
  </si>
  <si>
    <t>핸드오거손료</t>
  </si>
  <si>
    <t>바지선손료</t>
  </si>
  <si>
    <t>공곡측정기손료</t>
  </si>
  <si>
    <t>탐사장비손료</t>
  </si>
  <si>
    <t>검층기손료</t>
  </si>
  <si>
    <t>셋팅바지선</t>
  </si>
  <si>
    <t>종별적용</t>
  </si>
  <si>
    <t>조립식평바지</t>
  </si>
  <si>
    <t>유압시추기</t>
  </si>
  <si>
    <t>(4.0)</t>
  </si>
  <si>
    <t>250ton</t>
  </si>
  <si>
    <t>조립식 평바지</t>
  </si>
  <si>
    <t>잭업바지손료</t>
  </si>
  <si>
    <t>셋팅바지선손료</t>
  </si>
  <si>
    <t>전기뇌관</t>
  </si>
  <si>
    <t>MASW용</t>
  </si>
  <si>
    <t>48ch</t>
  </si>
  <si>
    <t>환진기손료</t>
  </si>
  <si>
    <t>비닐절연 2심</t>
  </si>
  <si>
    <t>373kW</t>
  </si>
  <si>
    <t>BX 1.5m</t>
  </si>
  <si>
    <t>잭업바지선손료</t>
  </si>
  <si>
    <t>피스톤샘플러</t>
  </si>
  <si>
    <t>공내수진기손료</t>
  </si>
  <si>
    <t>54HP</t>
  </si>
  <si>
    <t>Φ50 이상</t>
  </si>
  <si>
    <t>측정전선</t>
  </si>
  <si>
    <t>철선 42m</t>
  </si>
  <si>
    <t>승합차량손료</t>
  </si>
  <si>
    <t>12ch</t>
  </si>
  <si>
    <t>(120.0)</t>
  </si>
  <si>
    <t>OWS등</t>
  </si>
  <si>
    <t>1. 성진</t>
  </si>
  <si>
    <t>9. 지스</t>
  </si>
  <si>
    <t>(자1111)</t>
  </si>
  <si>
    <t>간이시추기손료</t>
  </si>
  <si>
    <t>con tip</t>
  </si>
  <si>
    <t>탐사선 손료</t>
  </si>
  <si>
    <t>시추장비 손료</t>
  </si>
  <si>
    <t>SRE(일본)</t>
  </si>
  <si>
    <t>10m/조</t>
  </si>
  <si>
    <t>발진장치손료</t>
  </si>
  <si>
    <t>지중경사계</t>
  </si>
  <si>
    <t>3. GTC</t>
  </si>
  <si>
    <t>소  계</t>
  </si>
  <si>
    <t>옵토코리아</t>
  </si>
  <si>
    <t>12CH*2</t>
  </si>
  <si>
    <t>EL type</t>
  </si>
  <si>
    <t>한진디앤비</t>
  </si>
  <si>
    <t>7. 사이스</t>
  </si>
  <si>
    <t>바이텍코리아</t>
  </si>
  <si>
    <t>광성G.M</t>
  </si>
  <si>
    <t>고무튜브형</t>
  </si>
  <si>
    <t>CON TIP</t>
  </si>
  <si>
    <t>흥진정밀</t>
  </si>
  <si>
    <t>VW type</t>
  </si>
  <si>
    <t>8. 다스</t>
  </si>
  <si>
    <t>공내재하시험</t>
  </si>
  <si>
    <t>이제이텍</t>
  </si>
  <si>
    <t>지오메트릭스</t>
  </si>
  <si>
    <t>(I-923)</t>
  </si>
  <si>
    <t>숏크리트응력계</t>
  </si>
  <si>
    <t>20~30m</t>
  </si>
  <si>
    <t>세코지오</t>
  </si>
  <si>
    <t>30~40m</t>
  </si>
  <si>
    <t>40~50m</t>
  </si>
  <si>
    <t>50~60m</t>
  </si>
  <si>
    <t>60~70m</t>
  </si>
  <si>
    <t>70~80m</t>
  </si>
  <si>
    <t>지진계용</t>
  </si>
  <si>
    <t>층별침하계</t>
  </si>
  <si>
    <t>품목합산</t>
  </si>
  <si>
    <t>영신컨설턴트</t>
  </si>
  <si>
    <t>사각형(중)</t>
  </si>
  <si>
    <t>(141)</t>
  </si>
  <si>
    <t>정재하시험장치</t>
  </si>
  <si>
    <t>실물재하빔</t>
  </si>
  <si>
    <t>백관25A</t>
  </si>
  <si>
    <t>백관50A</t>
  </si>
  <si>
    <t>백관65A</t>
  </si>
  <si>
    <t>백관32A</t>
  </si>
  <si>
    <t>침하측량</t>
  </si>
  <si>
    <t>벽면경사계</t>
  </si>
  <si>
    <t>동아컨설턴트</t>
  </si>
  <si>
    <t>(일위대가표)</t>
  </si>
  <si>
    <t>1kVA</t>
  </si>
  <si>
    <t>구조용백80A</t>
  </si>
  <si>
    <t>고전압피뢰침</t>
  </si>
  <si>
    <t>Dynamic</t>
  </si>
  <si>
    <t>사각형(소)</t>
  </si>
  <si>
    <t>(84)</t>
  </si>
  <si>
    <t>(1218)</t>
  </si>
  <si>
    <t>1115</t>
  </si>
  <si>
    <t>(1099)</t>
  </si>
  <si>
    <t>(1266)</t>
  </si>
  <si>
    <t>적산326</t>
  </si>
  <si>
    <t>(758)</t>
  </si>
  <si>
    <t>2024. 1</t>
  </si>
  <si>
    <t>80~90m</t>
  </si>
  <si>
    <t>1476</t>
  </si>
  <si>
    <t>(1251)</t>
  </si>
  <si>
    <t>(1247)</t>
  </si>
  <si>
    <t>1123</t>
  </si>
  <si>
    <t>('74)</t>
  </si>
  <si>
    <t>에어해머</t>
  </si>
  <si>
    <t>(1249)</t>
  </si>
  <si>
    <t>(1221)</t>
  </si>
  <si>
    <t>90~100m</t>
  </si>
  <si>
    <t>5.1.5 공내수평재하시험 (PMT;pressure meter test in borehole)</t>
  </si>
  <si>
    <t>7.3.1.2.12 상주계측(관측·측정) - 연약지반·항만, 계측기 100개이하      일당</t>
  </si>
  <si>
    <t>4.3.5.4.6 시추용 바지선 이동설치 (이동거리 500m이내 (조립식 평바지))   개소당</t>
  </si>
  <si>
    <t>7.2.4.7.2 삽입식(수동식) 경사계 설치 - 시추공경 φ86mm, 가도관 φ70mm  개소당</t>
  </si>
  <si>
    <t>7.2.4.9.2 간극수압계(sensor식) 설치 - 터널(매설형)    1개/공 sensor 당</t>
  </si>
  <si>
    <t>3.2.5.2.3 상시미진동  - 측정 및 해석(지표1점,지중2점-장주기 포함)       개소당</t>
  </si>
  <si>
    <t>3.8.3.2 VSP탐사 측정 및 해석(화약 사용) 
 - 공심도 100m, 수신·기진간격 2m기준</t>
  </si>
  <si>
    <t>4.3.5.2.2 경량조립식 바지선 대운반․조립․진수․인양 및 해체
 조립식 잭업바지(24m)</t>
  </si>
  <si>
    <t>7.2.4.4.1 다층지중변위계(borehole anchor rod식) 설치
 φ116mm(패커식)</t>
  </si>
  <si>
    <t>7.2.4.7.1 삽입식(수동식) 경사계 설치 - 시추공경 φ86mm, 가도관 φ60mm  개소당</t>
  </si>
  <si>
    <t>3.3.1.5.1 전기비저항탐사(수직법) - 측정 및 해석 (탐사심도 100m이하)    점당</t>
  </si>
  <si>
    <t>3.4.2.1.2 차량이동형 GPR 탐사 지하매설물 확인 - 현지답사·자료검토      km당</t>
  </si>
  <si>
    <t>3.4.2.1.5 차량이동형 GPR 탐사 지하매설물 확인 - 측선설정 및 측정비     km당</t>
  </si>
  <si>
    <t>7.3.1.2.13 상주계측(관측·측정) - 연약지반·항만, 계측기 100개이상      일당</t>
  </si>
  <si>
    <t>3.4.2.2.7  차량이동형 GPR 탐사 공동조사(간이시추조사) - 조사업무      개소당</t>
  </si>
  <si>
    <t>7.4.1.4 해석 및 보고서 집필 - 사면안정(절토,landsliding)    회당/공종별</t>
  </si>
  <si>
    <t>3.8.3.1 VSP탐사 측정 및 해석(화약 미사용)
 - 공심도 100m, 수신·기진간격 2m기준</t>
  </si>
  <si>
    <t xml:space="preserve">7.2.4.8.3 고정식(sensor) 경사계 설치
 φ116mm MEMS, 가도관 φ70mm  </t>
  </si>
  <si>
    <t>7.2.2.10.1 GPS, GNSS시스템식 3차원 변위계 설치 - 정적계측(정적거동)   개당</t>
  </si>
  <si>
    <t>7.2.2.7 액체침하계(liquid or overflow settlement cell) 설치</t>
  </si>
  <si>
    <t>7.2.2.10.2 GPS, GNSS시스템식 3차원 변위계 설치 - 동적계측(동적거동)   개당</t>
  </si>
  <si>
    <t>3.2.5.2.2 상시미진동  - 측정 및 해석(지표1점,지중2점-장주기 제외)       개소당</t>
  </si>
  <si>
    <t>7.2.2.9.2 무인자동 3차원 광파시스템(total station) 설치 - 고정식   개소당</t>
  </si>
  <si>
    <t xml:space="preserve">7.2.4.8.1 고정식(sensor) 경사계 설치
 φ116mm IPI, 가도관 φ70mm  </t>
  </si>
  <si>
    <t>4.3.5.2.3 경량조립식 바지선 대운반․조립․진수․인양 및 해체 
 조립식 잭업바지(36m)</t>
  </si>
  <si>
    <t>4.3.5.4.8-2 교통선 손료 및 운전경비,    일당,     조사착수일~종료일기준 계상</t>
  </si>
  <si>
    <t>7.2.4.2.2 rod 지중침하(층별)  설치
 φ86mm (groutable anchor)</t>
  </si>
  <si>
    <t>7.2.4.7.3 삽입식(수동식) 경사계 설치 - 시추공경 φ131mm, 가도관 φ85mm  개소당</t>
  </si>
  <si>
    <t>4.3.5.2.3 경량조립식 바지선 대운반․조립․진수․인양 및 해체 
 조립식 잭업바지(30m)</t>
  </si>
  <si>
    <t>3.5.1.1.12 해양조사 - 보고서 집필 (탐사거리 500km이내-해저지반탐사)     건당</t>
  </si>
  <si>
    <t>7.2.8.1.4 파향파고계(wave gauge) 설치 - 매립식:초음파식     기(개소)당</t>
  </si>
  <si>
    <t>3.5.1.1.4 해양조사 - 보고서 집필 (탐사거리 100km이내-수심조사 싱글빔)     건당</t>
  </si>
  <si>
    <t>3.5.1.1.2 해양조사 - 보고서 집필 (탐사거리 20km이내-수심조사 싱글빔)     건당</t>
  </si>
  <si>
    <t>3.5.1.1.6 해양조사 - 보고서 집필 (탐사거리 500km이내-수심조사 싱글빔)     건당</t>
  </si>
  <si>
    <t>3.5.1.1.11 해양조사 - 보고서 집필 (탐사거리 200km이내-해저지반탐사)     건당</t>
  </si>
  <si>
    <t xml:space="preserve">7.2.8.1.2 파향파고계(wave gauge) 설치 - 부의식:초음파식     기(개소)당 </t>
  </si>
  <si>
    <t>3.5.1.1.10 해양조사 - 보고서 집필 (탐사거리 100km이내-해저지반탐사)     건당</t>
  </si>
  <si>
    <t>3.5.1.1.5 해양조사 - 보고서 집필 (탐사거리 200km이내-수심조사 싱글빔)     건당</t>
  </si>
  <si>
    <t>3.5.1.1.3 해양조사 - 보고서 집필 (탐사거리 50km이내-수심조사 싱글빔)     건당</t>
  </si>
  <si>
    <t>3.5.1.1.13 해양조사 - 보고서 집필 (탐사거리 1,000km이내-해저지반탐사)     건당</t>
  </si>
  <si>
    <t xml:space="preserve">6.5.1.39 양수정 착정
φ150㎜ - 심도 200m 기준, 연암  </t>
  </si>
  <si>
    <t xml:space="preserve">6.5.1.21 양수정 착정
 φ300㎜ - 심도 200m 기준, 토사층  </t>
  </si>
  <si>
    <t xml:space="preserve">6.5.1.33 양수정 착정
 φ500㎜ - 심도 200m 기준, 자갈층  </t>
  </si>
  <si>
    <t xml:space="preserve">6.5.1.23 양수정 착정
 φ300㎜ - 심도 200m 기준, 자갈층  </t>
  </si>
  <si>
    <t xml:space="preserve">6.5.1.28 양수정 착정
 φ400㎜ - 심도 200m 기준, 자갈층  </t>
  </si>
  <si>
    <t xml:space="preserve">6.5.1.41 양수정 착정
φ150㎜ - 심도 200m 기준, 경암  </t>
  </si>
  <si>
    <t xml:space="preserve">6.5.1.45 양수정 착정
φ250㎜ - 심도 200m 기준, 연암  </t>
  </si>
  <si>
    <t xml:space="preserve">6.5.1.31 양수정 착정
 φ500㎜ - 심도 200m 기준, 토사층  </t>
  </si>
  <si>
    <t xml:space="preserve">6.5.1.46 양수정 착정
φ250㎜ - 심도 200m 기준, 보통암  </t>
  </si>
  <si>
    <t xml:space="preserve">6.5.1.25 양수정 착정
 φ300㎜ - 심도 200m 기준, 풍화암  </t>
  </si>
  <si>
    <t xml:space="preserve">6.5.1.24 양수정 착정
 φ300㎜ - 심도 200m 기준, 호박돌층  </t>
  </si>
  <si>
    <t xml:space="preserve">6.5.1.38 양수정 착정
 φ100㎜ - 심도 200m 기준, 경암  </t>
  </si>
  <si>
    <t xml:space="preserve">6.5.1.40 양수정 착정
φ150㎜ - 심도 200m 기준, 보통암  </t>
  </si>
  <si>
    <t xml:space="preserve">6.5.1.50 양수정 착정
φ300㎜ - 심도 200m 기준, 경암  </t>
  </si>
  <si>
    <t xml:space="preserve">7.2.2.5.1 지표면 신축계(extensomerter) 설치
 연약지반  </t>
  </si>
  <si>
    <t xml:space="preserve">6.5.1.47 양수정 착정
φ250㎜ - 심도 200m 기준, 경암  </t>
  </si>
  <si>
    <t xml:space="preserve">6.5.1.35 양수정 착정
 φ500㎜ - 심도 200m 기준, 풍화암  </t>
  </si>
  <si>
    <t xml:space="preserve">6.5.1.22 양수정 착정
 φ300㎜ - 심도 200m 기준, 모래층  </t>
  </si>
  <si>
    <t xml:space="preserve">6.5.1.29 양수정 착정
 φ400㎜ - 심도 200m 기준, 호박돌층  </t>
  </si>
  <si>
    <t xml:space="preserve">6.5.1.48 양수정 착정
φ300㎜ - 심도 200m 기준, 연암  </t>
  </si>
  <si>
    <t>7.2.4.9.1 간극수압계(sensor식) 설치
 연약지반(매설형/압입형</t>
  </si>
  <si>
    <t xml:space="preserve">6.5.1.37 양수정 착정
 φ100㎜ - 심도 200m 기준, 보통암  </t>
  </si>
  <si>
    <t xml:space="preserve">6.5.1.34 양수정 착정
 φ500㎜ - 심도 200m 기준, 호박돌층  </t>
  </si>
  <si>
    <t xml:space="preserve">6.5.1.36 양수정 착정
 φ100㎜ - 심도 200m 기준, 연암  </t>
  </si>
  <si>
    <t xml:space="preserve">6.5.1.42 양수정 착정
φ200㎜ - 심도 200m 기준, 연암  </t>
  </si>
  <si>
    <t xml:space="preserve">6.5.1.43 양수정 착정
φ200㎜ - 심도 200m 기준, 보통암  </t>
  </si>
  <si>
    <t xml:space="preserve">6.5.1.32 양수정 착정
 φ500㎜ - 심도 200m 기준, 모래층  </t>
  </si>
  <si>
    <t xml:space="preserve">6.5.1.49 양수정 착정
φ300㎜ - 심도 200m 기준, 보통암  </t>
  </si>
  <si>
    <t xml:space="preserve">6.5.1.20 양수정 착정
 φ250㎜ - 심도 200m 기준, 풍화암  </t>
  </si>
  <si>
    <t xml:space="preserve">6.5.1.26 양수정 착정
 φ400㎜ - 심도 200m 기준, 토사층  </t>
  </si>
  <si>
    <t xml:space="preserve">6.5.1.27 양수정 착정
 φ400㎜ - 심도 200m 기준, 모래층  </t>
  </si>
  <si>
    <t xml:space="preserve">6.5.1.30 양수정 착정
 φ400㎜ - 심도 200m 기준, 풍화암  </t>
  </si>
  <si>
    <t xml:space="preserve">7.2.8.1.4 파향파고계(wave gauge) 설치
 매립식:초음파식 </t>
  </si>
  <si>
    <t>7.3.1.2.10 상주계측(관측·측정)
 연약지반·항만, 계측기 50개이하</t>
  </si>
  <si>
    <t>7.3.1.2.12 상주계측(관측·측정)
 연약지반·항만, 계측기 100개이하</t>
  </si>
  <si>
    <t>7.3.1.2.11 상주계측(관측·측정)
 연약지반·항만, 계측기 70개이하</t>
  </si>
  <si>
    <t xml:space="preserve">7.2.5.2.3 토압계 설치 
 GL.-5m(sheet pile 벽체)  </t>
  </si>
  <si>
    <t xml:space="preserve">7.2.5.3.2 하중계(load cell) 설치 
 센터홀형 (어스앵커)  </t>
  </si>
  <si>
    <t xml:space="preserve">7.2.8.1.2 파향파고계(wave gauge) 설치
 부의식:초음파식 </t>
  </si>
  <si>
    <t xml:space="preserve">7.2.8.1.3 파향파고계(wave gauge) 설치
 매립식:수압식 </t>
  </si>
  <si>
    <t xml:space="preserve">7.2.5.3.1 하중계(load cell) 설치
 센터홀형 (스트러트)  </t>
  </si>
  <si>
    <t>7.2.6.6.1  연통(수)관식 침하계 설치
 air 연통관식(수관식 수동)</t>
  </si>
  <si>
    <t>5.3.3.4 말뚝정재하시험(시험하중 200ton이하) - 수평재하   회당</t>
  </si>
  <si>
    <t>7.3.1.2.1 수동계측(관측·측정) - 1급, 20회/일     회당</t>
  </si>
  <si>
    <t>7.3.2.2.2 계측관리프로그램 제작 - 동적계측 프로그램     현장당</t>
  </si>
  <si>
    <t>7.2.6.2 철근응력계(rebar stressmeter) 설치      개당</t>
  </si>
  <si>
    <t>7.3.1.2.13 상주계측(관측·측정)
 연약지반·항만, 계측기 100개이상</t>
  </si>
  <si>
    <t xml:space="preserve">4.3.5.3.4 잭업바지선(철선 42m) 대운반(예인) 
 300km </t>
  </si>
  <si>
    <t xml:space="preserve">4.3.5.3.1 잭업바지선(철선 30m) 대운반(예인) 
 150km </t>
  </si>
  <si>
    <t>7.3.1.2.4 수동계측(관측·측정) - 4급, 12회/일     회당</t>
  </si>
  <si>
    <t>7.3.1.2.9 상주계측(관측·측정) - 터널, 1km 이상      일당</t>
  </si>
  <si>
    <t xml:space="preserve">4.3.5.3.2 잭업바지선(철선 30m) 대운반(예인) 
 300km </t>
  </si>
  <si>
    <t>7.2.6.5.3  상대변위계(jointmeter) 설치     기(개소)당</t>
  </si>
  <si>
    <t>7.3.2.1 반자동화 및 자동화 시스템 설치,  중대규모현장,    set당</t>
  </si>
  <si>
    <t>4.3.5.4.6 시추용 바지선 이동설치
 500m이내 (조립식 평바지)</t>
  </si>
  <si>
    <t>7.2.6.3 온도계(temperature gauge) 설치      개당</t>
  </si>
  <si>
    <t>7.3.1.2.8 상주계측(관측·측정) - 터널, 1km 미만     일당</t>
  </si>
  <si>
    <t>7.3.1.2.18 상주계측(관측·측정)
 교량·구조물, 계측기 50개이하</t>
  </si>
  <si>
    <t xml:space="preserve">4.3.5.3.3 잭업바지선(철선 42m) 대운반(예인) 
 150km </t>
  </si>
  <si>
    <t>4.3.5.4.1 시추용 바지선 이동설치 
 500m이내 (경량 24m)</t>
  </si>
  <si>
    <t>7.4.1.4 해석 및 보고서 집필
 사면안정(절토,landsliding)</t>
  </si>
  <si>
    <t>7.2.6.6.2  연통(수)관식 침하계 설치 - 센서식(수성식)     개당</t>
  </si>
  <si>
    <t>7.3.2.2.1 계측관리프로그램 제작 - 정적계측 프로그램     현장당</t>
  </si>
  <si>
    <t>5.1.3 원위치 베인 전단시험(field vane shear test)</t>
  </si>
  <si>
    <t>7.3.1.2.20 상주계측(관측·측정)
 교량·구조물, 계측기 100개이상</t>
  </si>
  <si>
    <t>7.3.1.2.3 수동계측(관측·측정) - 3급, 14회/일     회당</t>
  </si>
  <si>
    <t>7.2.6.6.3  연통(수)관식 침하계 설치 - 센서식(수압식)     개당</t>
  </si>
  <si>
    <t>5.2.2 수압파쇄시험 - 측정 및 해석 (심도100m이내)     공당</t>
  </si>
  <si>
    <t>5.3.3.3 말뚝정재하시험(시험하중 200ton이하) - 인발재하   회당</t>
  </si>
  <si>
    <t>7.3.1.2.2 수동계측(관측·측정) - 2급, 16회/일     회당</t>
  </si>
  <si>
    <t>7.3.1.2.5 수동계측(관측·측정) - 5급, 10회/일     회당</t>
  </si>
  <si>
    <t>4.3.2.2 시추장비 대운반(상하차 포함) 20~40km   왕복 회당</t>
  </si>
  <si>
    <t>4.3.2.3 시추장비 대운반(상하차 포함) 40~60km   왕복 회당</t>
  </si>
  <si>
    <t>7.3.1.2.19 상주계측(관측·측정)
 교량·구조물, 계측기 100개이하</t>
  </si>
  <si>
    <t>4.4.5.4 토질시추조사 PX구경(심도 20m 이내,호박돌,전석)   m당</t>
  </si>
  <si>
    <t>4.5.3.3 암반시추조사 BX구경(심도 20m 이내, 보통암)   m당</t>
  </si>
  <si>
    <t>4.5.3.5 암반시추조사 BX구경(심도 20m 이내, 극경암)   m당</t>
  </si>
  <si>
    <t>4.5.3.1 암반시추조사 BX구경(심도 20m 이내, 풍화암)   m당</t>
  </si>
  <si>
    <t>4.5.3.6 암반시추조사 BX구경(심도 20m 이내, 파쇄대)   m당</t>
  </si>
  <si>
    <t>4.4.2.4 토질시추조사 BX구경(심도 20m 이내, 호박돌,전석)   m당</t>
  </si>
  <si>
    <t>4.4.4.1 토질시추조사 HX구경(심도 20m 이내, 점성토)   m당</t>
  </si>
  <si>
    <t>4.4.2.1 토질시추조사 BX구경(심도 20m 이내, 점성토)   m당</t>
  </si>
  <si>
    <t>4.4.5.1 토질시추조사 PX구경(심도 20m 이내, 점성토)   m당</t>
  </si>
  <si>
    <t>4.4.4.4 토질시추조사 HX구경(심도 20m 이내,호박돌,전석)   m당</t>
  </si>
  <si>
    <t>7.3.1.2.20 상주계측(관측·측정) - 교량·구조물, 계측기 100개이상      일당</t>
  </si>
  <si>
    <t>4.3.5.4.7 시추용 바지선 이동설치 (이동거리 500m이내 (셋팅바지))   개소당</t>
  </si>
  <si>
    <t>4.3.5.4.8 시추조사용 바지선 손료,    일당,     조사착수일~종료일기준 계상</t>
  </si>
  <si>
    <t>3.3.1.5.3 전기비저항탐사(수직법) - 측정 및 해석 (탐사심도 600m)    점당</t>
  </si>
  <si>
    <t>3.4.1.1.2 핸디 GPR 탐사 지하매설물 확인 - 현지답사·자료검토      km당</t>
  </si>
  <si>
    <t>3.4.1.1.3 핸디 GPR 탐사 지하매설물 확인 - 데이터처리·해석      km당</t>
  </si>
  <si>
    <t>3.4.1.2.7  핸디 GPR 탐사 공동확인(내시경조사) - 조사업무      개소당</t>
  </si>
  <si>
    <t>3.4.2.1.3 차량이동형 GPR 탐사 지하매설물 확인 - 데이터처리·해석      km당</t>
  </si>
  <si>
    <t>4.3.5.4.4 시추용 바지선 이동설치 (이동거리 500m이내 (철선 30m))   개소당</t>
  </si>
  <si>
    <t>3.4.2.2.6  차량이동형 GPR 탐사 공동조사 - 측정(2차 조사)     km당</t>
  </si>
  <si>
    <t>7.3.1.3.2 수동계측 데이터 정리 및 분석     센서1개당 (월 4회 계측 기준)</t>
  </si>
  <si>
    <t>7.3.1.3.1 수동계측 데이터 정리 및 분석     센서1개당 (월 4회 계측 기준)</t>
  </si>
  <si>
    <t>변위말뚝, 신축계, 각종층별침하계, 다중침하, 액체침하계,변형계, tilt, 철근계, 온도계</t>
  </si>
  <si>
    <t>7.3.1.2.19 상주계측(관측·측정) - 교량·구조물, 계측기 100개이하      일당</t>
  </si>
  <si>
    <t>5.3.3.1 말뚝정재하시험(시험하중 200ton이하) - 압축재하시험(반력재하법)   회당</t>
  </si>
  <si>
    <t>4.3.5.4.5 시추용 바지선 이동설치 (이동거리 500m이내 (철선 42m))   개소당</t>
  </si>
  <si>
    <t>7.3.1.3.4 수동계측 데이터 정리 및 분석     센서1개당 (월 4회 계측 기준)</t>
  </si>
  <si>
    <t>3.3.1.5.2 전기비저항탐사(수직법) - 측정 및 해석 (탐사심도 300m)    점당</t>
  </si>
  <si>
    <t>3.4.2.2.8  차량이동형 GPR 탐사 공동조사(내시경조사) - 조사업무      개소당</t>
  </si>
  <si>
    <t>3.5.1.1.8 해양조사 - 보고서 집필 (탐사거리 20km이내-해저지반탐사)     건당</t>
  </si>
  <si>
    <t>3.5.1.1.9 해양조사 - 보고서 집필 (탐사거리 50km이내-해저지반탐사)     건당</t>
  </si>
  <si>
    <t>3.6.1.1.1 자력·중력·자연방사능·S.P 및 VLF 탐사 - 계획준비      건당</t>
  </si>
  <si>
    <t>4.3.5.4.1 시추용 바지선 이동설치 (이동거리 500m이내 (경량 24m))   개소당</t>
  </si>
  <si>
    <t>3.4.2.1.4 차량이동형 GPR 탐사 지하매설물 확인 - 보고서 집필      건당</t>
  </si>
  <si>
    <t>3.6.1.1.2 자력·중력·자연방사능·S.P 및 VLF 탐사 - 보고서 집필      건당</t>
  </si>
  <si>
    <t>3.4.1.2.6  핸디 GPR 탐사 공동확인(간이시추조사) - 조사업무      개소당</t>
  </si>
  <si>
    <t>3.4.2.2.5  차량이동형 GPR 탐사 공동조사 - 측정(1차 조사)     km당</t>
  </si>
  <si>
    <t>5.3.3.2 말뚝정재하시험(시험하중 200ton이하) - 압축재하시험(실재하법)   회당</t>
  </si>
  <si>
    <t>7.3.1.3.3 수동계측 데이터 정리 및 분석     센서1개당 (월 4회 계측 기준)</t>
  </si>
  <si>
    <t>4.3.5.4.2 시추용 바지선 이동설치 (이동거리 500m이내 (경량 30m))   개소당</t>
  </si>
  <si>
    <t>4.3.5.4.3 시추용 바지선 이동설치 (이동거리 500m이내 (경량 36m))   개소당</t>
  </si>
  <si>
    <t>4.4.3.2 토질시추조사 NX구경(심도 20m 이내, 육상, 사질토,풍화토)   m당</t>
  </si>
  <si>
    <t>4.4.3.4 토질시추조사 NX구경(심도 20m 이내,  육상, 호박돌,전석)   m당</t>
  </si>
  <si>
    <t>4.4.3.2-1 토질시추조사 NX구경(심도 20m 이내, 해상, 사질토,풍화토)   m당</t>
  </si>
  <si>
    <t>3.8.6.1 공내영상검층(광학영상검층-BIPS, OBI) 측정 및 해석     20m/공당</t>
  </si>
  <si>
    <t>6.5.1.22 양수정 착정(φ300㎜) (심도 200m 기준, 모래층)   m당</t>
  </si>
  <si>
    <t>6.5.1.16 양수정 착정(φ250㎜) (심도 200m 기준, 토사층)   m당</t>
  </si>
  <si>
    <t>6.5.1.20 양수정 착정(φ250㎜) (심도 200m 기준, 풍화암)   m당</t>
  </si>
  <si>
    <t>6.5.1.24 양수정 착정(φ300㎜) (심도 200m 기준, 호박돌층)   m당</t>
  </si>
  <si>
    <t>6.5.1.25 양수정 착정(φ300㎜) (심도 200m 기준, 풍화암)   m당</t>
  </si>
  <si>
    <t>6.5.1.12 양수정 착정(φ200㎜) (심도 200m 기준, 모래층)   m당</t>
  </si>
  <si>
    <t>6.5.1.9 양수정 착정(φ150㎜) (심도 200m 기준, 호박돌층)   m당</t>
  </si>
  <si>
    <t>6.5.1.26 양수정 착정(φ400㎜) (심도 200m 기준, 토사층)   m당</t>
  </si>
  <si>
    <t>6.5.1.21 양수정 착정(φ300㎜) (심도 200m 기준, 토사층)   m당</t>
  </si>
  <si>
    <t>6.5.1.18 양수정 착정(φ250㎜) (심도 200m 기준, 자갈층)   m당</t>
  </si>
  <si>
    <t>6.5.1.13 양수정 착정(φ200㎜) (심도 200m 기준, 자갈층)   m당</t>
  </si>
  <si>
    <t>6.5.1.23 양수정 착정(φ300㎜) (심도 200m 기준, 자갈층)   m당</t>
  </si>
  <si>
    <t>6.5.1.19 양수정 착정(φ250㎜) (심도 200m 기준, 호박돌층)   m당</t>
  </si>
  <si>
    <t>6.5.1.8 양수정 착정(φ150㎜) (심도 200m 기준, 자갈층)   m당</t>
  </si>
  <si>
    <t>6.5.1.10 양수정 착정(φ150㎜) (심도 200m 기준, 풍화암)   m당</t>
  </si>
  <si>
    <t>6.5.1.11 양수정 착정(φ200㎜) (심도 200m 기준, 토사층)   m당</t>
  </si>
  <si>
    <t>6.5.1.14 양수정 착정(φ200㎜) (심도 200m 기준, 호박돌층)   m당</t>
  </si>
  <si>
    <t>6.5.1.15 양수정 착정(φ200㎜) (심도 200m 기준, 풍화암)   m당</t>
  </si>
  <si>
    <t>6.5.1.17 양수정 착정(φ250㎜) (심도 200m 기준, 모래층)   m당</t>
  </si>
  <si>
    <t xml:space="preserve">5.4.2.1 현장밀도시험 
 치환법  </t>
  </si>
  <si>
    <t>6.3.4 단공간이 양수시험 (60분이내)</t>
  </si>
  <si>
    <t>7.2.2.4 지표면변위 설치 
 변위말뚝</t>
  </si>
  <si>
    <t>5.2.1.1 수압파쇄시험
 계획·준비</t>
  </si>
  <si>
    <t>5.2.1.2 수압파쇄시험
 보고서작성</t>
  </si>
  <si>
    <t>7.2.6.10.2  가속도계 설치
 2축</t>
  </si>
  <si>
    <t>7.2.6.10.3  가속도계 설치
 3축</t>
  </si>
  <si>
    <t>3.8.7 시추공 카메라  측정 및 해석</t>
  </si>
  <si>
    <t>3.5.1.1.14 해양조사 사전준비 업무</t>
  </si>
  <si>
    <t>5.1.1.2 동적콘관입시험(DCPT)</t>
  </si>
  <si>
    <t>2.3.1.1 지표지질도 작성 계획·준비</t>
  </si>
  <si>
    <t>7.2.2.2 지표면변위 설치
 침하핀</t>
  </si>
  <si>
    <t xml:space="preserve">7.2.6.8  처짐계 설치
 광학식 </t>
  </si>
  <si>
    <t xml:space="preserve">2.5.1 trench 조사 계획·준비  </t>
  </si>
  <si>
    <t xml:space="preserve">5.1.1.1.2 S.P.T 효율시험 </t>
  </si>
  <si>
    <t>6.2.3.1 지하수위 측정 
 보호공설치</t>
  </si>
  <si>
    <t>strain gague (sensor)</t>
  </si>
  <si>
    <t>7.2.7.6.1 전단면 내공변위계 설치</t>
  </si>
  <si>
    <t>5.1.3 원위치 베인 전단시험    회당</t>
  </si>
  <si>
    <t>7.2.2 지표면 대상 변위 측정 항목</t>
  </si>
  <si>
    <t>7.2.7.5 라이닝 응력계     개당</t>
  </si>
  <si>
    <t>5.1.4 공내전단시험    3단계/회당</t>
  </si>
  <si>
    <t>4.3.3 기계기구설치(육상)   개소당</t>
  </si>
  <si>
    <t>4.6.1.2 자연시료채취
 D76*850</t>
  </si>
  <si>
    <t>3.5.2 해양조사 음파탐사,  1일당</t>
  </si>
  <si>
    <t>측선거리 300m, 측정범위 50m이내</t>
  </si>
  <si>
    <t>7.2.4 계측공 활용 지중 변위측정</t>
  </si>
  <si>
    <t>7.2.7.6.2 내공형상변위계 설치</t>
  </si>
  <si>
    <t>spider(spring) magnet</t>
  </si>
  <si>
    <t>7.2.6 구조물 및 구조체 변형 특성</t>
  </si>
  <si>
    <t>7.2.7.8 록볼트 인발시험     회당</t>
  </si>
  <si>
    <t>4.3.4.1.1 시추용수 급수
 급수배관</t>
  </si>
  <si>
    <t>4.6.2.3 Test Pit 
 1m이내</t>
  </si>
  <si>
    <t>측선거리 400m, 측정범위 50m이내</t>
  </si>
  <si>
    <t>4.3.4.1.3 시추용수 급수
 급수차</t>
  </si>
  <si>
    <t>7.1.4 계획수립․설계 및 자료수집․답사</t>
  </si>
  <si>
    <t>측선거리 200m, 측정범위 50m이내</t>
  </si>
  <si>
    <t>7.2.7.7.2 도상침하계 설치
 자갈</t>
  </si>
  <si>
    <t>5.1.1 dynamic sounding</t>
  </si>
  <si>
    <t>7.2.6.9  장력계 설치     개당</t>
  </si>
  <si>
    <t>GPS, GNSS시스템식
3차원 변위계</t>
  </si>
  <si>
    <t>측선거리 100m, 측정범위 50m이내</t>
  </si>
  <si>
    <t xml:space="preserve">구조물 변형 측정기기
(철근계․온도계) </t>
  </si>
  <si>
    <t>7.3.2.3.3 통신시스템 설치
 무선</t>
  </si>
  <si>
    <t>4.6.2.4 Test Pit 
 2m이내</t>
  </si>
  <si>
    <t>계측 재료비 (국산을 기본으로 적용하였음)</t>
  </si>
  <si>
    <t>6.5.4 양수정 관측공 시추(φ76㎜)</t>
  </si>
  <si>
    <t>측선거리 3000m, 측정범위 200m이내</t>
  </si>
  <si>
    <t>측선거리 5000m, 측정범위 200m이내</t>
  </si>
  <si>
    <t>측선거리 500m, 측정범위 50m이내</t>
  </si>
  <si>
    <t>측선거리 2000m, 측정범위 50m이내</t>
  </si>
  <si>
    <t>측선거리 600m, 측정범위 50m이내</t>
  </si>
  <si>
    <t>측선거리 800m, 측정범위 200m이내</t>
  </si>
  <si>
    <t>측선거리 2000m, 측정범위 200m이내</t>
  </si>
  <si>
    <t>측선거리 1000m, 측정범위 50m이내</t>
  </si>
  <si>
    <t>측선거리 2000m, 측정범위 100m이내</t>
  </si>
  <si>
    <t>2.4.1 갱도조사 계획·준비     건당</t>
  </si>
  <si>
    <t>2.4.2 갱도조사 현지조사     km당</t>
  </si>
  <si>
    <t>측선거리 500m, 측정범위 100m이내</t>
  </si>
  <si>
    <t>측선거리 800m, 측정범위 100m이내</t>
  </si>
  <si>
    <t>측선거리 10000m, 측정범위 50m이내</t>
  </si>
  <si>
    <t>측선거리 5000m, 측정범위 100m이내</t>
  </si>
  <si>
    <t>측선거리 1000m, 측정범위 200m이내</t>
  </si>
  <si>
    <t>측선거리 800m, 측정범위 50m이내</t>
  </si>
  <si>
    <t>측선거리 100m, 측정범위 100m이내</t>
  </si>
  <si>
    <t>측선거리 300m, 측정범위 100m이내</t>
  </si>
  <si>
    <t>측선거리 400m, 측정범위 100m이내</t>
  </si>
  <si>
    <t>측선거리 1000m, 측정범위 100m이내</t>
  </si>
  <si>
    <t>측선거리 100m, 측정범위 200m이내</t>
  </si>
  <si>
    <t>측선거리 3000m, 측정범위 100m이내</t>
  </si>
  <si>
    <t>측선거리 300m, 측정범위 200m이내</t>
  </si>
  <si>
    <t>측선거리 200m, 측정범위 200m이내</t>
  </si>
  <si>
    <t>측선거리 500m, 측정범위 200m이내</t>
  </si>
  <si>
    <t>측선거리 600m, 측정범위 200m이내</t>
  </si>
  <si>
    <t>측선거리 5000m, 측정범위 50m이내</t>
  </si>
  <si>
    <t>측선거리 200m, 측정범위 100m이내</t>
  </si>
  <si>
    <t>측선거리 3000m, 측정범위 50m이내</t>
  </si>
  <si>
    <t>측선거리 600m, 측정범위 100m이내</t>
  </si>
  <si>
    <t>측선거리 400m, 측정범위 200m이내</t>
  </si>
  <si>
    <t>머리공업사/코리아하이테크/삼오코퍼레이션</t>
  </si>
  <si>
    <t>2.4.3 갱도조사 해석    km당</t>
  </si>
  <si>
    <t>F/TFR-CVV, 2.5SQ, 2C</t>
  </si>
  <si>
    <t>2023년~ 
공동조사 
표준품셈 
적용</t>
  </si>
  <si>
    <t>* 9월 이후 하반기 
노임 적용 필요</t>
  </si>
  <si>
    <t>대머리공업사/코리아하이테크/삼오코퍼레이션</t>
  </si>
  <si>
    <t>성진/지오코리아/GTC, 외산 : 이제이텍</t>
  </si>
  <si>
    <t>2.4.4 갱도조사 보고서집필    건당</t>
  </si>
  <si>
    <t>2.6.2.4 사면조사 - 보고서 작성</t>
  </si>
  <si>
    <t>Static(CR-1000 (MUX포함))</t>
  </si>
  <si>
    <t>심도할증 (인력비=인건비+노무비)*5%</t>
  </si>
  <si>
    <t>4.5.5.4 암반시추조사 HX구경(심도 20m 이내, 경암)   m당</t>
  </si>
  <si>
    <t xml:space="preserve">3.2.3.1.2 막장전방 탄성파탐사 -보고서집필      건당 </t>
  </si>
  <si>
    <t>3.6.2.2 1m 심도 지온탐사 - 측정 및 해석    100점당</t>
  </si>
  <si>
    <t xml:space="preserve">4.4.2.1 토질시추조사  BX - 20m 이내, 육상, 점성토  </t>
  </si>
  <si>
    <t xml:space="preserve">3.2.4.2.2 표면파탐사(MASW) - 보고서집필      건당 </t>
  </si>
  <si>
    <t xml:space="preserve">4.4.4.3 토질시추조사  HX - 20m 이내, 육상, 사력  </t>
  </si>
  <si>
    <t xml:space="preserve">3.2.4.2.1 표면파탐사(MASW) - 계획·준비      건당 </t>
  </si>
  <si>
    <t xml:space="preserve">4.4.5.1 토질시추조사  PX - 20m 이내, 육상, 점성토  </t>
  </si>
  <si>
    <t xml:space="preserve">4.4.5.3 토질시추조사  PX - 20m 이내, 육상, 사력  </t>
  </si>
  <si>
    <t xml:space="preserve">4.5.3.6 암반시추조사  BX - 20m 이내, 육상, 파쇄대  </t>
  </si>
  <si>
    <t xml:space="preserve">4.4.3.1 토질시추조사  NX - 20m 이내, 육상, 점성토  </t>
  </si>
  <si>
    <t xml:space="preserve">4.4.2.3 토질시추조사  BX - 20m 이내, 육상, 사력  </t>
  </si>
  <si>
    <t xml:space="preserve">4.3.3.3 토질시추조사  NX - 20m 이내, 육상, 사력  </t>
  </si>
  <si>
    <t>3.3.2.1.1 전기비저항 2차원탐사 - 계획준비      건당</t>
  </si>
  <si>
    <t>2.6.2.3 사면조사 - 현지조사(사면조사)      10ha당</t>
  </si>
  <si>
    <t>(I-504), 단가*3(가공비, 용접비, 도색비, 운반비, 컨넥터비)</t>
  </si>
  <si>
    <t>2.2.1위성 및 항공사진 판독   (1/10,000)  1㎢ 당</t>
  </si>
  <si>
    <t xml:space="preserve">4.4.4.1 토질시추조사  HX - 20m 이내, 육상, 점성토  </t>
  </si>
  <si>
    <t xml:space="preserve">4.5.3.1 암반시추조사  BX - 20m 이내, 육상, 풍화암  </t>
  </si>
  <si>
    <t xml:space="preserve">4.5.3.2 암반시추조사  BX - 20m 이내, 육상, 연암  </t>
  </si>
  <si>
    <t>2.2.3 위성 및 항공사진 판독   (1/1,000)  1㎢ 당</t>
  </si>
  <si>
    <t xml:space="preserve">4.5.3.4 암반시추조사  BX - 20m 이내, 육상, 경암  </t>
  </si>
  <si>
    <t>(75), '단가*3(가공비, 용접비, 도색비, 운반비, 컨넥터비)</t>
  </si>
  <si>
    <t xml:space="preserve">4.5.3.5 암반시추조사  BX - 20m 이내, 육상, 극경암  </t>
  </si>
  <si>
    <t>3.6.2.1.2 1m 심도 지온탐사 - 보고서 집필      건당</t>
  </si>
  <si>
    <t xml:space="preserve">3.2.3.1.1 막장전방 탄성파탐사 - 계획·준비      건당 </t>
  </si>
  <si>
    <t>2.2.2 위성 및 항공사진 판독   (1/5,000)  1㎢ 당</t>
  </si>
  <si>
    <t>3.2.1.3.1 굴절법 탄성파(중합법)탐사 - 계획준비      건당</t>
  </si>
  <si>
    <t xml:space="preserve">4.5.3.3 암반시추조사  BX - 20m 이내, 육상, 보통암  </t>
  </si>
  <si>
    <t>3.3.1.5.4 전기비저항탐사(수평법) - 측정 및 해석    km당</t>
  </si>
  <si>
    <t>3.3.2.1.2 전기비저항 2차원탐사 - 보고서집필      건당</t>
  </si>
  <si>
    <t>3.4.1.2.1 핸디 GPR 탐사 공동조사 - 계획준비      건당</t>
  </si>
  <si>
    <t xml:space="preserve">4.5.4.3 암반시추조사  NX - 20m 이내, 육상, 보통암  </t>
  </si>
  <si>
    <t xml:space="preserve">4.5.4.2-1 암반시추조사  NX - 20m 이내, 해상, 연암  </t>
  </si>
  <si>
    <t xml:space="preserve">4.5.4.2 암반시추조사  NX - 20m 이내, 육상, 연암  </t>
  </si>
  <si>
    <t xml:space="preserve">4.5.5.3 암반시추조사  HX - 20m 이내, 육상, 보통암  </t>
  </si>
  <si>
    <t xml:space="preserve">4.5.5.4 암반시추조사  HX - 20m 이내, 육상, 경암  </t>
  </si>
  <si>
    <t xml:space="preserve">4.5.4.4-1 암반시추조사  NX - 20m 이내, 해상, 경암  </t>
  </si>
  <si>
    <t xml:space="preserve">4.5.5.6 암반시추조사  HX - 20m 이내, 육상, 파쇄대  </t>
  </si>
  <si>
    <t xml:space="preserve">4.5.5.5 암반시추조사  HX - 20m 이내, 육상, 극경암  </t>
  </si>
  <si>
    <t xml:space="preserve">4.5.4.1 암반시추조사  NX - 20m 이내, 육상, 풍화암  </t>
  </si>
  <si>
    <t xml:space="preserve">4.5.4.5 암반시추조사  NX - 20m 이내, 육상, 극경암  </t>
  </si>
  <si>
    <t>(65)
'단가*3(가공비, 용접비, 도색비, 운반비, 컨넥터비)</t>
  </si>
  <si>
    <t xml:space="preserve">4.5.5.2 암반시추조사  HX - 20m 이내, 육상, 연암  </t>
  </si>
  <si>
    <t xml:space="preserve">4.5.5.1 암반시추조사  HX - 20m 이내, 육상, 풍화암  </t>
  </si>
  <si>
    <t xml:space="preserve">4.5.4.4 암반시추조사  NX - 20m 이내, 육상, 경암  </t>
  </si>
  <si>
    <t xml:space="preserve">4.5.4.6 암반시추조사  NX - 20m 이내, 육상, 파쇄대  </t>
  </si>
  <si>
    <t>5.1.4 공내전단시험(BST;borehole shear test)</t>
  </si>
  <si>
    <t xml:space="preserve">4.3.3.3-1 토질시추조사  NX - 20m 이내, 해상, 사력  </t>
  </si>
  <si>
    <t>4.3.5.3.6 셋팅바지선 대운반(예인), 300km   왕복/회당</t>
  </si>
  <si>
    <t>4.4.5.3 토질시추조사 PX구경(심도 20m 이내, 사력)   m당</t>
  </si>
  <si>
    <t>6.5.2.10 양수정 설치(φ300㎜) - 케이싱 설치   m당</t>
  </si>
  <si>
    <t>4.4.4.3 토질시추조사 HX구경(심도 20m 이내, 사력)   m당</t>
  </si>
  <si>
    <t>6.5.4.2 양수정 관측공 시추(φ76㎜) - 사질토·풍화토   m당</t>
  </si>
  <si>
    <t>5.2 수압파쇄시험(hydraulic fracturing method)</t>
  </si>
  <si>
    <t>4.3.2.4 시추장비 대운반(상하차 포함) 60km이상   왕복 회당</t>
  </si>
  <si>
    <t>4.5.3.2 암반시추조사 BX구경(심도 20m 이내, 연암)   m당</t>
  </si>
  <si>
    <t>6.5.4.4 양수정 관측공 시추(φ76㎜) - 호박돌·전석   m당</t>
  </si>
  <si>
    <t>4.4.2.3 토질시추조사 BX구경(심도 20m 이내, 사력)   m당</t>
  </si>
  <si>
    <t>4.5.3.4 암반시추조사 BX구경(심도 20m 이내, 경암)   m당</t>
  </si>
  <si>
    <t>6.2.3.2 지하수위 측정 - 지하수위관측(자동관측)   공/일당</t>
  </si>
  <si>
    <t>4.5.5.2 암반시추조사 HX구경(심도 20m 이내, 연암)   m당</t>
  </si>
  <si>
    <t>5.1.2.1.1 piezocone 관입시험(CPT)   20m/회당</t>
  </si>
  <si>
    <t>4.2.2.2 지반조사 사전타협·협의·현지답사 - 규모 4급   건당</t>
  </si>
  <si>
    <t>5.1.2.2.2 piezocone 관입시험(단독소산)   6시간/회당</t>
  </si>
  <si>
    <t>5.1.2.2.1 piezocone 관입시험(병행소산)   6시간/회당</t>
  </si>
  <si>
    <t>4.2.2.5 지반조사 사전타협·협의·현지답사 - 규모 1급   건당</t>
  </si>
  <si>
    <t>5.1.6 Flat Dilatometer Test   3단계/회당</t>
  </si>
  <si>
    <t>4.2.2.1 지반조사 사전타협·협의·현지답사 - 규모 5급   건당</t>
  </si>
  <si>
    <t>4.2.2.4 지반조사 사전타협·협의·현지답사 - 규모 2급   건당</t>
  </si>
  <si>
    <t>4.3.2.1 시추장비 대운반(상하차 포함) 20km이내   왕복 회당</t>
  </si>
  <si>
    <t>4.2.2.3 지반조사 사전타협·협의·현지답사 - 규모 3급   건당</t>
  </si>
  <si>
    <t>5.1.2.3 RI cone, seismic cone   20m/회당</t>
  </si>
  <si>
    <t>5.3.1.2 평판재하시험(PBT) - 지반 10t 이내   회당</t>
  </si>
  <si>
    <t>6.5.2.12 양수정 설치(φ300㎜) - 우물자재설치   m당</t>
  </si>
  <si>
    <t>4.3.4.2.1 시추공 되메우기(암반확인공)  20m/공  공당</t>
  </si>
  <si>
    <t>4.3.5.3.5 셋팅바지선 대운반(예인), 150km   왕복/회당</t>
  </si>
  <si>
    <t>6.5.1.31 양수정 착정(φ500㎜) (심도 200m 기준, 토사층)   m당</t>
  </si>
  <si>
    <t>6.5.1.29 양수정 착정(φ400㎜) (심도 200m 기준, 호박돌층)   m당</t>
  </si>
  <si>
    <t>6.5.1.33 양수정 착정(φ500㎜) (심도 200m 기준, 자갈층)   m당</t>
  </si>
  <si>
    <t>6.5.1.35 양수정 착정(φ500㎜) (심도 200m 기준, 풍화암)   m당</t>
  </si>
  <si>
    <t>6.5.1.36 양수정 착정(φ100㎜) (심도 200m 기준, 연암)   m당</t>
  </si>
  <si>
    <t>6.5.1.38 양수정 착정(φ100㎜) (심도 200m 기준, 경암)   m당</t>
  </si>
  <si>
    <t>6.5.1.39 양수정 착정(φ150㎜) (심도 200m 기준, 연암)   m당</t>
  </si>
  <si>
    <t>6.5.1.41 양수정 착정(φ150㎜) (심도 200m 기준, 경암)   m당</t>
  </si>
  <si>
    <t>6.5.1.30 양수정 착정(φ400㎜) (심도 200m 기준, 풍화암)   m당</t>
  </si>
  <si>
    <t>6.5.1.42 양수정 착정(φ200㎜) (심도 200m 기준, 연암)   m당</t>
  </si>
  <si>
    <t>6.5.1.43 양수정 착정(φ200㎜) (심도 200m 기준, 보통암)   m당</t>
  </si>
  <si>
    <t>6.5.1.45 양수정 착정(φ250㎜) (심도 200m 기준, 연암)   m당</t>
  </si>
  <si>
    <t>6.5.1.28 양수정 착정(φ400㎜) (심도 200m 기준, 자갈층)   m당</t>
  </si>
  <si>
    <t>6.5.1.37 양수정 착정(φ100㎜) (심도 200m 기준, 보통암)   m당</t>
  </si>
  <si>
    <t>6.5.1.27 양수정 착정(φ400㎜) (심도 200m 기준, 모래층)   m당</t>
  </si>
  <si>
    <t>6.5.1.32 양수정 착정(φ500㎜) (심도 200m 기준, 모래층)   m당</t>
  </si>
  <si>
    <t>6.5.1.40 양수정 착정(φ150㎜) (심도 200m 기준, 보통암)   m당</t>
  </si>
  <si>
    <t>6.5.1.44 양수정 착정(φ200㎜) (심도 200m 기준, 경암)   m당</t>
  </si>
  <si>
    <t>6.5.1.34 양수정 착정(φ500㎜) (심도 200m 기준, 호박돌층)   m당</t>
  </si>
  <si>
    <t>7.3.2.3.3 통신시스템 설치 - 무선     개소당</t>
  </si>
  <si>
    <t>지중변위계
(borehole anchor rod식)</t>
  </si>
  <si>
    <t>5.1.1.1.1 표준관입시험(S.P.T)   회당</t>
  </si>
  <si>
    <t>5.3.4 현장 CBR시험(노상토 지지력비시험)   회당</t>
  </si>
  <si>
    <t>5.4.2.3 현장밀도시험 - 시추공 RI법    공당</t>
  </si>
  <si>
    <t>4.2.1.3 지반조사 계획준비 - 규모 3급   건당</t>
  </si>
  <si>
    <t>4.2.1.1 지반조사 계획준비 - 규모 5급   건당</t>
  </si>
  <si>
    <t>5.4.2.2 현장밀도시험 - 표층 RI법    개소당</t>
  </si>
  <si>
    <t>4.2.1.5 지반조사 계획준비 - 규모 1급   건당</t>
  </si>
  <si>
    <t>4.3.1.1 시추위치측량 (GPS) - 육상  점 당</t>
  </si>
  <si>
    <t>4.2.1.4 지반조사 계획준비 - 규모 2급   건당</t>
  </si>
  <si>
    <t>4.2.1.2 지반조사 계획준비 - 규모 4급   건당</t>
  </si>
  <si>
    <t>4.3.1.1 시추위치측량 (GPS) - 해상  점 당</t>
  </si>
  <si>
    <t>4.3.4.1.1 시추용수 급수(급수배관)   km당</t>
  </si>
  <si>
    <t>4.3.4.1.2 시추용수 급수(급수펌프운전)   일당</t>
  </si>
  <si>
    <t>4.3.4.2.2 시추공 되메우기(암반시추공)  10m당</t>
  </si>
  <si>
    <t>4.6.1.3 자연시료채취(D101*980)   회당</t>
  </si>
  <si>
    <t>4.6.1.2 자연시료채취(D76*850)   회당</t>
  </si>
  <si>
    <t>4.6.2.4 Test Pit (심도 2m이내)  개소당</t>
  </si>
  <si>
    <t>4.6.1.1 자연시료채취(D63.5*750)   회당</t>
  </si>
  <si>
    <t>4.6.2.3 Test Pit (심도 1m이내)  개소당</t>
  </si>
  <si>
    <t>6.5.2.7 양수정 설치(φ250㎜) - 케이싱 설치   m당</t>
  </si>
  <si>
    <t>4.2.3.2 지반조사 보고서 작성 - 규모 4급   건당</t>
  </si>
  <si>
    <t>7.3.2.3.4 통신시스템 설치 - TCP/IP     m당</t>
  </si>
  <si>
    <t>6.5.2.5 양수정 설치(φ200㎜) - 에어써징   m당</t>
  </si>
  <si>
    <t>4.2.3.1 지반조사 보고서 작성 - 규모 5급   건당</t>
  </si>
  <si>
    <t>4.2.3.3 지반조사 보고서 작성 - 규모 3급   건당</t>
  </si>
  <si>
    <t>4.2.3.4 지반조사 보고서 작성 - 규모 2급   건당</t>
  </si>
  <si>
    <t>6.5.2.2 양수정 설치(φ150㎜) - 에어써징   m당</t>
  </si>
  <si>
    <t>6.5.2.3 양수정 설치(φ150㎜) - 우물자재설치   m당</t>
  </si>
  <si>
    <t>6.5.2.1 양수정 설치(φ150㎜) - 케이싱 설치   m당</t>
  </si>
  <si>
    <t>6.5.2.8 양수정 설치(φ250㎜) - 에어써징   m당</t>
  </si>
  <si>
    <t>6.5.4.1 양수정 관측공 시추(φ76㎜) - 점성토   m당</t>
  </si>
  <si>
    <t>6.5.2.11 양수정 설치(φ300㎜) - 에어써징   m당</t>
  </si>
  <si>
    <t>6.5.4.5 양수정 관측공 시추(φ76㎜) - 풍화암   m당</t>
  </si>
  <si>
    <t>6.5.4.6 양수정 관측공 시추(φ76㎜) - 연암   m당</t>
  </si>
  <si>
    <t>5.1.2 정적콘관입시험(static cone sounding)</t>
  </si>
  <si>
    <t>6.5.2.6 양수정 설치(φ200㎜) - 우물자재설치   m당</t>
  </si>
  <si>
    <t>6.5.2.4 양수정 설치(φ200㎜) - 케이싱 설치   m당</t>
  </si>
  <si>
    <t>6.5.4.8 양수정 관측공 시추(φ76㎜) - 경암   m당</t>
  </si>
  <si>
    <t>5.3.1.3 평판재하시험(PBT) - 도로 5t 이내   회당</t>
  </si>
  <si>
    <t>5.3.1.1 평판재하시험(PBT) - 지반 5t 이내   회당</t>
  </si>
  <si>
    <t>6.5.2.9 양수정 설치(φ250㎜) - 우물자재설치   m당</t>
  </si>
  <si>
    <t>5.1.6 Flat Dilatometer Test (D.M.T)</t>
  </si>
  <si>
    <t>6.5.4.3 양수정 관측공 시추(φ76㎜) - 사력   m당</t>
  </si>
  <si>
    <t>6.5.4.7 양수정 관측공 시추(φ76㎜) - 보통암   m당</t>
  </si>
  <si>
    <t>3.5.1 음파탐사</t>
  </si>
  <si>
    <t xml:space="preserve">3.5.3 음파탐사 </t>
  </si>
  <si>
    <t>교통선 119kW</t>
  </si>
  <si>
    <t>3.5 해양지층탐사</t>
  </si>
  <si>
    <t>3.7 물리검층</t>
  </si>
  <si>
    <t>3.6 기타탐사</t>
  </si>
  <si>
    <t>수중모터펌프 손료</t>
  </si>
  <si>
    <t>6.5.3 양수시험</t>
  </si>
  <si>
    <t>재하시험기 손료</t>
  </si>
  <si>
    <t>동재하시험기손료</t>
  </si>
  <si>
    <t>베인전단시험기 손료</t>
  </si>
  <si>
    <t>DMT시험기 손료</t>
  </si>
  <si>
    <t>BST시험기 손료</t>
  </si>
  <si>
    <t>split spoon</t>
  </si>
  <si>
    <t>굴삭기(타이어) 손료</t>
  </si>
  <si>
    <t>트럭탑재형크레인 손료</t>
  </si>
  <si>
    <t>재하시험장치 손료</t>
  </si>
  <si>
    <t>크레인(타이어) 손료</t>
  </si>
  <si>
    <t>동재하시험장치 손료</t>
  </si>
  <si>
    <t>수압파쇄시험기 손료</t>
  </si>
  <si>
    <t>5.3 재하시험</t>
  </si>
  <si>
    <t>공기압축기 손료</t>
  </si>
  <si>
    <t>RI meter 손료</t>
  </si>
  <si>
    <t>들밀도시험기 손료</t>
  </si>
  <si>
    <t>5.4 현장밀도시험</t>
  </si>
  <si>
    <t>경유(트레일러)</t>
  </si>
  <si>
    <t>트레일러 경유의</t>
  </si>
  <si>
    <t>물탱크(살수차)손료</t>
  </si>
  <si>
    <t>55HP(40kW)</t>
  </si>
  <si>
    <t>경량조립식 30m</t>
  </si>
  <si>
    <t>경량조립식 24m</t>
  </si>
  <si>
    <t>경량조립식 36m</t>
  </si>
  <si>
    <t>SPUD 24m</t>
  </si>
  <si>
    <t>잭업바지(경량조립식)</t>
  </si>
  <si>
    <t>경량조립식 잭업바지</t>
  </si>
  <si>
    <t>SPUD 30m</t>
  </si>
  <si>
    <t>SPUD 36m</t>
  </si>
  <si>
    <t>SPUD 42m</t>
  </si>
  <si>
    <t>경량조립식 평바지</t>
  </si>
  <si>
    <t>HX D3 1.5m</t>
  </si>
  <si>
    <t>4.5 암반조사 시추</t>
  </si>
  <si>
    <t>4.6 시료채취</t>
  </si>
  <si>
    <t>디지털 24ch</t>
  </si>
  <si>
    <t>GPS측량기구손료</t>
  </si>
  <si>
    <t>탄성파탐사기손료</t>
  </si>
  <si>
    <t>D63.5*750</t>
  </si>
  <si>
    <t>3.2 탄성파탐사</t>
  </si>
  <si>
    <t>수진기케이블손료</t>
  </si>
  <si>
    <t>tirgger 손료</t>
  </si>
  <si>
    <t>DC 1200V</t>
  </si>
  <si>
    <t>전기비저항탐사기손료</t>
  </si>
  <si>
    <t>미진동수록장치손료</t>
  </si>
  <si>
    <t>3.3 전기·전자탐사</t>
  </si>
  <si>
    <t>2inch 이상</t>
  </si>
  <si>
    <t>지표레이더기손료</t>
  </si>
  <si>
    <t>내시경촬영장비손료</t>
  </si>
  <si>
    <t>GPR탐사기손료</t>
  </si>
  <si>
    <t>6.5.1.49 양수정 착정(φ300㎜) (심도 200m 기준, 보통암)   m당</t>
  </si>
  <si>
    <t>6.5.1.46 양수정 착정(φ250㎜) (심도 200m 기준, 보통암)   m당</t>
  </si>
  <si>
    <t>6.5.1.47 양수정 착정(φ250㎜) (심도 200m 기준, 경암)   m당</t>
  </si>
  <si>
    <t>4.4.4.2 토질시추조사 HX구경(심도 20m 이내, 사질토,풍화토)   m당</t>
  </si>
  <si>
    <t xml:space="preserve">3.2.4.3 표면파탐사(MASW) - 측정 및 해석       30m, 단면당 </t>
  </si>
  <si>
    <t>3.4.1.1.4 핸디 GPR 탐사 지하매설물 확인 - 보고서 집필      건당</t>
  </si>
  <si>
    <t>3.4.1.2.2 핸디 GPR 탐사 공동조사 - 현지답사·자료검토     km당</t>
  </si>
  <si>
    <t>3.4.1.2.3  핸디 GPR 탐사 공동조사 - 데이터처리·해석      km당</t>
  </si>
  <si>
    <t>5.3.5 Benkelman beam test(도로용 처짐량 측정시험)   회당</t>
  </si>
  <si>
    <t>6.5.1.50 양수정 착정(φ300㎜) (심도 200m 기준, 경암)   m당</t>
  </si>
  <si>
    <t>4.3.5.3.4 잭업바지선(철선 42m) 대운반(예인) 300km   왕복/회당</t>
  </si>
  <si>
    <t>4.4.2.2 토질시추조사 BX구경(심도 20m 이내, 사질토,풍화토)   m당</t>
  </si>
  <si>
    <t>4.2.5.3.3 잭업바지선(철선 42m) 대운반(예인) 150km   왕복/회당</t>
  </si>
  <si>
    <t>6.5.1.48 양수정 착정(φ300㎜) (심도 200m 기준, 연암)   m당</t>
  </si>
  <si>
    <t>4.3.5.2.1 조립식 평바지 대운반․조립․진수․인양 및 해체    왕복/회당</t>
  </si>
  <si>
    <t>4.3.5.3.1 잭업바지선(철선 30m) 대운반(예인) 150km   왕복/회당</t>
  </si>
  <si>
    <t>4.3.5.3.2 잭업바지선(철선 30m) 대운반(예인) 300km   왕복/회당</t>
  </si>
  <si>
    <t>4.4.5.2 토질시추조사 PX구경(심도 20m 이내, 사질토,풍화토)   m당</t>
  </si>
  <si>
    <t xml:space="preserve">3.2.3.2.1 막장전방 탄성파탐사 -측정 및 해석 (2차원)      회당 </t>
  </si>
  <si>
    <t>3.2.2.2.1 반사법 탄성파탐사 - 계획준비     건당</t>
  </si>
  <si>
    <t>암반시추조사 NX구경(심도 20m 이내, 극경암)   m당</t>
  </si>
  <si>
    <t>3.2.2.2.2 반사법 탄성파탐사 - 보고서집필     건당</t>
  </si>
  <si>
    <t xml:space="preserve">3.2.5.1.1 상시미진동 측정 - 계획·준비      건당 </t>
  </si>
  <si>
    <t>3.8.7 시추공 카메라 측정 및 해석     100m이내/공당</t>
  </si>
  <si>
    <t xml:space="preserve">4.4.6 자주식 유압시추기 손료 및 운전경비,    시간당 </t>
  </si>
  <si>
    <t>2.5.4 trench 조사 해석(1:100)    ㎡ 당</t>
  </si>
  <si>
    <t>2.6.2.1 사면조사 - 계획·준비(1~5ha)      건당</t>
  </si>
  <si>
    <t>4.2.3.5 지반조사 보고서 작성 - 규모 1급   건당</t>
  </si>
  <si>
    <t>2.6.2.2 사면조사 - 측선설정 답사      km 당</t>
  </si>
  <si>
    <t>6.2.3.3 지하수위 측정 - 지하수위관측(수동관측)   회</t>
  </si>
  <si>
    <t>3.6.2.1.1 1m 심도 지온탐사 - 계획준비      건당</t>
  </si>
  <si>
    <t xml:space="preserve">3.2.5.1.2 상시미진동 측정 - 보고서집필      건당 </t>
  </si>
  <si>
    <t>2.5.2 trench 조사 현지조사(1:100)    ㎡ 당</t>
  </si>
  <si>
    <t>3.5.1.1.14 해양조사 - 사전준비 업무     건당</t>
  </si>
  <si>
    <t>2.5.3 trench 조사 현지조사(1:20)    ㎡ 당</t>
  </si>
  <si>
    <t>Dynamic Type (3ch)</t>
  </si>
  <si>
    <t>바지선, 예선, 교통선 별도 계상</t>
  </si>
  <si>
    <t>이더뎃 시리얼 컨버터, 1port</t>
  </si>
  <si>
    <t>2024.1.2 최초매매기준율</t>
  </si>
  <si>
    <t>1~20Hz, L1/L2(동적)</t>
  </si>
  <si>
    <t>크레인(타이어) 30~50ton</t>
  </si>
  <si>
    <t>φ1″ 주름관, (SW-28)</t>
  </si>
  <si>
    <t>MASW용, 1성분 4.5HZ</t>
  </si>
  <si>
    <t>2023년~ 공동조사 표준품셈 적용</t>
  </si>
  <si>
    <t>이더뎃 시리얼 컨버터, 4port</t>
  </si>
  <si>
    <t>Dynamic Type (6ch)</t>
  </si>
  <si>
    <t>7.2.6.7.2  풍향풍속계 설치
 센서식(초음파식)</t>
  </si>
  <si>
    <t>7.2.6.7.1  풍향풍속계 설치
 센서식(프로펠러식)</t>
  </si>
  <si>
    <t>7.2.7.9 막장면 관찰조사(Face Mapping)</t>
  </si>
  <si>
    <t>7.3.1.2.6 수동계측(관측·측정)
 6급, 5회/일</t>
  </si>
  <si>
    <t xml:space="preserve">7.3.2.3.1 통신시스템 설치
 광통신:싱글모드 </t>
  </si>
  <si>
    <t xml:space="preserve">7.3.2.3.2 통신시스템 설치
 광통신:멀티모드 </t>
  </si>
  <si>
    <t>7.3.1.2.7 수동계측(관측·측정)
 7급, 2회/일</t>
  </si>
  <si>
    <t>7.2.7.7.3 침하형상변위계 설치
 콘크리트/레일</t>
  </si>
  <si>
    <t xml:space="preserve">6.5.2.2 양수정 설치
φ150㎜ - 에어써징  </t>
  </si>
  <si>
    <t xml:space="preserve">6.5.2.3 양수정 설치
φ150㎜ - 우물자재설치  </t>
  </si>
  <si>
    <t xml:space="preserve">6.5.2.6 양수정 설치
φ200㎜ - 우물자재설치  </t>
  </si>
  <si>
    <t xml:space="preserve">6.5.2.7 양수정 설치
φ250㎜ - 케이싱 설치  </t>
  </si>
  <si>
    <t xml:space="preserve">6.5.2.5 양수정 설치
φ200㎜ - 에어써징  </t>
  </si>
  <si>
    <t xml:space="preserve">6.5.2.4 양수정 설치
φ200㎜ - 케이싱 설치  </t>
  </si>
  <si>
    <t xml:space="preserve">6.5.2.1 양수정 설치
φ150㎜ - 케이싱 설치  </t>
  </si>
  <si>
    <t xml:space="preserve">6.5.2.11 양수정 설치
φ300㎜ - 에어써징  </t>
  </si>
  <si>
    <t>7.2.2.1.2 지표침하판 설치 
 120×120</t>
  </si>
  <si>
    <t>7.2.2.1.3 지표침하판 설치 
 240×240</t>
  </si>
  <si>
    <t xml:space="preserve">6.5.4.3 양수정 관측공 시추
 φ76㎜ - 사력  </t>
  </si>
  <si>
    <t xml:space="preserve">6.5.2.8 양수정 설치
φ250㎜ - 에어써징  </t>
  </si>
  <si>
    <t xml:space="preserve">6.5.2.9 양수정 설치
φ250㎜ - 우물자재설치  </t>
  </si>
  <si>
    <t xml:space="preserve">7.2.3.1.3 계측공 시추 
 φ66㎜ - 사력  </t>
  </si>
  <si>
    <t xml:space="preserve">7.2.3.2.3 계측공 시추 
 φ86㎜ - 사력  </t>
  </si>
  <si>
    <t xml:space="preserve">7.2.3.1.2 계측공 시추 
 φ66㎜ - 사질토  </t>
  </si>
  <si>
    <t xml:space="preserve">7.2.3.3.3 계측공 시추 
 φ116㎜ - 사력  </t>
  </si>
  <si>
    <t xml:space="preserve">7.2.3.2.5 계측공 시추 
 φ86㎜ - 풍화암  </t>
  </si>
  <si>
    <t xml:space="preserve">7.2.3.1.1 계측공 시추 
 φ66㎜ - 점성토  </t>
  </si>
  <si>
    <t xml:space="preserve">7.2.3.1.5 계측공 시추 
 φ66㎜ - 풍화암  </t>
  </si>
  <si>
    <t xml:space="preserve">7.2.3.2.6 계측공 시추 
 φ86㎜ - 연암  </t>
  </si>
  <si>
    <t xml:space="preserve">7.2.3.2.2 계측공 시추 
 φ86㎜ - 사질토  </t>
  </si>
  <si>
    <t xml:space="preserve">7.2.3.2.1 계측공 시추 
 φ86㎜ - 점성토  </t>
  </si>
  <si>
    <t xml:space="preserve">7.2.3.1.6 계측공 시추 
 φ66㎜ - 연암  </t>
  </si>
  <si>
    <t xml:space="preserve">7.2.5.2.1 토압계 설치 
 성토지반(토압계)  </t>
  </si>
  <si>
    <t xml:space="preserve">7.2.3.4.6 계측공 시추 
 φ131㎜ - 연암  </t>
  </si>
  <si>
    <t xml:space="preserve">7.2.4.10.1 지하수위계 설치 
 수동촉침식 </t>
  </si>
  <si>
    <t xml:space="preserve">7.2.3.4.3 계측공 시추 
 φ131㎜ - 사력  </t>
  </si>
  <si>
    <t xml:space="preserve">7.2.3.3.6 계측공 시추 
 φ116㎜ - 연암  </t>
  </si>
  <si>
    <t>6.5.1.2 양수정 착정(φ100㎜) (심도 200m 기준, 모래층)   m당</t>
  </si>
  <si>
    <t>7.3.1.2.14 상주계측(관측·측정) - 가시설, 계측기 10개이상      일당</t>
  </si>
  <si>
    <t>7.3.2.2.3 계측관리프로그램 제작 - 정/동적 복합 프로그램     현장당</t>
  </si>
  <si>
    <t>6.5.1.3 양수정 착정(φ100㎜) (심도 200m 기준, 자갈층)   m당</t>
  </si>
  <si>
    <t>6.5.1.5 양수정 착정(φ100㎜) (심도 200m 기준, 풍화암)   m당</t>
  </si>
  <si>
    <t>7.2.6.5.1  균열(crack)측정계기 설치 - 균열팁     기(개소)당</t>
  </si>
  <si>
    <t>7.2.6.5.2  균열(crack)측정계기 설치 - 센서식     기(개소)당</t>
  </si>
  <si>
    <t>6.5.1.6 양수정 착정(φ150㎜) (심도 200m 기준, 토사층)   m당</t>
  </si>
  <si>
    <t>7.2.6.1.2 변형률계(strain gauge) 설치 - 아크용접     개소당</t>
  </si>
  <si>
    <t>7.2.6.1.3 변형률계(strain gauge) 설치 - 매설형     개소당</t>
  </si>
  <si>
    <t>7.3.1.2.16 상주계측(관측·측정) - 댐, 계측기 100개이하      일당</t>
  </si>
  <si>
    <t>6.5.1.4 양수정 착정(φ100㎜) (심도 200m 기준, 호박돌층)   m당</t>
  </si>
  <si>
    <t>6.5.1.7 양수정 착정(φ150㎜) (심도 200m 기준, 모래층)   m당</t>
  </si>
  <si>
    <t>7.2.8.1.1 파향파고계(wave gauge) 설치 - 부의식     기(개소)당</t>
  </si>
  <si>
    <t>7.2.6.1.4 변형률계(strain gauge) 설치 - 무응력     개소당</t>
  </si>
  <si>
    <t>7.3.1.2.15 상주계측(관측·측정) - 댐, 계측기 50개이하      일당</t>
  </si>
  <si>
    <t>7.3.1.2.17 상주계측(관측·측정) - 댐, 계측기 100개이상      일당</t>
  </si>
  <si>
    <t>7.3.2 자동계측 운영시스템의 team (현장조사 및 분석)         일당</t>
  </si>
  <si>
    <t>6.5.1.1 양수정 착정(φ100㎜) (심도 200m 기준, 토사층)   m당</t>
  </si>
  <si>
    <r>
      <t>시간당손료
계수(×10</t>
    </r>
    <r>
      <rPr>
        <vertAlign val="superscript"/>
        <sz val="11"/>
        <color indexed="8"/>
        <rFont val="맑은 고딕"/>
        <family val="3"/>
        <charset val="129"/>
      </rPr>
      <t>-7</t>
    </r>
    <r>
      <rPr>
        <sz val="11"/>
        <color indexed="8"/>
        <rFont val="맑은 고딕"/>
        <family val="3"/>
        <charset val="129"/>
      </rPr>
      <t>)</t>
    </r>
  </si>
  <si>
    <r>
      <t>7.4.2.1 재해석 - 연약지반</t>
    </r>
    <r>
      <rPr>
        <b/>
        <sz val="10"/>
        <color indexed="8"/>
        <rFont val="맑은 고딕"/>
        <family val="3"/>
        <charset val="129"/>
      </rPr>
      <t xml:space="preserve">     건(단면)당</t>
    </r>
  </si>
  <si>
    <r>
      <t>굴착</t>
    </r>
    <r>
      <rPr>
        <b/>
        <sz val="10"/>
        <color indexed="8"/>
        <rFont val="맑은 고딕"/>
        <family val="3"/>
        <charset val="129"/>
      </rPr>
      <t>‧개착단계별, 지지구조설치단계별</t>
    </r>
  </si>
  <si>
    <r>
      <t>일당 
손료계수 
(×10</t>
    </r>
    <r>
      <rPr>
        <vertAlign val="superscript"/>
        <sz val="9"/>
        <color indexed="8"/>
        <rFont val="맑은 고딕"/>
        <family val="3"/>
        <charset val="129"/>
      </rPr>
      <t>-5</t>
    </r>
    <r>
      <rPr>
        <sz val="9"/>
        <color indexed="8"/>
        <rFont val="맑은 고딕"/>
        <family val="3"/>
        <charset val="129"/>
      </rPr>
      <t>)</t>
    </r>
  </si>
  <si>
    <r>
      <t>성토</t>
    </r>
    <r>
      <rPr>
        <b/>
        <sz val="10"/>
        <color indexed="8"/>
        <rFont val="맑은 고딕"/>
        <family val="3"/>
        <charset val="129"/>
      </rPr>
      <t>‧개량단계별, 확인조사단계별</t>
    </r>
  </si>
  <si>
    <r>
      <t>시간당 손료계수 (×10</t>
    </r>
    <r>
      <rPr>
        <vertAlign val="superscript"/>
        <sz val="9"/>
        <color indexed="8"/>
        <rFont val="맑은 고딕"/>
        <family val="3"/>
        <charset val="129"/>
      </rPr>
      <t>-7</t>
    </r>
    <r>
      <rPr>
        <sz val="9"/>
        <color indexed="8"/>
        <rFont val="맑은 고딕"/>
        <family val="3"/>
        <charset val="129"/>
      </rPr>
      <t>)</t>
    </r>
  </si>
  <si>
    <r>
      <t>호스</t>
    </r>
    <r>
      <rPr>
        <sz val="11"/>
        <color indexed="8"/>
        <rFont val="MingLiU"/>
        <family val="3"/>
        <charset val="136"/>
      </rPr>
      <t>‧</t>
    </r>
    <r>
      <rPr>
        <sz val="11"/>
        <color indexed="8"/>
        <rFont val="맑은 고딕"/>
        <family val="3"/>
        <charset val="129"/>
      </rPr>
      <t>케이블</t>
    </r>
  </si>
  <si>
    <r>
      <t>측정봉rod</t>
    </r>
    <r>
      <rPr>
        <sz val="10"/>
        <color indexed="8"/>
        <rFont val="맑은 고딕"/>
        <family val="3"/>
        <charset val="129"/>
      </rPr>
      <t>‧소켓</t>
    </r>
  </si>
  <si>
    <r>
      <t>침하판</t>
    </r>
    <r>
      <rPr>
        <b/>
        <sz val="10"/>
        <color indexed="8"/>
        <rFont val="맑은 고딕"/>
        <family val="3"/>
        <charset val="129"/>
      </rPr>
      <t>‧핀‧계, crack‧joint, 단일rod침하, 각종간극수압계, 각종수위‧조위계</t>
    </r>
  </si>
  <si>
    <r>
      <t>φ9</t>
    </r>
    <r>
      <rPr>
        <vertAlign val="superscript"/>
        <sz val="11"/>
        <color indexed="8"/>
        <rFont val="맑은 고딕"/>
        <family val="3"/>
        <charset val="129"/>
      </rPr>
      <t>㎝</t>
    </r>
    <r>
      <rPr>
        <sz val="11"/>
        <color indexed="8"/>
        <rFont val="맑은 고딕"/>
        <family val="3"/>
        <charset val="129"/>
      </rPr>
      <t>×1.0</t>
    </r>
    <r>
      <rPr>
        <vertAlign val="superscript"/>
        <sz val="11"/>
        <color indexed="8"/>
        <rFont val="맑은 고딕"/>
        <family val="3"/>
        <charset val="129"/>
      </rPr>
      <t>m</t>
    </r>
  </si>
  <si>
    <r>
      <t>∅12×30</t>
    </r>
    <r>
      <rPr>
        <vertAlign val="superscript"/>
        <sz val="11"/>
        <color indexed="8"/>
        <rFont val="맑은 고딕"/>
        <family val="3"/>
        <charset val="129"/>
      </rPr>
      <t>㎝</t>
    </r>
    <r>
      <rPr>
        <sz val="11"/>
        <color indexed="8"/>
        <rFont val="맑은 고딕"/>
        <family val="3"/>
        <charset val="129"/>
      </rPr>
      <t>STS</t>
    </r>
  </si>
  <si>
    <r>
      <t>(1083(20년9월))</t>
    </r>
    <r>
      <rPr>
        <sz val="11"/>
        <color indexed="8"/>
        <rFont val="맑은 고딕"/>
        <family val="3"/>
        <charset val="129"/>
      </rPr>
      <t>, 외산 : 이제이텍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</si>
</sst>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 * #,##0_ ;_ * \-#,##0_ ;_ * &quot;-&quot;??_ ;_ @_ "/>
    <numFmt numFmtId="179" formatCode="_-&quot;₩&quot;* #,##0.00_-;&quot;₩&quot;&quot;₩&quot;\-&quot;₩&quot;* #,##0.00_-;_-&quot;₩&quot;* &quot;-&quot;??_-;_-@_-"/>
    <numFmt numFmtId="180" formatCode="_-* #,##0.00_-;&quot;₩&quot;&quot;₩&quot;\-* #,##0.00_-;_-* &quot;-&quot;??_-;_-@_-"/>
    <numFmt numFmtId="181" formatCode="&quot;₩&quot;#,##0;&quot;₩&quot;&quot;₩&quot;&quot;₩&quot;&quot;₩&quot;\-#,##0"/>
    <numFmt numFmtId="182" formatCode="&quot;₩&quot;#,##0;[Red]&quot;₩&quot;&quot;₩&quot;&quot;₩&quot;&quot;₩&quot;\-#,##0"/>
    <numFmt numFmtId="183" formatCode="&quot;₩&quot;#,##0.00;&quot;₩&quot;&quot;₩&quot;&quot;₩&quot;&quot;₩&quot;\-#,##0.00"/>
    <numFmt numFmtId="184" formatCode="_ * #,##0_ ;_ * &quot;₩&quot;&quot;₩&quot;&quot;₩&quot;&quot;₩&quot;&quot;₩&quot;&quot;₩&quot;&quot;₩&quot;&quot;₩&quot;&quot;₩&quot;\-#,##0_ ;_ * &quot;-&quot;_ ;_ @_ "/>
    <numFmt numFmtId="185" formatCode="_ * #,##0.00_ ;_ * &quot;₩&quot;&quot;₩&quot;&quot;₩&quot;&quot;₩&quot;&quot;₩&quot;&quot;₩&quot;&quot;₩&quot;&quot;₩&quot;&quot;₩&quot;\-#,##0.00_ ;_ * &quot;-&quot;??_ ;_ @_ "/>
    <numFmt numFmtId="186" formatCode="#,##0;[Red]&quot;-&quot;#,##0"/>
    <numFmt numFmtId="187" formatCode="#\ &quot;㎢&quot;"/>
    <numFmt numFmtId="188" formatCode="0_);[Red]\(0\)"/>
    <numFmt numFmtId="189" formatCode="0.0_);[Red]\(0.0\)"/>
    <numFmt numFmtId="190" formatCode="#\ &quot;m&quot;"/>
    <numFmt numFmtId="191" formatCode="0.00_);[Red]\(0.00\)"/>
    <numFmt numFmtId="192" formatCode="#\ &quot;㎡&quot;"/>
    <numFmt numFmtId="193" formatCode="0.000_);[Red]\(0.000\)"/>
    <numFmt numFmtId="194" formatCode="#\ &quot;km&quot;"/>
    <numFmt numFmtId="195" formatCode="&quot;제&quot;\ \4\-#&quot;호&quot;&quot;표&quot;"/>
    <numFmt numFmtId="196" formatCode="#,##0.00;\-#,##0.00;#"/>
    <numFmt numFmtId="197" formatCode="&quot;제&quot;\ \2.#&quot;호&quot;&quot;표&quot;"/>
    <numFmt numFmtId="198" formatCode="0.0000_);[Red]\(0.0000\)"/>
    <numFmt numFmtId="199" formatCode="_ * #,##0.0_ ;_ * \-#,##0.0_ ;_ * &quot;-&quot;_ ;_ @_ "/>
    <numFmt numFmtId="200" formatCode="_ * #,##0.00_ ;_ * \-#,##0.00_ ;_ * &quot;-&quot;_ ;_ @_ "/>
    <numFmt numFmtId="201" formatCode="##,###"/>
    <numFmt numFmtId="202" formatCode="0.0000000"/>
    <numFmt numFmtId="203" formatCode="&quot;USD 1=&quot;\ #.0"/>
    <numFmt numFmtId="204" formatCode="&quot;GBP 1=&quot;\ #.0"/>
    <numFmt numFmtId="205" formatCode="_-* #,##0_-;\-* #,##0_-;_-* &quot;-&quot;??_-;_-@_-"/>
    <numFmt numFmtId="206" formatCode="[$USD]\ #,##0"/>
    <numFmt numFmtId="207" formatCode="[$GBP]\ #,##0"/>
    <numFmt numFmtId="208" formatCode="&quot;JPY 1=&quot;\ #.00"/>
    <numFmt numFmtId="209" formatCode="mm&quot;월&quot;\ dd&quot;일&quot;"/>
    <numFmt numFmtId="210" formatCode="_ * #,##0.0000_ ;_ * \-#,##0.0000_ ;_ * &quot;-&quot;_ ;_ @_ "/>
    <numFmt numFmtId="211" formatCode="[$GBP]\ #,##0.00"/>
    <numFmt numFmtId="212" formatCode="&quot;EUR 1=&quot;\ #.0"/>
    <numFmt numFmtId="213" formatCode="[$JPY]\ #,##0"/>
    <numFmt numFmtId="214" formatCode="0.0%"/>
    <numFmt numFmtId="215" formatCode="&quot;해&quot;&quot;상&quot;&quot;할&quot;&quot;증&quot;\ #.0"/>
    <numFmt numFmtId="216" formatCode="_-* #,##0.0_-;\-* #,##0.0_-;_-* &quot;-&quot;??_-;_-@_-"/>
  </numFmts>
  <fonts count="51">
    <font>
      <sz val="12"/>
      <name val="바탕체"/>
      <charset val="1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0"/>
      <color indexed="8"/>
      <name val="Arial"/>
      <family val="2"/>
    </font>
    <font>
      <sz val="11"/>
      <color indexed="10"/>
      <name val="맑은 고딕"/>
      <family val="3"/>
      <charset val="129"/>
    </font>
    <font>
      <b/>
      <sz val="1"/>
      <color indexed="8"/>
      <name val="Courier"/>
      <charset val="1"/>
    </font>
    <font>
      <sz val="1"/>
      <color indexed="8"/>
      <name val="Courier"/>
      <charset val="1"/>
    </font>
    <font>
      <sz val="14"/>
      <color indexed="8"/>
      <name val="뼻뮝"/>
      <family val="3"/>
      <charset val="129"/>
    </font>
    <font>
      <sz val="12"/>
      <color indexed="8"/>
      <name val="뼻뮝"/>
      <family val="3"/>
      <charset val="129"/>
    </font>
    <font>
      <b/>
      <sz val="11"/>
      <color indexed="9"/>
      <name val="맑은 고딕"/>
      <family val="3"/>
      <charset val="129"/>
    </font>
    <font>
      <b/>
      <sz val="12"/>
      <color indexed="16"/>
      <name val="굴림체"/>
      <family val="3"/>
      <charset val="129"/>
    </font>
    <font>
      <u/>
      <sz val="12"/>
      <color indexed="20"/>
      <name val="바탕체"/>
      <family val="1"/>
      <charset val="129"/>
    </font>
    <font>
      <b/>
      <sz val="11"/>
      <color indexed="8"/>
      <name val="맑은 고딕"/>
      <family val="3"/>
      <charset val="129"/>
    </font>
    <font>
      <u/>
      <sz val="12"/>
      <color indexed="12"/>
      <name val="바탕체"/>
      <family val="1"/>
      <charset val="129"/>
    </font>
    <font>
      <sz val="12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i/>
      <sz val="10"/>
      <color indexed="8"/>
      <name val="맑은 고딕"/>
      <family val="3"/>
      <charset val="129"/>
    </font>
    <font>
      <b/>
      <sz val="22"/>
      <color indexed="8"/>
      <name val="맑은 고딕"/>
      <family val="3"/>
      <charset val="129"/>
    </font>
    <font>
      <b/>
      <sz val="10"/>
      <color indexed="8"/>
      <name val="한양중고딕,한컴돋움"/>
      <family val="3"/>
      <charset val="129"/>
    </font>
    <font>
      <sz val="10"/>
      <color indexed="10"/>
      <name val="맑은 고딕"/>
      <family val="3"/>
      <charset val="129"/>
    </font>
    <font>
      <sz val="6"/>
      <color indexed="8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sz val="12"/>
      <color indexed="1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sz val="36"/>
      <color indexed="8"/>
      <name val="맑은 고딕"/>
      <family val="3"/>
      <charset val="129"/>
    </font>
    <font>
      <sz val="24"/>
      <color indexed="8"/>
      <name val="맑은 고딕"/>
      <family val="3"/>
      <charset val="129"/>
    </font>
    <font>
      <sz val="13"/>
      <color indexed="8"/>
      <name val="맑은 고딕"/>
      <family val="3"/>
      <charset val="129"/>
    </font>
    <font>
      <sz val="2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sz val="8"/>
      <color indexed="8"/>
      <name val="맑은 고딕"/>
      <family val="3"/>
      <charset val="129"/>
    </font>
    <font>
      <vertAlign val="superscript"/>
      <sz val="11"/>
      <color indexed="8"/>
      <name val="맑은 고딕"/>
      <family val="3"/>
      <charset val="129"/>
    </font>
    <font>
      <vertAlign val="superscript"/>
      <sz val="9"/>
      <color indexed="8"/>
      <name val="맑은 고딕"/>
      <family val="3"/>
      <charset val="129"/>
    </font>
    <font>
      <sz val="11"/>
      <color indexed="8"/>
      <name val="MingLiU"/>
      <family val="3"/>
      <charset val="136"/>
    </font>
    <font>
      <b/>
      <sz val="9"/>
      <color indexed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2"/>
      <name val="바탕체"/>
      <family val="1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8"/>
      <name val="돋움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DAF1"/>
        <bgColor indexed="64"/>
      </patternFill>
    </fill>
  </fills>
  <borders count="2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1">
    <xf numFmtId="0" fontId="0" fillId="0" borderId="0"/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4" fontId="39" fillId="0" borderId="0" applyFont="0" applyFill="0" applyBorder="0" applyAlignment="0" applyProtection="0"/>
    <xf numFmtId="185" fontId="39" fillId="0" borderId="0" applyFont="0" applyFill="0" applyBorder="0" applyAlignment="0" applyProtection="0"/>
    <xf numFmtId="0" fontId="3" fillId="0" borderId="0"/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7" fillId="28" borderId="18" applyNumberFormat="0" applyAlignment="0" applyProtection="0">
      <alignment vertical="center"/>
    </xf>
    <xf numFmtId="181" fontId="39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38" fillId="29" borderId="0" applyNumberFormat="0" applyBorder="0" applyAlignment="0" applyProtection="0">
      <alignment vertical="center"/>
    </xf>
    <xf numFmtId="0" fontId="6" fillId="0" borderId="0">
      <protection locked="0"/>
    </xf>
    <xf numFmtId="0" fontId="6" fillId="0" borderId="0">
      <protection locked="0"/>
    </xf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39" fillId="30" borderId="19" applyNumberFormat="0" applyFont="0" applyAlignment="0" applyProtection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31" borderId="0" applyNumberFormat="0" applyBorder="0" applyAlignment="0" applyProtection="0">
      <alignment vertical="center"/>
    </xf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9" fillId="32" borderId="20" applyNumberFormat="0" applyAlignment="0" applyProtection="0">
      <alignment vertical="center"/>
    </xf>
    <xf numFmtId="186" fontId="10" fillId="0" borderId="0">
      <alignment vertical="center"/>
    </xf>
    <xf numFmtId="177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2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/>
    <xf numFmtId="0" fontId="12" fillId="0" borderId="22" applyNumberFormat="0" applyFill="0" applyAlignment="0" applyProtection="0">
      <alignment vertical="center"/>
    </xf>
    <xf numFmtId="0" fontId="43" fillId="33" borderId="18" applyNumberFormat="0" applyAlignment="0" applyProtection="0">
      <alignment vertical="center"/>
    </xf>
    <xf numFmtId="4" fontId="6" fillId="0" borderId="0">
      <protection locked="0"/>
    </xf>
    <xf numFmtId="182" fontId="39" fillId="0" borderId="0">
      <protection locked="0"/>
    </xf>
    <xf numFmtId="0" fontId="44" fillId="0" borderId="0" applyNumberForma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28" borderId="26" applyNumberFormat="0" applyAlignment="0" applyProtection="0">
      <alignment vertical="center"/>
    </xf>
    <xf numFmtId="176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80" fontId="39" fillId="0" borderId="0">
      <protection locked="0"/>
    </xf>
    <xf numFmtId="0" fontId="13" fillId="0" borderId="0" applyNumberFormat="0" applyFill="0" applyBorder="0" applyAlignment="0" applyProtection="0"/>
    <xf numFmtId="0" fontId="6" fillId="0" borderId="1">
      <protection locked="0"/>
    </xf>
    <xf numFmtId="179" fontId="39" fillId="0" borderId="0">
      <protection locked="0"/>
    </xf>
    <xf numFmtId="183" fontId="39" fillId="0" borderId="0">
      <protection locked="0"/>
    </xf>
  </cellStyleXfs>
  <cellXfs count="286">
    <xf numFmtId="0" fontId="0" fillId="0" borderId="0" xfId="0"/>
    <xf numFmtId="0" fontId="14" fillId="0" borderId="0" xfId="0" applyFont="1"/>
    <xf numFmtId="0" fontId="14" fillId="0" borderId="2" xfId="0" applyFont="1" applyBorder="1"/>
    <xf numFmtId="178" fontId="1" fillId="2" borderId="3" xfId="49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distributed" vertical="center" wrapText="1"/>
    </xf>
    <xf numFmtId="176" fontId="14" fillId="0" borderId="0" xfId="0" applyNumberFormat="1" applyFont="1"/>
    <xf numFmtId="176" fontId="14" fillId="0" borderId="2" xfId="0" applyNumberFormat="1" applyFont="1" applyBorder="1"/>
    <xf numFmtId="176" fontId="14" fillId="0" borderId="2" xfId="50" applyFont="1" applyBorder="1"/>
    <xf numFmtId="0" fontId="15" fillId="2" borderId="3" xfId="0" applyFont="1" applyFill="1" applyBorder="1" applyAlignment="1">
      <alignment horizontal="distributed" vertical="center" wrapText="1" shrinkToFit="1"/>
    </xf>
    <xf numFmtId="9" fontId="16" fillId="35" borderId="3" xfId="43" applyFont="1" applyFill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shrinkToFit="1"/>
    </xf>
    <xf numFmtId="176" fontId="17" fillId="0" borderId="3" xfId="50" applyFont="1" applyFill="1" applyBorder="1" applyAlignment="1" applyProtection="1">
      <alignment vertical="center" shrinkToFit="1"/>
    </xf>
    <xf numFmtId="176" fontId="17" fillId="2" borderId="3" xfId="50" applyFont="1" applyFill="1" applyBorder="1" applyAlignment="1" applyProtection="1">
      <alignment vertical="center" shrinkToFit="1"/>
    </xf>
    <xf numFmtId="0" fontId="16" fillId="6" borderId="3" xfId="0" applyFont="1" applyFill="1" applyBorder="1" applyAlignment="1">
      <alignment horizontal="center" vertical="center" shrinkToFit="1"/>
    </xf>
    <xf numFmtId="37" fontId="17" fillId="6" borderId="3" xfId="0" applyNumberFormat="1" applyFont="1" applyFill="1" applyBorder="1" applyAlignment="1">
      <alignment vertical="center" shrinkToFit="1"/>
    </xf>
    <xf numFmtId="200" fontId="14" fillId="0" borderId="2" xfId="50" applyNumberFormat="1" applyFont="1" applyBorder="1"/>
    <xf numFmtId="200" fontId="14" fillId="0" borderId="0" xfId="50" applyNumberFormat="1" applyFont="1"/>
    <xf numFmtId="0" fontId="1" fillId="2" borderId="3" xfId="0" applyFont="1" applyFill="1" applyBorder="1" applyAlignment="1">
      <alignment horizontal="center" vertical="center"/>
    </xf>
    <xf numFmtId="196" fontId="1" fillId="2" borderId="3" xfId="0" quotePrefix="1" applyNumberFormat="1" applyFont="1" applyFill="1" applyBorder="1" applyAlignment="1">
      <alignment horizontal="center" vertical="center" wrapText="1"/>
    </xf>
    <xf numFmtId="176" fontId="1" fillId="2" borderId="3" xfId="5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distributed" vertical="center" wrapText="1"/>
    </xf>
    <xf numFmtId="0" fontId="17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4" fillId="2" borderId="0" xfId="0" applyFont="1" applyFill="1"/>
    <xf numFmtId="192" fontId="17" fillId="2" borderId="3" xfId="0" applyNumberFormat="1" applyFont="1" applyFill="1" applyBorder="1" applyAlignment="1">
      <alignment horizontal="center" vertical="center"/>
    </xf>
    <xf numFmtId="187" fontId="17" fillId="2" borderId="3" xfId="0" applyNumberFormat="1" applyFont="1" applyFill="1" applyBorder="1" applyAlignment="1">
      <alignment horizontal="center" vertical="center"/>
    </xf>
    <xf numFmtId="190" fontId="17" fillId="2" borderId="3" xfId="0" applyNumberFormat="1" applyFont="1" applyFill="1" applyBorder="1" applyAlignment="1">
      <alignment horizontal="center" vertical="center"/>
    </xf>
    <xf numFmtId="176" fontId="17" fillId="2" borderId="3" xfId="50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>
      <alignment horizontal="center" vertical="center" shrinkToFit="1"/>
    </xf>
    <xf numFmtId="193" fontId="17" fillId="2" borderId="3" xfId="0" applyNumberFormat="1" applyFont="1" applyFill="1" applyBorder="1" applyAlignment="1">
      <alignment vertical="center"/>
    </xf>
    <xf numFmtId="189" fontId="17" fillId="2" borderId="3" xfId="0" applyNumberFormat="1" applyFont="1" applyFill="1" applyBorder="1" applyAlignment="1">
      <alignment vertical="center"/>
    </xf>
    <xf numFmtId="0" fontId="18" fillId="2" borderId="3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/>
    </xf>
    <xf numFmtId="9" fontId="18" fillId="2" borderId="3" xfId="43" applyFont="1" applyFill="1" applyBorder="1" applyAlignment="1" applyProtection="1">
      <alignment vertical="center"/>
    </xf>
    <xf numFmtId="189" fontId="18" fillId="2" borderId="3" xfId="0" applyNumberFormat="1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176" fontId="17" fillId="2" borderId="3" xfId="50" applyFont="1" applyFill="1" applyBorder="1" applyAlignment="1" applyProtection="1">
      <alignment vertical="center"/>
    </xf>
    <xf numFmtId="0" fontId="18" fillId="2" borderId="3" xfId="0" applyFont="1" applyFill="1" applyBorder="1" applyAlignment="1">
      <alignment horizontal="distributed" vertical="center" wrapText="1"/>
    </xf>
    <xf numFmtId="176" fontId="18" fillId="2" borderId="3" xfId="50" applyFont="1" applyFill="1" applyBorder="1" applyAlignment="1" applyProtection="1">
      <alignment vertical="center"/>
    </xf>
    <xf numFmtId="195" fontId="16" fillId="2" borderId="3" xfId="0" applyNumberFormat="1" applyFont="1" applyFill="1" applyBorder="1" applyAlignment="1">
      <alignment horizontal="left" vertical="center"/>
    </xf>
    <xf numFmtId="37" fontId="17" fillId="2" borderId="3" xfId="0" applyNumberFormat="1" applyFont="1" applyFill="1" applyBorder="1" applyAlignment="1">
      <alignment vertical="center"/>
    </xf>
    <xf numFmtId="0" fontId="16" fillId="2" borderId="3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vertical="center"/>
    </xf>
    <xf numFmtId="177" fontId="1" fillId="2" borderId="3" xfId="49" applyFont="1" applyFill="1" applyBorder="1" applyAlignment="1">
      <alignment horizontal="right" vertical="center"/>
    </xf>
    <xf numFmtId="0" fontId="1" fillId="2" borderId="3" xfId="0" quotePrefix="1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7" fillId="2" borderId="3" xfId="0" applyFont="1" applyFill="1" applyBorder="1" applyAlignment="1">
      <alignment horizontal="centerContinuous" vertical="center"/>
    </xf>
    <xf numFmtId="0" fontId="16" fillId="2" borderId="3" xfId="0" applyFont="1" applyFill="1" applyBorder="1" applyAlignment="1">
      <alignment horizontal="left" vertical="center"/>
    </xf>
    <xf numFmtId="176" fontId="17" fillId="2" borderId="3" xfId="5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195" fontId="16" fillId="2" borderId="3" xfId="0" applyNumberFormat="1" applyFont="1" applyFill="1" applyBorder="1" applyAlignment="1">
      <alignment horizontal="left" vertical="center" indent="2"/>
    </xf>
    <xf numFmtId="176" fontId="16" fillId="2" borderId="3" xfId="50" applyFont="1" applyFill="1" applyBorder="1" applyAlignment="1" applyProtection="1">
      <alignment vertical="center"/>
    </xf>
    <xf numFmtId="0" fontId="17" fillId="2" borderId="3" xfId="0" applyFont="1" applyFill="1" applyBorder="1" applyAlignment="1">
      <alignment horizontal="center"/>
    </xf>
    <xf numFmtId="0" fontId="17" fillId="2" borderId="3" xfId="0" applyFont="1" applyFill="1" applyBorder="1"/>
    <xf numFmtId="191" fontId="17" fillId="2" borderId="3" xfId="0" applyNumberFormat="1" applyFont="1" applyFill="1" applyBorder="1" applyAlignment="1">
      <alignment vertical="center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14" fillId="2" borderId="2" xfId="0" applyFont="1" applyFill="1" applyBorder="1"/>
    <xf numFmtId="0" fontId="0" fillId="2" borderId="0" xfId="0" applyFill="1"/>
    <xf numFmtId="0" fontId="15" fillId="2" borderId="3" xfId="0" applyFont="1" applyFill="1" applyBorder="1" applyAlignment="1">
      <alignment horizontal="center" vertical="center" wrapText="1"/>
    </xf>
    <xf numFmtId="176" fontId="15" fillId="2" borderId="3" xfId="50" applyFont="1" applyFill="1" applyBorder="1" applyAlignment="1">
      <alignment horizontal="center" vertical="center" wrapText="1"/>
    </xf>
    <xf numFmtId="200" fontId="15" fillId="2" borderId="3" xfId="50" applyNumberFormat="1" applyFont="1" applyFill="1" applyBorder="1" applyAlignment="1">
      <alignment horizontal="center" vertical="center" wrapText="1"/>
    </xf>
    <xf numFmtId="205" fontId="15" fillId="2" borderId="3" xfId="50" applyNumberFormat="1" applyFont="1" applyFill="1" applyBorder="1" applyAlignment="1">
      <alignment horizontal="center" vertical="center" wrapText="1"/>
    </xf>
    <xf numFmtId="176" fontId="15" fillId="2" borderId="3" xfId="5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7" fillId="2" borderId="3" xfId="0" quotePrefix="1" applyFont="1" applyFill="1" applyBorder="1" applyAlignment="1">
      <alignment horizontal="center" vertical="center" wrapText="1"/>
    </xf>
    <xf numFmtId="0" fontId="1" fillId="2" borderId="3" xfId="0" quotePrefix="1" applyFont="1" applyFill="1" applyBorder="1" applyAlignment="1">
      <alignment horizontal="distributed" vertical="center" wrapText="1"/>
    </xf>
    <xf numFmtId="196" fontId="1" fillId="2" borderId="3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94" fontId="17" fillId="2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center"/>
    </xf>
    <xf numFmtId="188" fontId="17" fillId="2" borderId="3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justify" vertical="center" wrapText="1"/>
    </xf>
    <xf numFmtId="37" fontId="17" fillId="2" borderId="3" xfId="0" applyNumberFormat="1" applyFont="1" applyFill="1" applyBorder="1" applyAlignment="1">
      <alignment horizontal="center" vertical="center"/>
    </xf>
    <xf numFmtId="200" fontId="17" fillId="2" borderId="3" xfId="50" applyNumberFormat="1" applyFont="1" applyFill="1" applyBorder="1" applyAlignment="1" applyProtection="1">
      <alignment vertical="center"/>
    </xf>
    <xf numFmtId="199" fontId="17" fillId="2" borderId="3" xfId="50" applyNumberFormat="1" applyFont="1" applyFill="1" applyBorder="1" applyAlignment="1" applyProtection="1">
      <alignment vertical="center"/>
    </xf>
    <xf numFmtId="176" fontId="17" fillId="2" borderId="3" xfId="50" applyFont="1" applyFill="1" applyBorder="1" applyAlignment="1">
      <alignment horizontal="center" vertical="center"/>
    </xf>
    <xf numFmtId="202" fontId="17" fillId="2" borderId="3" xfId="0" applyNumberFormat="1" applyFont="1" applyFill="1" applyBorder="1" applyAlignment="1">
      <alignment vertical="center"/>
    </xf>
    <xf numFmtId="37" fontId="16" fillId="2" borderId="3" xfId="0" applyNumberFormat="1" applyFont="1" applyFill="1" applyBorder="1" applyAlignment="1">
      <alignment vertical="center"/>
    </xf>
    <xf numFmtId="0" fontId="17" fillId="2" borderId="3" xfId="0" quotePrefix="1" applyFont="1" applyFill="1" applyBorder="1" applyAlignment="1">
      <alignment horizontal="center" vertical="center"/>
    </xf>
    <xf numFmtId="189" fontId="17" fillId="2" borderId="3" xfId="0" quotePrefix="1" applyNumberFormat="1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176" fontId="18" fillId="2" borderId="3" xfId="50" applyFont="1" applyFill="1" applyBorder="1" applyAlignment="1">
      <alignment vertical="center"/>
    </xf>
    <xf numFmtId="197" fontId="16" fillId="2" borderId="3" xfId="0" applyNumberFormat="1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176" fontId="21" fillId="0" borderId="6" xfId="50" applyFont="1" applyFill="1" applyBorder="1" applyAlignment="1">
      <alignment horizontal="center" vertical="center"/>
    </xf>
    <xf numFmtId="176" fontId="21" fillId="0" borderId="6" xfId="50" applyFont="1" applyFill="1" applyBorder="1" applyAlignment="1" applyProtection="1">
      <alignment horizontal="center" vertical="center"/>
    </xf>
    <xf numFmtId="0" fontId="21" fillId="0" borderId="6" xfId="0" quotePrefix="1" applyFont="1" applyBorder="1" applyAlignment="1">
      <alignment horizontal="center" vertical="center"/>
    </xf>
    <xf numFmtId="189" fontId="21" fillId="2" borderId="3" xfId="0" applyNumberFormat="1" applyFont="1" applyFill="1" applyBorder="1" applyAlignment="1">
      <alignment vertical="center"/>
    </xf>
    <xf numFmtId="0" fontId="21" fillId="2" borderId="3" xfId="0" quotePrefix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3" xfId="0" quotePrefix="1" applyFont="1" applyFill="1" applyBorder="1" applyAlignment="1">
      <alignment horizontal="center"/>
    </xf>
    <xf numFmtId="189" fontId="17" fillId="0" borderId="4" xfId="0" applyNumberFormat="1" applyFont="1" applyBorder="1" applyAlignment="1">
      <alignment vertical="center"/>
    </xf>
    <xf numFmtId="199" fontId="17" fillId="2" borderId="3" xfId="5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 shrinkToFit="1"/>
    </xf>
    <xf numFmtId="41" fontId="1" fillId="0" borderId="3" xfId="0" applyNumberFormat="1" applyFont="1" applyBorder="1" applyAlignment="1">
      <alignment vertical="center"/>
    </xf>
    <xf numFmtId="176" fontId="1" fillId="0" borderId="3" xfId="50" applyFont="1" applyFill="1" applyBorder="1" applyAlignment="1">
      <alignment horizontal="center" vertical="center" wrapText="1"/>
    </xf>
    <xf numFmtId="176" fontId="1" fillId="0" borderId="3" xfId="50" quotePrefix="1" applyFont="1" applyFill="1" applyBorder="1" applyAlignment="1">
      <alignment horizontal="center" vertical="center" wrapText="1"/>
    </xf>
    <xf numFmtId="176" fontId="1" fillId="0" borderId="3" xfId="50" quotePrefix="1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16" fillId="6" borderId="3" xfId="0" applyFont="1" applyFill="1" applyBorder="1" applyAlignment="1">
      <alignment vertical="center" shrinkToFit="1"/>
    </xf>
    <xf numFmtId="9" fontId="16" fillId="35" borderId="3" xfId="43" applyFont="1" applyFill="1" applyBorder="1" applyAlignment="1">
      <alignment horizontal="right" vertical="center" shrinkToFit="1"/>
    </xf>
    <xf numFmtId="187" fontId="17" fillId="6" borderId="3" xfId="0" applyNumberFormat="1" applyFont="1" applyFill="1" applyBorder="1" applyAlignment="1">
      <alignment horizontal="center" vertical="center" shrinkToFit="1"/>
    </xf>
    <xf numFmtId="9" fontId="17" fillId="0" borderId="3" xfId="43" applyFont="1" applyBorder="1" applyAlignment="1">
      <alignment horizontal="center" vertical="center" shrinkToFit="1"/>
    </xf>
    <xf numFmtId="0" fontId="16" fillId="2" borderId="3" xfId="0" applyFont="1" applyFill="1" applyBorder="1" applyAlignment="1">
      <alignment vertical="center" shrinkToFit="1"/>
    </xf>
    <xf numFmtId="9" fontId="17" fillId="2" borderId="3" xfId="43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left" vertical="center" shrinkToFit="1"/>
    </xf>
    <xf numFmtId="209" fontId="1" fillId="2" borderId="0" xfId="0" quotePrefix="1" applyNumberFormat="1" applyFont="1" applyFill="1" applyAlignment="1">
      <alignment vertical="center"/>
    </xf>
    <xf numFmtId="43" fontId="1" fillId="2" borderId="0" xfId="0" applyNumberFormat="1" applyFont="1" applyFill="1" applyAlignment="1">
      <alignment vertical="center"/>
    </xf>
    <xf numFmtId="176" fontId="1" fillId="0" borderId="3" xfId="50" applyFont="1" applyFill="1" applyBorder="1" applyAlignment="1">
      <alignment horizontal="center" vertical="center" shrinkToFit="1"/>
    </xf>
    <xf numFmtId="0" fontId="1" fillId="0" borderId="3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 wrapText="1"/>
    </xf>
    <xf numFmtId="196" fontId="1" fillId="0" borderId="3" xfId="0" quotePrefix="1" applyNumberFormat="1" applyFont="1" applyBorder="1" applyAlignment="1">
      <alignment horizontal="center" vertical="center" wrapText="1"/>
    </xf>
    <xf numFmtId="178" fontId="1" fillId="0" borderId="3" xfId="49" applyNumberFormat="1" applyFont="1" applyFill="1" applyBorder="1" applyAlignment="1">
      <alignment horizontal="right" vertical="center"/>
    </xf>
    <xf numFmtId="0" fontId="1" fillId="0" borderId="3" xfId="0" quotePrefix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206" fontId="1" fillId="0" borderId="3" xfId="49" applyNumberFormat="1" applyFont="1" applyFill="1" applyBorder="1" applyAlignment="1">
      <alignment horizontal="right" vertical="center"/>
    </xf>
    <xf numFmtId="207" fontId="1" fillId="0" borderId="3" xfId="49" applyNumberFormat="1" applyFont="1" applyFill="1" applyBorder="1" applyAlignment="1">
      <alignment horizontal="right" vertical="center"/>
    </xf>
    <xf numFmtId="213" fontId="1" fillId="0" borderId="3" xfId="49" applyNumberFormat="1" applyFont="1" applyFill="1" applyBorder="1" applyAlignment="1">
      <alignment horizontal="right" vertical="center"/>
    </xf>
    <xf numFmtId="176" fontId="1" fillId="0" borderId="3" xfId="5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176" fontId="1" fillId="2" borderId="0" xfId="50" applyFont="1" applyFill="1" applyAlignment="1">
      <alignment vertical="center"/>
    </xf>
    <xf numFmtId="178" fontId="1" fillId="2" borderId="0" xfId="0" applyNumberFormat="1" applyFont="1" applyFill="1" applyAlignment="1">
      <alignment vertical="center"/>
    </xf>
    <xf numFmtId="0" fontId="1" fillId="0" borderId="6" xfId="0" applyFont="1" applyBorder="1" applyAlignment="1">
      <alignment horizontal="center" vertical="center"/>
    </xf>
    <xf numFmtId="177" fontId="1" fillId="0" borderId="3" xfId="49" applyFont="1" applyFill="1" applyBorder="1" applyAlignment="1">
      <alignment horizontal="right" vertical="center"/>
    </xf>
    <xf numFmtId="0" fontId="1" fillId="0" borderId="3" xfId="0" applyFont="1" applyBorder="1" applyAlignment="1">
      <alignment horizontal="distributed" vertical="center" wrapText="1" shrinkToFit="1"/>
    </xf>
    <xf numFmtId="41" fontId="1" fillId="0" borderId="3" xfId="0" applyNumberFormat="1" applyFont="1" applyBorder="1" applyAlignment="1">
      <alignment vertical="center" shrinkToFit="1"/>
    </xf>
    <xf numFmtId="196" fontId="1" fillId="0" borderId="3" xfId="0" quotePrefix="1" applyNumberFormat="1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distributed" vertical="center" wrapText="1" shrinkToFit="1"/>
    </xf>
    <xf numFmtId="0" fontId="17" fillId="0" borderId="3" xfId="0" applyFont="1" applyBorder="1" applyAlignment="1">
      <alignment horizontal="center" vertical="center" shrinkToFit="1"/>
    </xf>
    <xf numFmtId="201" fontId="1" fillId="0" borderId="3" xfId="0" applyNumberFormat="1" applyFont="1" applyBorder="1" applyAlignment="1">
      <alignment horizontal="center" vertical="center" shrinkToFit="1"/>
    </xf>
    <xf numFmtId="0" fontId="1" fillId="0" borderId="3" xfId="0" quotePrefix="1" applyFont="1" applyBorder="1" applyAlignment="1">
      <alignment horizontal="center" vertical="center" wrapText="1"/>
    </xf>
    <xf numFmtId="211" fontId="1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distributed" vertical="center" wrapText="1"/>
    </xf>
    <xf numFmtId="202" fontId="1" fillId="0" borderId="3" xfId="0" applyNumberFormat="1" applyFont="1" applyBorder="1" applyAlignment="1">
      <alignment horizontal="center" vertical="center"/>
    </xf>
    <xf numFmtId="41" fontId="1" fillId="0" borderId="7" xfId="0" applyNumberFormat="1" applyFont="1" applyBorder="1" applyAlignment="1">
      <alignment vertical="center" shrinkToFit="1"/>
    </xf>
    <xf numFmtId="41" fontId="17" fillId="0" borderId="7" xfId="0" applyNumberFormat="1" applyFont="1" applyBorder="1" applyAlignment="1">
      <alignment vertical="center" shrinkToFit="1"/>
    </xf>
    <xf numFmtId="3" fontId="1" fillId="2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Border="1" applyAlignment="1">
      <alignment vertical="center"/>
    </xf>
    <xf numFmtId="0" fontId="1" fillId="0" borderId="7" xfId="0" quotePrefix="1" applyFont="1" applyBorder="1" applyAlignment="1">
      <alignment horizontal="center" vertical="center" shrinkToFit="1"/>
    </xf>
    <xf numFmtId="176" fontId="17" fillId="0" borderId="3" xfId="50" applyFont="1" applyFill="1" applyBorder="1" applyAlignment="1" applyProtection="1">
      <alignment vertical="center"/>
    </xf>
    <xf numFmtId="189" fontId="17" fillId="0" borderId="3" xfId="0" applyNumberFormat="1" applyFont="1" applyBorder="1" applyAlignment="1">
      <alignment vertical="center"/>
    </xf>
    <xf numFmtId="203" fontId="1" fillId="0" borderId="3" xfId="0" applyNumberFormat="1" applyFont="1" applyBorder="1" applyAlignment="1">
      <alignment horizontal="center" vertical="center" shrinkToFit="1"/>
    </xf>
    <xf numFmtId="204" fontId="1" fillId="0" borderId="3" xfId="0" applyNumberFormat="1" applyFont="1" applyBorder="1" applyAlignment="1">
      <alignment horizontal="center" vertical="center" shrinkToFit="1"/>
    </xf>
    <xf numFmtId="212" fontId="1" fillId="0" borderId="3" xfId="0" applyNumberFormat="1" applyFont="1" applyBorder="1" applyAlignment="1">
      <alignment horizontal="center" vertical="center" shrinkToFit="1"/>
    </xf>
    <xf numFmtId="208" fontId="1" fillId="0" borderId="3" xfId="0" applyNumberFormat="1" applyFont="1" applyBorder="1" applyAlignment="1">
      <alignment horizontal="center" vertical="center" shrinkToFit="1"/>
    </xf>
    <xf numFmtId="176" fontId="1" fillId="0" borderId="3" xfId="50" applyFont="1" applyFill="1" applyBorder="1" applyAlignment="1">
      <alignment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3" xfId="0" quotePrefix="1" applyFont="1" applyBorder="1" applyAlignment="1">
      <alignment horizontal="distributed" vertical="center" wrapText="1" shrinkToFit="1"/>
    </xf>
    <xf numFmtId="0" fontId="1" fillId="0" borderId="7" xfId="0" applyFont="1" applyBorder="1" applyAlignment="1">
      <alignment horizontal="distributed" vertical="center" wrapText="1" shrinkToFit="1"/>
    </xf>
    <xf numFmtId="196" fontId="1" fillId="0" borderId="7" xfId="0" quotePrefix="1" applyNumberFormat="1" applyFont="1" applyBorder="1" applyAlignment="1">
      <alignment horizontal="center" vertical="center" shrinkToFit="1"/>
    </xf>
    <xf numFmtId="176" fontId="1" fillId="0" borderId="7" xfId="50" applyFont="1" applyFill="1" applyBorder="1" applyAlignment="1">
      <alignment horizontal="center" vertical="center" shrinkToFit="1"/>
    </xf>
    <xf numFmtId="9" fontId="17" fillId="0" borderId="8" xfId="43" applyFont="1" applyBorder="1" applyAlignment="1">
      <alignment horizontal="left" vertical="center"/>
    </xf>
    <xf numFmtId="214" fontId="17" fillId="0" borderId="3" xfId="43" applyNumberFormat="1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left" vertical="center" indent="2" shrinkToFit="1"/>
    </xf>
    <xf numFmtId="178" fontId="1" fillId="2" borderId="3" xfId="49" applyNumberFormat="1" applyFont="1" applyFill="1" applyBorder="1" applyAlignment="1">
      <alignment horizontal="center" vertical="center"/>
    </xf>
    <xf numFmtId="215" fontId="17" fillId="2" borderId="3" xfId="0" applyNumberFormat="1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vertical="center" wrapText="1"/>
    </xf>
    <xf numFmtId="190" fontId="17" fillId="2" borderId="3" xfId="0" applyNumberFormat="1" applyFont="1" applyFill="1" applyBorder="1" applyAlignment="1">
      <alignment horizontal="right" vertical="center"/>
    </xf>
    <xf numFmtId="9" fontId="22" fillId="0" borderId="3" xfId="43" applyFont="1" applyBorder="1" applyAlignment="1">
      <alignment horizontal="center" vertical="center" wrapText="1"/>
    </xf>
    <xf numFmtId="0" fontId="1" fillId="2" borderId="9" xfId="0" quotePrefix="1" applyFont="1" applyFill="1" applyBorder="1" applyAlignment="1">
      <alignment horizontal="center" vertical="center"/>
    </xf>
    <xf numFmtId="0" fontId="1" fillId="2" borderId="9" xfId="0" quotePrefix="1" applyFont="1" applyFill="1" applyBorder="1" applyAlignment="1">
      <alignment horizontal="center" vertical="center" wrapText="1"/>
    </xf>
    <xf numFmtId="0" fontId="1" fillId="2" borderId="10" xfId="0" quotePrefix="1" applyFont="1" applyFill="1" applyBorder="1" applyAlignment="1">
      <alignment horizontal="center" vertical="center"/>
    </xf>
    <xf numFmtId="176" fontId="1" fillId="2" borderId="3" xfId="50" quotePrefix="1" applyFont="1" applyFill="1" applyBorder="1" applyAlignment="1">
      <alignment horizontal="center" vertical="center" shrinkToFit="1"/>
    </xf>
    <xf numFmtId="176" fontId="1" fillId="2" borderId="3" xfId="5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41" fontId="1" fillId="3" borderId="3" xfId="0" applyNumberFormat="1" applyFont="1" applyFill="1" applyBorder="1" applyAlignment="1">
      <alignment vertical="center" shrinkToFit="1"/>
    </xf>
    <xf numFmtId="176" fontId="17" fillId="0" borderId="3" xfId="50" applyFont="1" applyBorder="1" applyAlignment="1">
      <alignment horizontal="center" vertical="center" shrinkToFit="1"/>
    </xf>
    <xf numFmtId="194" fontId="21" fillId="2" borderId="3" xfId="0" applyNumberFormat="1" applyFont="1" applyFill="1" applyBorder="1" applyAlignment="1">
      <alignment horizontal="center" vertical="center"/>
    </xf>
    <xf numFmtId="0" fontId="23" fillId="0" borderId="0" xfId="0" applyFont="1"/>
    <xf numFmtId="216" fontId="1" fillId="2" borderId="3" xfId="49" applyNumberFormat="1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vertical="center" shrinkToFit="1"/>
    </xf>
    <xf numFmtId="0" fontId="16" fillId="9" borderId="3" xfId="0" applyFont="1" applyFill="1" applyBorder="1" applyAlignment="1">
      <alignment horizontal="center" vertical="center" shrinkToFit="1"/>
    </xf>
    <xf numFmtId="176" fontId="17" fillId="9" borderId="3" xfId="50" applyFont="1" applyFill="1" applyBorder="1" applyAlignment="1" applyProtection="1">
      <alignment vertical="center" shrinkToFit="1"/>
    </xf>
    <xf numFmtId="0" fontId="15" fillId="0" borderId="3" xfId="0" applyFont="1" applyBorder="1" applyAlignment="1">
      <alignment horizontal="distributed" vertical="center" wrapText="1" shrinkToFit="1"/>
    </xf>
    <xf numFmtId="0" fontId="15" fillId="0" borderId="3" xfId="0" applyFont="1" applyBorder="1" applyAlignment="1">
      <alignment horizontal="center" vertical="center" shrinkToFit="1"/>
    </xf>
    <xf numFmtId="188" fontId="1" fillId="0" borderId="3" xfId="50" quotePrefix="1" applyNumberFormat="1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wrapText="1"/>
    </xf>
    <xf numFmtId="0" fontId="17" fillId="0" borderId="3" xfId="0" applyFont="1" applyBorder="1" applyAlignment="1">
      <alignment horizontal="centerContinuous" vertical="center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176" fontId="17" fillId="0" borderId="3" xfId="50" applyFont="1" applyFill="1" applyBorder="1" applyAlignment="1">
      <alignment vertical="center"/>
    </xf>
    <xf numFmtId="192" fontId="17" fillId="0" borderId="3" xfId="0" applyNumberFormat="1" applyFont="1" applyBorder="1" applyAlignment="1">
      <alignment horizontal="center" vertical="center"/>
    </xf>
    <xf numFmtId="195" fontId="16" fillId="0" borderId="3" xfId="0" applyNumberFormat="1" applyFont="1" applyBorder="1" applyAlignment="1">
      <alignment horizontal="left" vertical="center"/>
    </xf>
    <xf numFmtId="37" fontId="17" fillId="0" borderId="3" xfId="0" applyNumberFormat="1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187" fontId="17" fillId="0" borderId="3" xfId="0" applyNumberFormat="1" applyFont="1" applyBorder="1" applyAlignment="1">
      <alignment horizontal="center" vertical="center"/>
    </xf>
    <xf numFmtId="176" fontId="17" fillId="0" borderId="3" xfId="50" applyFont="1" applyFill="1" applyBorder="1" applyAlignment="1" applyProtection="1">
      <alignment horizontal="center" vertical="center"/>
    </xf>
    <xf numFmtId="0" fontId="18" fillId="0" borderId="3" xfId="0" applyFont="1" applyBorder="1" applyAlignment="1">
      <alignment horizontal="distributed" vertical="center" wrapText="1"/>
    </xf>
    <xf numFmtId="0" fontId="18" fillId="0" borderId="3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/>
    </xf>
    <xf numFmtId="9" fontId="18" fillId="0" borderId="3" xfId="43" applyFont="1" applyFill="1" applyBorder="1" applyAlignment="1" applyProtection="1">
      <alignment vertical="center"/>
    </xf>
    <xf numFmtId="176" fontId="18" fillId="0" borderId="3" xfId="50" applyFont="1" applyFill="1" applyBorder="1" applyAlignment="1" applyProtection="1">
      <alignment vertical="center"/>
    </xf>
    <xf numFmtId="189" fontId="18" fillId="0" borderId="3" xfId="0" applyNumberFormat="1" applyFont="1" applyBorder="1" applyAlignment="1">
      <alignment vertical="center"/>
    </xf>
    <xf numFmtId="191" fontId="17" fillId="0" borderId="3" xfId="0" applyNumberFormat="1" applyFont="1" applyBorder="1" applyAlignment="1">
      <alignment vertical="center"/>
    </xf>
    <xf numFmtId="193" fontId="17" fillId="0" borderId="3" xfId="0" applyNumberFormat="1" applyFont="1" applyBorder="1" applyAlignment="1">
      <alignment vertical="center"/>
    </xf>
    <xf numFmtId="190" fontId="17" fillId="0" borderId="3" xfId="0" applyNumberFormat="1" applyFont="1" applyBorder="1" applyAlignment="1">
      <alignment horizontal="center" vertical="center"/>
    </xf>
    <xf numFmtId="198" fontId="17" fillId="0" borderId="3" xfId="0" applyNumberFormat="1" applyFont="1" applyBorder="1" applyAlignment="1">
      <alignment vertical="center"/>
    </xf>
    <xf numFmtId="200" fontId="17" fillId="0" borderId="3" xfId="50" applyNumberFormat="1" applyFont="1" applyFill="1" applyBorder="1" applyAlignment="1">
      <alignment horizontal="center" vertical="center" wrapText="1"/>
    </xf>
    <xf numFmtId="210" fontId="17" fillId="0" borderId="3" xfId="50" applyNumberFormat="1" applyFont="1" applyFill="1" applyBorder="1" applyAlignment="1">
      <alignment horizontal="center" vertical="center" wrapText="1"/>
    </xf>
    <xf numFmtId="0" fontId="21" fillId="0" borderId="3" xfId="0" quotePrefix="1" applyFont="1" applyBorder="1" applyAlignment="1">
      <alignment horizontal="center" vertical="center"/>
    </xf>
    <xf numFmtId="199" fontId="17" fillId="0" borderId="3" xfId="50" applyNumberFormat="1" applyFont="1" applyFill="1" applyBorder="1" applyAlignment="1">
      <alignment horizontal="center" vertical="center" wrapText="1"/>
    </xf>
    <xf numFmtId="199" fontId="17" fillId="0" borderId="3" xfId="0" applyNumberFormat="1" applyFont="1" applyBorder="1" applyAlignment="1">
      <alignment vertical="center"/>
    </xf>
    <xf numFmtId="200" fontId="17" fillId="0" borderId="3" xfId="0" applyNumberFormat="1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4" fillId="0" borderId="8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194" fontId="26" fillId="9" borderId="6" xfId="0" applyNumberFormat="1" applyFont="1" applyFill="1" applyBorder="1" applyAlignment="1">
      <alignment horizontal="center" vertical="center" wrapText="1"/>
    </xf>
    <xf numFmtId="194" fontId="26" fillId="9" borderId="11" xfId="0" applyNumberFormat="1" applyFont="1" applyFill="1" applyBorder="1" applyAlignment="1">
      <alignment horizontal="center" vertical="center" wrapText="1"/>
    </xf>
    <xf numFmtId="194" fontId="26" fillId="9" borderId="7" xfId="0" applyNumberFormat="1" applyFont="1" applyFill="1" applyBorder="1" applyAlignment="1">
      <alignment horizontal="center" vertical="center" wrapText="1"/>
    </xf>
    <xf numFmtId="9" fontId="26" fillId="9" borderId="6" xfId="43" applyFont="1" applyFill="1" applyBorder="1" applyAlignment="1">
      <alignment horizontal="center" vertical="center" wrapText="1"/>
    </xf>
    <xf numFmtId="9" fontId="26" fillId="9" borderId="11" xfId="43" applyFont="1" applyFill="1" applyBorder="1" applyAlignment="1">
      <alignment horizontal="center" vertical="center" shrinkToFit="1"/>
    </xf>
    <xf numFmtId="9" fontId="26" fillId="9" borderId="7" xfId="43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quotePrefix="1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distributed" vertical="center" wrapText="1" shrinkToFit="1"/>
    </xf>
    <xf numFmtId="0" fontId="1" fillId="2" borderId="4" xfId="0" quotePrefix="1" applyFont="1" applyFill="1" applyBorder="1" applyAlignment="1">
      <alignment horizontal="center" vertical="center" wrapText="1"/>
    </xf>
    <xf numFmtId="0" fontId="1" fillId="2" borderId="14" xfId="0" quotePrefix="1" applyFont="1" applyFill="1" applyBorder="1" applyAlignment="1">
      <alignment horizontal="center" vertical="center" wrapText="1"/>
    </xf>
    <xf numFmtId="0" fontId="1" fillId="2" borderId="8" xfId="0" quotePrefix="1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13" xfId="0" quotePrefix="1" applyFont="1" applyFill="1" applyBorder="1" applyAlignment="1">
      <alignment horizontal="center" vertical="center" wrapText="1"/>
    </xf>
    <xf numFmtId="0" fontId="1" fillId="2" borderId="15" xfId="0" quotePrefix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left" vertical="center"/>
    </xf>
    <xf numFmtId="176" fontId="1" fillId="0" borderId="6" xfId="50" applyFont="1" applyFill="1" applyBorder="1" applyAlignment="1">
      <alignment horizontal="center" vertical="center" wrapText="1"/>
    </xf>
    <xf numFmtId="176" fontId="1" fillId="0" borderId="11" xfId="50" applyFont="1" applyFill="1" applyBorder="1" applyAlignment="1">
      <alignment horizontal="center" vertical="center" wrapText="1"/>
    </xf>
    <xf numFmtId="176" fontId="1" fillId="0" borderId="7" xfId="50" applyFont="1" applyFill="1" applyBorder="1" applyAlignment="1">
      <alignment horizontal="center" vertical="center" wrapText="1"/>
    </xf>
    <xf numFmtId="0" fontId="17" fillId="2" borderId="6" xfId="0" quotePrefix="1" applyFont="1" applyFill="1" applyBorder="1" applyAlignment="1">
      <alignment horizontal="center" vertical="center" wrapText="1"/>
    </xf>
    <xf numFmtId="0" fontId="17" fillId="2" borderId="7" xfId="0" quotePrefix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176" fontId="1" fillId="0" borderId="6" xfId="50" quotePrefix="1" applyFont="1" applyFill="1" applyBorder="1" applyAlignment="1">
      <alignment horizontal="center" vertical="center" wrapText="1"/>
    </xf>
    <xf numFmtId="176" fontId="1" fillId="0" borderId="11" xfId="50" quotePrefix="1" applyFont="1" applyFill="1" applyBorder="1" applyAlignment="1">
      <alignment horizontal="center" vertical="center" wrapText="1"/>
    </xf>
    <xf numFmtId="176" fontId="1" fillId="0" borderId="7" xfId="50" quotePrefix="1" applyFont="1" applyFill="1" applyBorder="1" applyAlignment="1">
      <alignment horizontal="center" vertical="center" wrapText="1"/>
    </xf>
    <xf numFmtId="0" fontId="1" fillId="0" borderId="6" xfId="0" quotePrefix="1" applyFont="1" applyBorder="1" applyAlignment="1">
      <alignment horizontal="center" vertical="center" shrinkToFit="1"/>
    </xf>
    <xf numFmtId="0" fontId="1" fillId="0" borderId="11" xfId="0" quotePrefix="1" applyFont="1" applyBorder="1" applyAlignment="1">
      <alignment horizontal="center" vertical="center" shrinkToFit="1"/>
    </xf>
    <xf numFmtId="0" fontId="1" fillId="0" borderId="7" xfId="0" quotePrefix="1" applyFont="1" applyBorder="1" applyAlignment="1">
      <alignment horizontal="center" vertical="center" shrinkToFit="1"/>
    </xf>
    <xf numFmtId="0" fontId="1" fillId="0" borderId="6" xfId="0" quotePrefix="1" applyFont="1" applyBorder="1" applyAlignment="1">
      <alignment horizontal="center" vertical="center" wrapText="1"/>
    </xf>
    <xf numFmtId="0" fontId="1" fillId="0" borderId="11" xfId="0" quotePrefix="1" applyFont="1" applyBorder="1" applyAlignment="1">
      <alignment horizontal="center" vertical="center" wrapText="1"/>
    </xf>
    <xf numFmtId="0" fontId="1" fillId="0" borderId="7" xfId="0" quotePrefix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5" xfId="0" quotePrefix="1" applyFont="1" applyBorder="1" applyAlignment="1">
      <alignment horizontal="center" vertical="center" shrinkToFit="1"/>
    </xf>
    <xf numFmtId="0" fontId="1" fillId="0" borderId="17" xfId="0" quotePrefix="1" applyFont="1" applyBorder="1" applyAlignment="1">
      <alignment horizontal="center" vertical="center" shrinkToFit="1"/>
    </xf>
    <xf numFmtId="0" fontId="1" fillId="0" borderId="12" xfId="0" quotePrefix="1" applyFont="1" applyBorder="1" applyAlignment="1">
      <alignment horizontal="center" vertical="center" shrinkToFit="1"/>
    </xf>
    <xf numFmtId="0" fontId="31" fillId="2" borderId="16" xfId="0" applyFont="1" applyFill="1" applyBorder="1" applyAlignment="1">
      <alignment horizontal="center" vertical="center"/>
    </xf>
  </cellXfs>
  <cellStyles count="71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Comma [0]_ SG&amp;A Bridge " xfId="19" xr:uid="{E00CAF1E-2C13-445E-860C-89ECE096E3D3}"/>
    <cellStyle name="Comma_ SG&amp;A Bridge " xfId="20" xr:uid="{12F8A09F-7E58-4552-AE82-A5A5A6DD3631}"/>
    <cellStyle name="Currency [0]_ SG&amp;A Bridge " xfId="21" xr:uid="{F92DDD9E-3A55-435B-BA90-4EF57C1DDD32}"/>
    <cellStyle name="Currency_ SG&amp;A Bridge " xfId="22" xr:uid="{280264CB-937C-4F44-A30A-368C4A65A55B}"/>
    <cellStyle name="Followed Hyperlink" xfId="52" xr:uid="{A134AFFE-01B8-44B4-A631-CC91A6F8DA92}"/>
    <cellStyle name="Hyperlink" xfId="67" xr:uid="{31D460C3-DBF1-4CF6-87C8-6099C5F40D23}"/>
    <cellStyle name="Normal_ SG&amp;A Bridge " xfId="23" xr:uid="{B1AF4ECF-35E4-4711-84DD-293D2BDD89C7}"/>
    <cellStyle name="강조색1" xfId="24" builtinId="29" customBuiltin="1"/>
    <cellStyle name="강조색2" xfId="25" builtinId="33" customBuiltin="1"/>
    <cellStyle name="강조색3" xfId="26" builtinId="37" customBuiltin="1"/>
    <cellStyle name="강조색4" xfId="27" builtinId="41" customBuiltin="1"/>
    <cellStyle name="강조색5" xfId="28" builtinId="45" customBuiltin="1"/>
    <cellStyle name="강조색6" xfId="29" builtinId="49" customBuiltin="1"/>
    <cellStyle name="경고문" xfId="30" builtinId="11" customBuiltin="1"/>
    <cellStyle name="계산" xfId="31" builtinId="22" customBuiltin="1"/>
    <cellStyle name="고정소숫점" xfId="32" xr:uid="{4CF4BD5B-72A2-4AEA-A3EA-F0F2B524B73A}"/>
    <cellStyle name="고정출력1" xfId="33" xr:uid="{876C893E-FE99-4170-BC99-4B5C47EA9F2A}"/>
    <cellStyle name="고정출력2" xfId="34" xr:uid="{45DD99AB-E89B-4649-8AE4-1BF7FFF08FE7}"/>
    <cellStyle name="나쁨" xfId="35" builtinId="27" customBuiltin="1"/>
    <cellStyle name="날짜" xfId="36" xr:uid="{7AA8DB74-DF6E-4337-8067-850F21B6A219}"/>
    <cellStyle name="달러" xfId="37" xr:uid="{696218A3-C79F-40C9-A124-9F47838F4286}"/>
    <cellStyle name="똿뗦먛귟 [0.00]_PRODUCT DETAIL Q1" xfId="38" xr:uid="{6C6802B3-CC48-44ED-877F-24DF2EA1FD49}"/>
    <cellStyle name="똿뗦먛귟_PRODUCT DETAIL Q1" xfId="39" xr:uid="{8570CB28-BDE9-4D07-A9C8-F80B9B4F8011}"/>
    <cellStyle name="메모" xfId="40" builtinId="10" customBuiltin="1"/>
    <cellStyle name="믅됞 [0.00]_PRODUCT DETAIL Q1" xfId="41" xr:uid="{7CD0EE40-98EB-405B-B54F-60AFD07745B6}"/>
    <cellStyle name="믅됞_PRODUCT DETAIL Q1" xfId="42" xr:uid="{5FE4534D-49B6-438B-9DEE-5EC4973BB93B}"/>
    <cellStyle name="백분율" xfId="43" builtinId="5"/>
    <cellStyle name="보통" xfId="44" builtinId="28" customBuiltin="1"/>
    <cellStyle name="뷭?_BOOKSHIP" xfId="45" xr:uid="{77C6C474-C1A8-4D7B-BEF3-CDF821523EC8}"/>
    <cellStyle name="설명 텍스트" xfId="46" builtinId="53" customBuiltin="1"/>
    <cellStyle name="셀 확인" xfId="47" builtinId="23" customBuiltin="1"/>
    <cellStyle name="숫자(R)" xfId="48" xr:uid="{10347421-EAA8-4079-8009-28346866EF11}"/>
    <cellStyle name="쉼표" xfId="49" builtinId="3"/>
    <cellStyle name="쉼표 [0]" xfId="50" builtinId="6"/>
    <cellStyle name="연결된 셀" xfId="51" builtinId="24" customBuiltin="1"/>
    <cellStyle name="요약" xfId="53" builtinId="25" customBuiltin="1"/>
    <cellStyle name="입력" xfId="54" builtinId="20" customBuiltin="1"/>
    <cellStyle name="자리수" xfId="55" xr:uid="{8EED8305-8557-408F-9261-B1A53BCCC943}"/>
    <cellStyle name="자리수0" xfId="56" xr:uid="{D9535DAD-B137-421C-9595-FDE180D02C8A}"/>
    <cellStyle name="제목" xfId="57" builtinId="15" customBuiltin="1"/>
    <cellStyle name="제목 1" xfId="58" builtinId="16" customBuiltin="1"/>
    <cellStyle name="제목 2" xfId="59" builtinId="17" customBuiltin="1"/>
    <cellStyle name="제목 3" xfId="60" builtinId="18" customBuiltin="1"/>
    <cellStyle name="제목 4" xfId="61" builtinId="19" customBuiltin="1"/>
    <cellStyle name="좋음" xfId="62" builtinId="26" customBuiltin="1"/>
    <cellStyle name="출력" xfId="63" builtinId="21" customBuiltin="1"/>
    <cellStyle name="콤마 [0]_#16" xfId="64" xr:uid="{020FA540-66FD-4E90-BD27-A06DB70F14F7}"/>
    <cellStyle name="콤마_#16" xfId="65" xr:uid="{8DAE4BE6-AA45-4A93-992B-F562875F7487}"/>
    <cellStyle name="퍼센트" xfId="66" xr:uid="{38A4ED97-16DC-4E2D-86D6-4B12E00DB256}"/>
    <cellStyle name="표준" xfId="0" builtinId="0"/>
    <cellStyle name="합산" xfId="68" xr:uid="{116BE1AE-39E4-46B9-8974-B45F068E1762}"/>
    <cellStyle name="화폐기호" xfId="69" xr:uid="{FAC77775-54B2-4D51-AC78-4E95A3D60AB4}"/>
    <cellStyle name="화폐기호0" xfId="70" xr:uid="{49799891-2590-446E-BD4D-49C0D2D33AD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505955885287E-2"/>
          <c:y val="2.4959169847611214E-2"/>
          <c:w val="0.96378061325037512"/>
          <c:h val="0.95177634352224094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975151"/>
        <c:axId val="1"/>
      </c:barChart>
      <c:catAx>
        <c:axId val="982975151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982975151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/>
    <c:pageMargins b="1" l="0.75" r="0.75" t="1" header="6.3659873728958169E-314" footer="0"/>
    <c:pageSetup paperSize="0" firstPageNumber="0" orientation="landscape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76200</xdr:colOff>
      <xdr:row>31</xdr:row>
      <xdr:rowOff>114300</xdr:rowOff>
    </xdr:to>
    <xdr:graphicFrame macro="">
      <xdr:nvGraphicFramePr>
        <xdr:cNvPr id="1025" name="차트 1">
          <a:extLst>
            <a:ext uri="{FF2B5EF4-FFF2-40B4-BE49-F238E27FC236}">
              <a16:creationId xmlns:a16="http://schemas.microsoft.com/office/drawing/2014/main" id="{CD072629-1BA2-FBBA-58B8-CD8E94B8B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31</xdr:row>
      <xdr:rowOff>19050</xdr:rowOff>
    </xdr:from>
    <xdr:to>
      <xdr:col>6</xdr:col>
      <xdr:colOff>561975</xdr:colOff>
      <xdr:row>33</xdr:row>
      <xdr:rowOff>95250</xdr:rowOff>
    </xdr:to>
    <xdr:pic>
      <xdr:nvPicPr>
        <xdr:cNvPr id="2049" name="그림 1" descr="C:\Users\서미숙\AppData\Local\Temp\Hnc\BinData\EMB000025d408ad.jpg">
          <a:extLst>
            <a:ext uri="{FF2B5EF4-FFF2-40B4-BE49-F238E27FC236}">
              <a16:creationId xmlns:a16="http://schemas.microsoft.com/office/drawing/2014/main" id="{9B065E7A-FCCE-188B-0D0E-0C14D95F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9" t="24075" r="7050" b="23148"/>
        <a:stretch>
          <a:fillRect/>
        </a:stretch>
      </xdr:blipFill>
      <xdr:spPr bwMode="auto">
        <a:xfrm>
          <a:off x="1628775" y="7753350"/>
          <a:ext cx="3048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7888E-08CE-4FD9-A8D4-95B95D3570BD}">
  <sheetPr codeName="Sheet1"/>
  <dimension ref="A1"/>
  <sheetViews>
    <sheetView zoomScaleNormal="100" zoomScaleSheetLayoutView="75" workbookViewId="0"/>
  </sheetViews>
  <sheetFormatPr defaultRowHeight="14.25"/>
  <sheetData/>
  <phoneticPr fontId="50" type="noConversion"/>
  <pageMargins left="0.74805557727813721" right="0.74805557727813721" top="0.98430556058883667" bottom="0.98430556058883667" header="0.51180553436279297" footer="0.51180553436279297"/>
  <pageSetup paperSize="9" fitToWidth="0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3CABE-651B-4116-AE60-3D5CD02C2BAE}">
  <sheetPr codeName="Sheet2"/>
  <dimension ref="A1:I42"/>
  <sheetViews>
    <sheetView tabSelected="1" zoomScaleNormal="100" zoomScaleSheetLayoutView="75" workbookViewId="0">
      <selection activeCell="B4" sqref="B4"/>
    </sheetView>
  </sheetViews>
  <sheetFormatPr defaultRowHeight="14.25"/>
  <sheetData>
    <row r="1" spans="1:9" ht="17.25">
      <c r="A1" s="1"/>
      <c r="B1" s="1"/>
      <c r="C1" s="1"/>
      <c r="D1" s="1"/>
      <c r="E1" s="1"/>
      <c r="F1" s="1"/>
      <c r="G1" s="1"/>
      <c r="H1" s="1"/>
      <c r="I1" s="1"/>
    </row>
    <row r="2" spans="1:9" ht="19.5">
      <c r="A2" s="1"/>
      <c r="B2" s="1"/>
      <c r="C2" s="1"/>
      <c r="D2" s="1"/>
      <c r="E2" s="1"/>
      <c r="F2" s="1"/>
      <c r="G2" s="1"/>
      <c r="H2" s="218" t="s">
        <v>1010</v>
      </c>
      <c r="I2" s="219"/>
    </row>
    <row r="3" spans="1:9" ht="17.25">
      <c r="A3" s="1"/>
      <c r="B3" s="1"/>
      <c r="C3" s="1"/>
      <c r="D3" s="1"/>
      <c r="E3" s="1"/>
      <c r="F3" s="1"/>
      <c r="G3" s="1"/>
      <c r="H3" s="1"/>
      <c r="I3" s="1"/>
    </row>
    <row r="4" spans="1:9" ht="17.25">
      <c r="A4" s="1"/>
      <c r="B4" s="1"/>
      <c r="C4" s="1"/>
      <c r="D4" s="1"/>
      <c r="E4" s="1"/>
      <c r="F4" s="1"/>
      <c r="G4" s="1"/>
      <c r="H4" s="1"/>
      <c r="I4" s="1"/>
    </row>
    <row r="5" spans="1:9" ht="17.25">
      <c r="A5" s="1"/>
      <c r="B5" s="1"/>
      <c r="C5" s="1"/>
      <c r="D5" s="1"/>
      <c r="E5" s="1"/>
      <c r="F5" s="1"/>
      <c r="G5" s="1"/>
      <c r="H5" s="1"/>
      <c r="I5" s="1"/>
    </row>
    <row r="6" spans="1:9" ht="17.25">
      <c r="A6" s="1"/>
      <c r="B6" s="1"/>
      <c r="C6" s="1"/>
      <c r="D6" s="1"/>
      <c r="E6" s="1"/>
      <c r="F6" s="1"/>
      <c r="G6" s="1"/>
      <c r="H6" s="1"/>
      <c r="I6" s="1"/>
    </row>
    <row r="7" spans="1:9" ht="54">
      <c r="A7" s="216" t="s">
        <v>1009</v>
      </c>
      <c r="B7" s="216"/>
      <c r="C7" s="216"/>
      <c r="D7" s="216"/>
      <c r="E7" s="216"/>
      <c r="F7" s="216"/>
      <c r="G7" s="216"/>
      <c r="H7" s="216"/>
      <c r="I7" s="216"/>
    </row>
    <row r="8" spans="1:9" ht="38.25">
      <c r="A8" s="217" t="s">
        <v>1586</v>
      </c>
      <c r="B8" s="217"/>
      <c r="C8" s="217"/>
      <c r="D8" s="217"/>
      <c r="E8" s="217"/>
      <c r="F8" s="217"/>
      <c r="G8" s="217"/>
      <c r="H8" s="217"/>
      <c r="I8" s="217"/>
    </row>
    <row r="9" spans="1:9" ht="17.25">
      <c r="A9" s="1"/>
      <c r="B9" s="1"/>
      <c r="C9" s="1"/>
      <c r="D9" s="1"/>
      <c r="E9" s="1"/>
      <c r="F9" s="1"/>
      <c r="G9" s="1"/>
      <c r="H9" s="1"/>
      <c r="I9" s="1"/>
    </row>
    <row r="10" spans="1:9" ht="17.25">
      <c r="A10" s="1"/>
      <c r="B10" s="1"/>
      <c r="C10" s="1"/>
      <c r="D10" s="1"/>
      <c r="E10" s="1"/>
      <c r="F10" s="1"/>
      <c r="G10" s="1"/>
      <c r="H10" s="1"/>
      <c r="I10" s="1"/>
    </row>
    <row r="11" spans="1:9" ht="17.25">
      <c r="A11" s="1"/>
      <c r="B11" s="1"/>
      <c r="C11" s="1"/>
      <c r="D11" s="1"/>
      <c r="E11" s="1"/>
      <c r="F11" s="1"/>
      <c r="G11" s="1"/>
      <c r="H11" s="1"/>
      <c r="I11" s="1"/>
    </row>
    <row r="12" spans="1:9" ht="17.25">
      <c r="A12" s="1"/>
      <c r="B12" s="1"/>
      <c r="C12" s="1"/>
      <c r="D12" s="1"/>
      <c r="E12" s="1"/>
      <c r="F12" s="1"/>
      <c r="G12" s="1"/>
      <c r="H12" s="1"/>
      <c r="I12" s="1"/>
    </row>
    <row r="13" spans="1:9" ht="17.25">
      <c r="A13" s="1"/>
      <c r="B13" s="1"/>
      <c r="C13" s="1"/>
      <c r="D13" s="1"/>
      <c r="E13" s="1"/>
      <c r="F13" s="1"/>
      <c r="G13" s="1"/>
      <c r="H13" s="1"/>
      <c r="I13" s="1"/>
    </row>
    <row r="14" spans="1:9" ht="17.25">
      <c r="A14" s="1"/>
      <c r="B14" s="1"/>
      <c r="C14" s="1"/>
      <c r="D14" s="1"/>
      <c r="E14" s="1"/>
      <c r="F14" s="1"/>
      <c r="G14" s="1"/>
      <c r="H14" s="1"/>
      <c r="I14" s="1"/>
    </row>
    <row r="15" spans="1:9" ht="17.25">
      <c r="A15" s="1"/>
      <c r="B15" s="1"/>
      <c r="C15" s="1"/>
      <c r="D15" s="1"/>
      <c r="E15" s="1"/>
      <c r="F15" s="1"/>
      <c r="G15" s="1"/>
      <c r="H15" s="1"/>
      <c r="I15" s="1"/>
    </row>
    <row r="16" spans="1:9" ht="17.25">
      <c r="A16" s="1"/>
      <c r="B16" s="1"/>
      <c r="C16" s="1"/>
      <c r="D16" s="1"/>
      <c r="E16" s="1"/>
      <c r="F16" s="1"/>
      <c r="G16" s="1"/>
      <c r="H16" s="1"/>
      <c r="I16" s="1"/>
    </row>
    <row r="17" spans="1:9" ht="17.25">
      <c r="A17" s="1"/>
      <c r="B17" s="1"/>
      <c r="C17" s="1"/>
      <c r="D17" s="1"/>
      <c r="E17" s="1"/>
      <c r="F17" s="1"/>
      <c r="G17" s="1"/>
      <c r="H17" s="1"/>
      <c r="I17" s="1"/>
    </row>
    <row r="18" spans="1:9" ht="17.25">
      <c r="A18" s="1"/>
      <c r="B18" s="1"/>
      <c r="C18" s="1"/>
      <c r="D18" s="1"/>
      <c r="E18" s="1"/>
      <c r="F18" s="1"/>
      <c r="G18" s="1"/>
      <c r="H18" s="1"/>
      <c r="I18" s="1"/>
    </row>
    <row r="19" spans="1:9" ht="17.25">
      <c r="A19" s="1"/>
      <c r="B19" s="1"/>
      <c r="C19" s="1"/>
      <c r="D19" s="1"/>
      <c r="E19" s="1"/>
      <c r="F19" s="1"/>
      <c r="G19" s="1"/>
      <c r="H19" s="1"/>
      <c r="I19" s="1"/>
    </row>
    <row r="20" spans="1:9" ht="31.5">
      <c r="A20" s="220" t="s">
        <v>1599</v>
      </c>
      <c r="B20" s="220"/>
      <c r="C20" s="220"/>
      <c r="D20" s="220"/>
      <c r="E20" s="220"/>
      <c r="F20" s="220"/>
      <c r="G20" s="220"/>
      <c r="H20" s="220"/>
      <c r="I20" s="220"/>
    </row>
    <row r="21" spans="1:9" ht="17.25">
      <c r="A21" s="1"/>
      <c r="B21" s="1"/>
      <c r="C21" s="1"/>
      <c r="D21" s="1"/>
      <c r="E21" s="1"/>
      <c r="F21" s="1"/>
      <c r="G21" s="1"/>
      <c r="H21" s="1"/>
      <c r="I21" s="1"/>
    </row>
    <row r="22" spans="1:9" ht="17.25">
      <c r="A22" s="1"/>
      <c r="B22" s="1"/>
      <c r="C22" s="1"/>
      <c r="D22" s="1"/>
      <c r="E22" s="1"/>
      <c r="F22" s="1"/>
      <c r="G22" s="1"/>
      <c r="H22" s="1"/>
      <c r="I22" s="1"/>
    </row>
    <row r="23" spans="1:9" ht="17.25">
      <c r="A23" s="1"/>
      <c r="B23" s="1"/>
      <c r="C23" s="1"/>
      <c r="D23" s="1"/>
      <c r="E23" s="1"/>
      <c r="F23" s="1"/>
      <c r="G23" s="1"/>
      <c r="H23" s="1"/>
      <c r="I23" s="1"/>
    </row>
    <row r="24" spans="1:9" ht="17.25">
      <c r="A24" s="1"/>
      <c r="B24" s="1"/>
      <c r="C24" s="1"/>
      <c r="D24" s="1"/>
      <c r="E24" s="1"/>
      <c r="F24" s="1"/>
      <c r="G24" s="1"/>
      <c r="H24" s="1"/>
      <c r="I24" s="1"/>
    </row>
    <row r="25" spans="1:9" ht="17.25">
      <c r="A25" s="1"/>
      <c r="B25" s="1"/>
      <c r="C25" s="1"/>
      <c r="D25" s="1"/>
      <c r="E25" s="1"/>
      <c r="F25" s="1"/>
      <c r="G25" s="1"/>
      <c r="H25" s="1"/>
      <c r="I25" s="1"/>
    </row>
    <row r="26" spans="1:9" ht="17.25">
      <c r="A26" s="1"/>
      <c r="B26" s="1"/>
      <c r="C26" s="1"/>
      <c r="D26" s="1"/>
      <c r="E26" s="1"/>
      <c r="F26" s="1"/>
      <c r="G26" s="1"/>
      <c r="H26" s="1"/>
      <c r="I26" s="1"/>
    </row>
    <row r="27" spans="1:9" ht="17.25">
      <c r="A27" s="1"/>
      <c r="B27" s="1"/>
      <c r="C27" s="1"/>
      <c r="D27" s="1"/>
      <c r="E27" s="1"/>
      <c r="F27" s="1"/>
      <c r="G27" s="1"/>
      <c r="H27" s="1"/>
      <c r="I27" s="1"/>
    </row>
    <row r="28" spans="1:9" ht="17.25">
      <c r="A28" s="1"/>
      <c r="B28" s="1"/>
      <c r="C28" s="1"/>
      <c r="D28" s="1"/>
      <c r="E28" s="1"/>
      <c r="F28" s="1"/>
      <c r="G28" s="1"/>
      <c r="H28" s="1"/>
      <c r="I28" s="1"/>
    </row>
    <row r="29" spans="1:9" ht="17.25">
      <c r="A29" s="1"/>
      <c r="B29" s="1"/>
      <c r="C29" s="1"/>
      <c r="D29" s="1"/>
      <c r="E29" s="1"/>
      <c r="F29" s="1"/>
      <c r="G29" s="1"/>
      <c r="H29" s="1"/>
      <c r="I29" s="1"/>
    </row>
    <row r="30" spans="1:9" ht="17.25">
      <c r="A30" s="1"/>
      <c r="B30" s="1"/>
      <c r="C30" s="1"/>
      <c r="D30" s="1"/>
      <c r="E30" s="1"/>
      <c r="F30" s="1"/>
      <c r="G30" s="1"/>
      <c r="H30" s="1"/>
      <c r="I30" s="1"/>
    </row>
    <row r="31" spans="1:9" ht="17.25">
      <c r="A31" s="1"/>
      <c r="B31" s="1"/>
      <c r="C31" s="1"/>
      <c r="D31" s="1"/>
      <c r="E31" s="1"/>
      <c r="F31" s="1"/>
      <c r="G31" s="1"/>
      <c r="H31" s="1"/>
      <c r="I31" s="1"/>
    </row>
    <row r="32" spans="1:9" ht="17.25">
      <c r="A32" s="1"/>
      <c r="B32" s="1"/>
      <c r="C32" s="1"/>
      <c r="D32" s="1"/>
      <c r="E32" s="1"/>
      <c r="F32" s="1"/>
      <c r="G32" s="1"/>
      <c r="H32" s="1"/>
      <c r="I32" s="1"/>
    </row>
    <row r="33" spans="1:9" ht="17.25">
      <c r="A33" s="1"/>
      <c r="B33" s="129"/>
      <c r="C33" s="1"/>
      <c r="D33" s="1"/>
      <c r="E33" s="1"/>
      <c r="F33" s="1"/>
      <c r="G33" s="1"/>
      <c r="H33" s="1"/>
      <c r="I33" s="1"/>
    </row>
    <row r="34" spans="1:9" ht="17.25">
      <c r="A34" s="1"/>
      <c r="B34" s="130"/>
      <c r="C34" s="1"/>
      <c r="D34" s="1"/>
      <c r="E34" s="1"/>
      <c r="F34" s="1"/>
      <c r="G34" s="1"/>
      <c r="H34" s="1"/>
      <c r="I34" s="1"/>
    </row>
    <row r="35" spans="1:9" ht="17.25">
      <c r="A35" s="1"/>
      <c r="B35" s="130"/>
      <c r="C35" s="1"/>
      <c r="D35" s="1"/>
      <c r="E35" s="1"/>
      <c r="F35" s="1"/>
      <c r="G35" s="1"/>
      <c r="H35" s="1"/>
      <c r="I35" s="1"/>
    </row>
    <row r="36" spans="1:9" ht="17.25">
      <c r="A36" s="1"/>
      <c r="B36" s="130"/>
      <c r="C36" s="1"/>
      <c r="D36" s="1"/>
      <c r="E36" s="1"/>
      <c r="F36" s="1"/>
      <c r="G36" s="1"/>
      <c r="H36" s="1"/>
      <c r="I36" s="1"/>
    </row>
    <row r="37" spans="1:9" ht="17.25">
      <c r="A37" s="1"/>
      <c r="B37" s="1"/>
      <c r="C37" s="1"/>
      <c r="D37" s="1"/>
      <c r="E37" s="1"/>
      <c r="F37" s="1"/>
      <c r="G37" s="1"/>
      <c r="H37" s="1"/>
      <c r="I37" s="1"/>
    </row>
    <row r="38" spans="1:9" ht="17.25">
      <c r="A38" s="1"/>
      <c r="B38" s="1"/>
      <c r="C38" s="1"/>
      <c r="D38" s="1"/>
      <c r="E38" s="1"/>
      <c r="F38" s="1"/>
      <c r="G38" s="1"/>
      <c r="H38" s="1"/>
      <c r="I38" s="1"/>
    </row>
    <row r="39" spans="1:9" ht="17.25">
      <c r="A39" s="1"/>
      <c r="B39" s="1"/>
      <c r="C39" s="1"/>
      <c r="D39" s="1"/>
      <c r="E39" s="1"/>
      <c r="F39" s="1"/>
      <c r="G39" s="1"/>
      <c r="H39" s="1"/>
      <c r="I39" s="1"/>
    </row>
    <row r="40" spans="1:9" ht="17.25">
      <c r="A40" s="1"/>
      <c r="B40" s="1"/>
      <c r="C40" s="1"/>
      <c r="D40" s="1"/>
      <c r="E40" s="1"/>
      <c r="F40" s="1"/>
      <c r="G40" s="1"/>
      <c r="H40" s="1"/>
      <c r="I40" s="1"/>
    </row>
    <row r="41" spans="1:9" ht="17.25">
      <c r="A41" s="1"/>
      <c r="B41" s="1"/>
      <c r="C41" s="1"/>
      <c r="D41" s="1"/>
      <c r="E41" s="1"/>
      <c r="F41" s="1"/>
      <c r="G41" s="1"/>
      <c r="H41" s="1"/>
      <c r="I41" s="1"/>
    </row>
    <row r="42" spans="1:9" ht="17.25">
      <c r="A42" s="1"/>
      <c r="B42" s="1"/>
      <c r="C42" s="1"/>
      <c r="D42" s="1"/>
      <c r="E42" s="1"/>
      <c r="F42" s="1"/>
      <c r="G42" s="1"/>
      <c r="H42" s="1"/>
      <c r="I42" s="1"/>
    </row>
  </sheetData>
  <mergeCells count="4">
    <mergeCell ref="A7:I7"/>
    <mergeCell ref="A8:I8"/>
    <mergeCell ref="H2:I2"/>
    <mergeCell ref="A20:I20"/>
  </mergeCells>
  <phoneticPr fontId="50" type="noConversion"/>
  <pageMargins left="0.69999998807907104" right="0.69999998807907104" top="0.75" bottom="0.75" header="0.30000001192092896" footer="0.30000001192092896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358A9-0709-4DC2-8515-7244B4B9AEC2}">
  <sheetPr codeName="Sheet3">
    <pageSetUpPr fitToPage="1"/>
  </sheetPr>
  <dimension ref="A1:IV591"/>
  <sheetViews>
    <sheetView zoomScaleNormal="100" zoomScaleSheetLayoutView="100" workbookViewId="0">
      <pane xSplit="2" ySplit="1" topLeftCell="C2" activePane="bottomRight" state="frozen"/>
      <selection activeCell="A104" sqref="A104"/>
      <selection pane="topRight" activeCell="A104" sqref="A104"/>
      <selection pane="bottomLeft" activeCell="A104" sqref="A104"/>
      <selection pane="bottomRight" activeCell="A104" sqref="A104"/>
    </sheetView>
  </sheetViews>
  <sheetFormatPr defaultRowHeight="17.25"/>
  <cols>
    <col min="1" max="1" width="49" style="2" customWidth="1"/>
    <col min="2" max="2" width="5.25" style="2" customWidth="1"/>
    <col min="3" max="5" width="8.625" style="1" customWidth="1"/>
    <col min="6" max="6" width="11.625" style="1" customWidth="1"/>
    <col min="7" max="8" width="8.625" style="1" customWidth="1"/>
    <col min="9" max="9" width="8.625" style="1" hidden="1" customWidth="1"/>
    <col min="10" max="10" width="11.625" style="1" customWidth="1"/>
    <col min="11" max="11" width="9.875" style="1" customWidth="1"/>
    <col min="12" max="256" width="9" style="1"/>
  </cols>
  <sheetData>
    <row r="1" spans="1:22" ht="28.5" customHeight="1">
      <c r="A1" s="10" t="s">
        <v>419</v>
      </c>
      <c r="B1" s="10" t="s">
        <v>664</v>
      </c>
      <c r="C1" s="11" t="s">
        <v>1248</v>
      </c>
      <c r="D1" s="11" t="s">
        <v>1256</v>
      </c>
      <c r="E1" s="11" t="s">
        <v>865</v>
      </c>
      <c r="F1" s="11" t="s">
        <v>1273</v>
      </c>
      <c r="G1" s="11" t="s">
        <v>224</v>
      </c>
      <c r="H1" s="11" t="s">
        <v>242</v>
      </c>
      <c r="I1" s="11" t="s">
        <v>519</v>
      </c>
      <c r="J1" s="10" t="s">
        <v>1290</v>
      </c>
      <c r="K1" s="10" t="s">
        <v>748</v>
      </c>
      <c r="L1" s="221" t="s">
        <v>100</v>
      </c>
      <c r="M1" s="222"/>
      <c r="N1" s="222"/>
      <c r="O1" s="222"/>
      <c r="P1" s="222"/>
      <c r="Q1" s="222"/>
      <c r="R1" s="222"/>
      <c r="S1" s="222"/>
      <c r="T1" s="222"/>
      <c r="U1" s="222"/>
      <c r="V1" s="222"/>
    </row>
    <row r="2" spans="1:22" ht="28.5" hidden="1" customHeight="1">
      <c r="A2" s="10"/>
      <c r="B2" s="10"/>
      <c r="C2" s="11"/>
      <c r="D2" s="11"/>
      <c r="E2" s="11"/>
      <c r="F2" s="11"/>
      <c r="G2" s="9">
        <v>1.1000000000000001</v>
      </c>
      <c r="H2" s="9">
        <v>0.2</v>
      </c>
      <c r="I2" s="11"/>
      <c r="J2" s="10"/>
      <c r="K2" s="10"/>
      <c r="L2" s="221"/>
      <c r="M2" s="222"/>
      <c r="N2" s="222"/>
      <c r="O2" s="222"/>
      <c r="P2" s="222"/>
      <c r="Q2" s="222"/>
      <c r="R2" s="222"/>
      <c r="S2" s="222"/>
      <c r="T2" s="222"/>
      <c r="U2" s="222"/>
      <c r="V2" s="222"/>
    </row>
    <row r="3" spans="1:22" ht="21.95" customHeight="1">
      <c r="A3" s="106" t="s">
        <v>520</v>
      </c>
      <c r="B3" s="106"/>
      <c r="C3" s="16" t="s">
        <v>662</v>
      </c>
      <c r="D3" s="16" t="s">
        <v>662</v>
      </c>
      <c r="E3" s="16"/>
      <c r="F3" s="16"/>
      <c r="G3" s="16"/>
      <c r="H3" s="16"/>
      <c r="I3" s="107">
        <v>0.25</v>
      </c>
      <c r="J3" s="16"/>
      <c r="K3" s="108"/>
      <c r="L3" s="221"/>
      <c r="M3" s="222"/>
      <c r="N3" s="222"/>
      <c r="O3" s="222"/>
      <c r="P3" s="222"/>
      <c r="Q3" s="222"/>
      <c r="R3" s="222"/>
      <c r="S3" s="222"/>
      <c r="T3" s="222"/>
      <c r="U3" s="222"/>
      <c r="V3" s="222"/>
    </row>
    <row r="4" spans="1:22" ht="21.95" customHeight="1">
      <c r="A4" s="104" t="s">
        <v>472</v>
      </c>
      <c r="B4" s="12" t="s">
        <v>735</v>
      </c>
      <c r="C4" s="13">
        <f>+'2장 지표지질조사'!G8</f>
        <v>320073</v>
      </c>
      <c r="D4" s="13"/>
      <c r="E4" s="13"/>
      <c r="F4" s="13">
        <f t="shared" ref="F4:F28" si="0">SUM(C4:E4)</f>
        <v>320073</v>
      </c>
      <c r="G4" s="13">
        <f>INT(C4*$G$2)</f>
        <v>352080</v>
      </c>
      <c r="H4" s="13">
        <f>INT((C4+G4)*$H$2)</f>
        <v>134430</v>
      </c>
      <c r="I4" s="13"/>
      <c r="J4" s="14">
        <f t="shared" ref="J4:J28" si="1">+F4+G4+H4</f>
        <v>806583</v>
      </c>
      <c r="K4" s="109"/>
      <c r="L4" s="223" t="s">
        <v>104</v>
      </c>
      <c r="M4" s="224"/>
      <c r="N4" s="224"/>
      <c r="O4" s="224"/>
      <c r="P4" s="224"/>
      <c r="Q4" s="224"/>
      <c r="R4" s="224"/>
      <c r="S4" s="224"/>
      <c r="T4" s="224"/>
      <c r="U4" s="224"/>
      <c r="V4" s="224"/>
    </row>
    <row r="5" spans="1:22" ht="21.95" customHeight="1">
      <c r="A5" s="104" t="s">
        <v>1046</v>
      </c>
      <c r="B5" s="12" t="s">
        <v>735</v>
      </c>
      <c r="C5" s="13">
        <f>+'2장 지표지질조사'!G18</f>
        <v>640146</v>
      </c>
      <c r="D5" s="13"/>
      <c r="E5" s="13"/>
      <c r="F5" s="13">
        <f t="shared" si="0"/>
        <v>640146</v>
      </c>
      <c r="G5" s="13">
        <f t="shared" ref="G5:G28" si="2">INT(C5*$G$2)</f>
        <v>704160</v>
      </c>
      <c r="H5" s="13">
        <f t="shared" ref="H5:H28" si="3">INT((C5+G5)*$H$2)</f>
        <v>268861</v>
      </c>
      <c r="I5" s="13"/>
      <c r="J5" s="14">
        <f t="shared" si="1"/>
        <v>1613167</v>
      </c>
      <c r="K5" s="109"/>
      <c r="L5" s="223"/>
      <c r="M5" s="224"/>
      <c r="N5" s="224"/>
      <c r="O5" s="224"/>
      <c r="P5" s="224"/>
      <c r="Q5" s="224"/>
      <c r="R5" s="224"/>
      <c r="S5" s="224"/>
      <c r="T5" s="224"/>
      <c r="U5" s="224"/>
      <c r="V5" s="224"/>
    </row>
    <row r="6" spans="1:22" ht="21.95" customHeight="1">
      <c r="A6" s="104" t="s">
        <v>1063</v>
      </c>
      <c r="B6" s="12" t="s">
        <v>735</v>
      </c>
      <c r="C6" s="13">
        <f>+'2장 지표지질조사'!G28</f>
        <v>1280293</v>
      </c>
      <c r="D6" s="13"/>
      <c r="E6" s="13"/>
      <c r="F6" s="13">
        <f t="shared" si="0"/>
        <v>1280293</v>
      </c>
      <c r="G6" s="13">
        <f t="shared" si="2"/>
        <v>1408322</v>
      </c>
      <c r="H6" s="13">
        <f t="shared" si="3"/>
        <v>537723</v>
      </c>
      <c r="I6" s="13"/>
      <c r="J6" s="14">
        <f t="shared" si="1"/>
        <v>3226338</v>
      </c>
      <c r="K6" s="109"/>
      <c r="L6" s="223"/>
      <c r="M6" s="224"/>
      <c r="N6" s="224"/>
      <c r="O6" s="224"/>
      <c r="P6" s="224"/>
      <c r="Q6" s="224"/>
      <c r="R6" s="224"/>
      <c r="S6" s="224"/>
      <c r="T6" s="224"/>
      <c r="U6" s="224"/>
      <c r="V6" s="224"/>
    </row>
    <row r="7" spans="1:22" ht="21.95" customHeight="1">
      <c r="A7" s="104" t="s">
        <v>1798</v>
      </c>
      <c r="B7" s="12" t="s">
        <v>735</v>
      </c>
      <c r="C7" s="13">
        <f>+'2장 지표지질조사'!G39</f>
        <v>3038307</v>
      </c>
      <c r="D7" s="13"/>
      <c r="E7" s="14"/>
      <c r="F7" s="13">
        <f t="shared" si="0"/>
        <v>3038307</v>
      </c>
      <c r="G7" s="13">
        <f t="shared" si="2"/>
        <v>3342137</v>
      </c>
      <c r="H7" s="13">
        <f t="shared" si="3"/>
        <v>1276088</v>
      </c>
      <c r="I7" s="13"/>
      <c r="J7" s="14">
        <f t="shared" si="1"/>
        <v>7656532</v>
      </c>
      <c r="K7" s="109"/>
      <c r="L7" s="223"/>
      <c r="M7" s="224"/>
      <c r="N7" s="224"/>
      <c r="O7" s="224"/>
      <c r="P7" s="224"/>
      <c r="Q7" s="224"/>
      <c r="R7" s="224"/>
      <c r="S7" s="224"/>
      <c r="T7" s="224"/>
      <c r="U7" s="224"/>
      <c r="V7" s="224"/>
    </row>
    <row r="8" spans="1:22" ht="21.95" customHeight="1">
      <c r="A8" s="104" t="s">
        <v>76</v>
      </c>
      <c r="B8" s="12" t="s">
        <v>735</v>
      </c>
      <c r="C8" s="14">
        <f>+'2장 지표지질조사'!G51</f>
        <v>700530</v>
      </c>
      <c r="D8" s="14"/>
      <c r="E8" s="14">
        <f>+'2장 지표지질조사'!K51</f>
        <v>239514.99999999997</v>
      </c>
      <c r="F8" s="13">
        <f t="shared" si="0"/>
        <v>940045</v>
      </c>
      <c r="G8" s="13">
        <f t="shared" si="2"/>
        <v>770583</v>
      </c>
      <c r="H8" s="13">
        <f t="shared" si="3"/>
        <v>294222</v>
      </c>
      <c r="I8" s="13"/>
      <c r="J8" s="14">
        <f t="shared" si="1"/>
        <v>2004850</v>
      </c>
      <c r="K8" s="109"/>
      <c r="L8" s="180" t="s">
        <v>1030</v>
      </c>
    </row>
    <row r="9" spans="1:22" ht="21.95" customHeight="1">
      <c r="A9" s="104" t="s">
        <v>198</v>
      </c>
      <c r="B9" s="12" t="s">
        <v>735</v>
      </c>
      <c r="C9" s="14">
        <f>+'2장 지표지질조사'!G63</f>
        <v>4171735</v>
      </c>
      <c r="D9" s="14"/>
      <c r="E9" s="14">
        <f>+'2장 지표지질조사'!K63</f>
        <v>1360152</v>
      </c>
      <c r="F9" s="13">
        <f t="shared" si="0"/>
        <v>5531887</v>
      </c>
      <c r="G9" s="13">
        <f t="shared" si="2"/>
        <v>4588908</v>
      </c>
      <c r="H9" s="13">
        <f t="shared" si="3"/>
        <v>1752128</v>
      </c>
      <c r="I9" s="13"/>
      <c r="J9" s="14">
        <f t="shared" si="1"/>
        <v>11872923</v>
      </c>
      <c r="K9" s="109"/>
      <c r="L9" s="180" t="s">
        <v>966</v>
      </c>
    </row>
    <row r="10" spans="1:22" ht="21.95" customHeight="1">
      <c r="A10" s="104" t="s">
        <v>192</v>
      </c>
      <c r="B10" s="12" t="s">
        <v>735</v>
      </c>
      <c r="C10" s="13">
        <f>+'2장 지표지질조사'!G75</f>
        <v>14010610</v>
      </c>
      <c r="D10" s="13"/>
      <c r="E10" s="14">
        <f>+'2장 지표지질조사'!K75</f>
        <v>4790318</v>
      </c>
      <c r="F10" s="13">
        <f t="shared" si="0"/>
        <v>18800928</v>
      </c>
      <c r="G10" s="13">
        <f t="shared" si="2"/>
        <v>15411671</v>
      </c>
      <c r="H10" s="13">
        <f t="shared" si="3"/>
        <v>5884456</v>
      </c>
      <c r="I10" s="13"/>
      <c r="J10" s="14">
        <f t="shared" si="1"/>
        <v>40097055</v>
      </c>
      <c r="K10" s="109"/>
    </row>
    <row r="11" spans="1:22" ht="21.95" customHeight="1">
      <c r="A11" s="104" t="s">
        <v>45</v>
      </c>
      <c r="B11" s="12" t="s">
        <v>735</v>
      </c>
      <c r="C11" s="14">
        <f>+'2장 지표지질조사'!G87</f>
        <v>432335</v>
      </c>
      <c r="D11" s="14"/>
      <c r="E11" s="14">
        <f>+'2장 지표지질조사'!K87</f>
        <v>12970</v>
      </c>
      <c r="F11" s="14">
        <f t="shared" si="0"/>
        <v>445305</v>
      </c>
      <c r="G11" s="13">
        <f t="shared" si="2"/>
        <v>475568</v>
      </c>
      <c r="H11" s="13">
        <f t="shared" si="3"/>
        <v>181580</v>
      </c>
      <c r="I11" s="13"/>
      <c r="J11" s="14">
        <f t="shared" si="1"/>
        <v>1102453</v>
      </c>
      <c r="K11" s="109"/>
    </row>
    <row r="12" spans="1:22" ht="21.95" customHeight="1">
      <c r="A12" s="104" t="s">
        <v>196</v>
      </c>
      <c r="B12" s="12" t="s">
        <v>735</v>
      </c>
      <c r="C12" s="14">
        <f>+'2장 지표지질조사'!G99</f>
        <v>5459955</v>
      </c>
      <c r="D12" s="14"/>
      <c r="E12" s="14">
        <f>+'2장 지표지질조사'!K99</f>
        <v>163798</v>
      </c>
      <c r="F12" s="14">
        <f t="shared" si="0"/>
        <v>5623753</v>
      </c>
      <c r="G12" s="13">
        <f t="shared" si="2"/>
        <v>6005950</v>
      </c>
      <c r="H12" s="13">
        <f t="shared" si="3"/>
        <v>2293181</v>
      </c>
      <c r="I12" s="13"/>
      <c r="J12" s="14">
        <f t="shared" si="1"/>
        <v>13922884</v>
      </c>
      <c r="K12" s="109"/>
    </row>
    <row r="13" spans="1:22" ht="21.95" customHeight="1">
      <c r="A13" s="104" t="s">
        <v>193</v>
      </c>
      <c r="B13" s="12" t="s">
        <v>735</v>
      </c>
      <c r="C13" s="14">
        <f>+'2장 지표지질조사'!G111</f>
        <v>14574186</v>
      </c>
      <c r="D13" s="14"/>
      <c r="E13" s="14">
        <f>+'2장 지표지질조사'!K111</f>
        <v>437225</v>
      </c>
      <c r="F13" s="14">
        <f t="shared" si="0"/>
        <v>15011411</v>
      </c>
      <c r="G13" s="13">
        <f t="shared" si="2"/>
        <v>16031604</v>
      </c>
      <c r="H13" s="13">
        <f t="shared" si="3"/>
        <v>6121158</v>
      </c>
      <c r="I13" s="13"/>
      <c r="J13" s="14">
        <f t="shared" si="1"/>
        <v>37164173</v>
      </c>
      <c r="K13" s="109"/>
    </row>
    <row r="14" spans="1:22" ht="21.95" customHeight="1">
      <c r="A14" s="104" t="s">
        <v>1043</v>
      </c>
      <c r="B14" s="12" t="s">
        <v>750</v>
      </c>
      <c r="C14" s="13">
        <f>+'2장 지표지질조사'!G121</f>
        <v>7535865</v>
      </c>
      <c r="D14" s="13"/>
      <c r="E14" s="14"/>
      <c r="F14" s="13">
        <f t="shared" si="0"/>
        <v>7535865</v>
      </c>
      <c r="G14" s="13">
        <f t="shared" si="2"/>
        <v>8289451</v>
      </c>
      <c r="H14" s="13">
        <f t="shared" si="3"/>
        <v>3165063</v>
      </c>
      <c r="I14" s="13"/>
      <c r="J14" s="14">
        <f t="shared" si="1"/>
        <v>18990379</v>
      </c>
      <c r="K14" s="109"/>
    </row>
    <row r="15" spans="1:22" ht="21.95" customHeight="1">
      <c r="A15" s="104" t="s">
        <v>22</v>
      </c>
      <c r="B15" s="12" t="s">
        <v>750</v>
      </c>
      <c r="C15" s="13">
        <f>+'2장 지표지질조사'!G133</f>
        <v>2131650</v>
      </c>
      <c r="D15" s="13"/>
      <c r="E15" s="14">
        <f>+'2장 지표지질조사'!K133</f>
        <v>570000</v>
      </c>
      <c r="F15" s="13">
        <f t="shared" si="0"/>
        <v>2701650</v>
      </c>
      <c r="G15" s="13">
        <f t="shared" si="2"/>
        <v>2344815</v>
      </c>
      <c r="H15" s="13">
        <f t="shared" si="3"/>
        <v>895293</v>
      </c>
      <c r="I15" s="13"/>
      <c r="J15" s="13">
        <f t="shared" si="1"/>
        <v>5941758</v>
      </c>
      <c r="K15" s="109"/>
    </row>
    <row r="16" spans="1:22" ht="21.95" customHeight="1">
      <c r="A16" s="104" t="s">
        <v>118</v>
      </c>
      <c r="B16" s="12" t="s">
        <v>724</v>
      </c>
      <c r="C16" s="13">
        <f>+'2장 지표지질조사'!G145</f>
        <v>23053650</v>
      </c>
      <c r="D16" s="13"/>
      <c r="E16" s="14">
        <f>+'2장 지표지질조사'!K145</f>
        <v>7341609</v>
      </c>
      <c r="F16" s="13">
        <f t="shared" si="0"/>
        <v>30395259</v>
      </c>
      <c r="G16" s="13">
        <f t="shared" si="2"/>
        <v>25359015</v>
      </c>
      <c r="H16" s="13">
        <f t="shared" si="3"/>
        <v>9682533</v>
      </c>
      <c r="I16" s="13"/>
      <c r="J16" s="14">
        <f t="shared" si="1"/>
        <v>65436807</v>
      </c>
      <c r="K16" s="109"/>
    </row>
    <row r="17" spans="1:11" ht="21.95" customHeight="1">
      <c r="A17" s="104" t="s">
        <v>119</v>
      </c>
      <c r="B17" s="12" t="s">
        <v>724</v>
      </c>
      <c r="C17" s="13">
        <f>+'2장 지표지질조사'!G156</f>
        <v>11157125</v>
      </c>
      <c r="D17" s="13"/>
      <c r="E17" s="14">
        <f>+'2장 지표지질조사'!K156</f>
        <v>334713</v>
      </c>
      <c r="F17" s="13">
        <f t="shared" si="0"/>
        <v>11491838</v>
      </c>
      <c r="G17" s="13">
        <f t="shared" si="2"/>
        <v>12272837</v>
      </c>
      <c r="H17" s="13">
        <f t="shared" si="3"/>
        <v>4685992</v>
      </c>
      <c r="I17" s="13"/>
      <c r="J17" s="14">
        <f t="shared" si="1"/>
        <v>28450667</v>
      </c>
      <c r="K17" s="109"/>
    </row>
    <row r="18" spans="1:11" ht="21.95" customHeight="1">
      <c r="A18" s="104" t="s">
        <v>19</v>
      </c>
      <c r="B18" s="12" t="s">
        <v>750</v>
      </c>
      <c r="C18" s="13">
        <f>+'2장 지표지질조사'!G165</f>
        <v>1709647</v>
      </c>
      <c r="D18" s="13"/>
      <c r="E18" s="14"/>
      <c r="F18" s="13">
        <f t="shared" si="0"/>
        <v>1709647</v>
      </c>
      <c r="G18" s="13">
        <f t="shared" si="2"/>
        <v>1880611</v>
      </c>
      <c r="H18" s="13">
        <f t="shared" si="3"/>
        <v>718051</v>
      </c>
      <c r="I18" s="13"/>
      <c r="J18" s="13">
        <f t="shared" si="1"/>
        <v>4308309</v>
      </c>
      <c r="K18" s="109"/>
    </row>
    <row r="19" spans="1:11" ht="21.95" customHeight="1">
      <c r="A19" s="104" t="s">
        <v>1801</v>
      </c>
      <c r="B19" s="12" t="s">
        <v>750</v>
      </c>
      <c r="C19" s="13">
        <f>+'2장 지표지질조사'!G177</f>
        <v>2131650</v>
      </c>
      <c r="D19" s="13"/>
      <c r="E19" s="14">
        <f>+'2장 지표지질조사'!K177</f>
        <v>570000</v>
      </c>
      <c r="F19" s="13">
        <f t="shared" si="0"/>
        <v>2701650</v>
      </c>
      <c r="G19" s="13">
        <f t="shared" si="2"/>
        <v>2344815</v>
      </c>
      <c r="H19" s="13">
        <f t="shared" si="3"/>
        <v>895293</v>
      </c>
      <c r="I19" s="13"/>
      <c r="J19" s="13">
        <f t="shared" si="1"/>
        <v>5941758</v>
      </c>
      <c r="K19" s="109"/>
    </row>
    <row r="20" spans="1:11" ht="21.95" customHeight="1">
      <c r="A20" s="104" t="s">
        <v>1061</v>
      </c>
      <c r="B20" s="12" t="s">
        <v>719</v>
      </c>
      <c r="C20" s="13">
        <f>+'2장 지표지질조사'!G189</f>
        <v>177243</v>
      </c>
      <c r="D20" s="13"/>
      <c r="E20" s="14">
        <f>+'2장 지표지질조사'!K189</f>
        <v>54022.000000000007</v>
      </c>
      <c r="F20" s="13">
        <f t="shared" si="0"/>
        <v>231265</v>
      </c>
      <c r="G20" s="13">
        <f t="shared" si="2"/>
        <v>194967</v>
      </c>
      <c r="H20" s="13">
        <f t="shared" si="3"/>
        <v>74442</v>
      </c>
      <c r="I20" s="13"/>
      <c r="J20" s="13">
        <f t="shared" si="1"/>
        <v>500674</v>
      </c>
      <c r="K20" s="109"/>
    </row>
    <row r="21" spans="1:11" ht="21.95" customHeight="1">
      <c r="A21" s="104" t="s">
        <v>1037</v>
      </c>
      <c r="B21" s="12" t="s">
        <v>719</v>
      </c>
      <c r="C21" s="13">
        <f>+'2장 지표지질조사'!G201</f>
        <v>354489</v>
      </c>
      <c r="D21" s="13"/>
      <c r="E21" s="14">
        <f>++'2장 지표지질조사'!K201</f>
        <v>108044.00000000001</v>
      </c>
      <c r="F21" s="13">
        <f t="shared" si="0"/>
        <v>462533</v>
      </c>
      <c r="G21" s="13">
        <f t="shared" si="2"/>
        <v>389937</v>
      </c>
      <c r="H21" s="13">
        <f t="shared" si="3"/>
        <v>148885</v>
      </c>
      <c r="I21" s="13"/>
      <c r="J21" s="13">
        <f t="shared" si="1"/>
        <v>1001355</v>
      </c>
      <c r="K21" s="109"/>
    </row>
    <row r="22" spans="1:11" ht="21.95" customHeight="1">
      <c r="A22" s="104" t="s">
        <v>1050</v>
      </c>
      <c r="B22" s="12" t="s">
        <v>719</v>
      </c>
      <c r="C22" s="13">
        <f>+'2장 지표지질조사'!G212</f>
        <v>177243</v>
      </c>
      <c r="D22" s="13"/>
      <c r="E22" s="14">
        <f>+'2장 지표지질조사'!K212</f>
        <v>1772</v>
      </c>
      <c r="F22" s="13">
        <f t="shared" si="0"/>
        <v>179015</v>
      </c>
      <c r="G22" s="13">
        <f t="shared" si="2"/>
        <v>194967</v>
      </c>
      <c r="H22" s="13">
        <f t="shared" si="3"/>
        <v>74442</v>
      </c>
      <c r="I22" s="13"/>
      <c r="J22" s="13">
        <f t="shared" si="1"/>
        <v>448424</v>
      </c>
      <c r="K22" s="109"/>
    </row>
    <row r="23" spans="1:11" ht="21.95" customHeight="1">
      <c r="A23" s="104" t="s">
        <v>1038</v>
      </c>
      <c r="B23" s="12" t="s">
        <v>719</v>
      </c>
      <c r="C23" s="13">
        <f>+'2장 지표지질조사'!G223</f>
        <v>354489</v>
      </c>
      <c r="D23" s="13"/>
      <c r="E23" s="14">
        <f>+'2장 지표지질조사'!K223</f>
        <v>3544</v>
      </c>
      <c r="F23" s="13">
        <f t="shared" si="0"/>
        <v>358033</v>
      </c>
      <c r="G23" s="13">
        <f t="shared" si="2"/>
        <v>389937</v>
      </c>
      <c r="H23" s="13">
        <f t="shared" si="3"/>
        <v>148885</v>
      </c>
      <c r="I23" s="13"/>
      <c r="J23" s="13">
        <f t="shared" si="1"/>
        <v>896855</v>
      </c>
      <c r="K23" s="109"/>
    </row>
    <row r="24" spans="1:11" ht="21.95" customHeight="1">
      <c r="A24" s="104" t="s">
        <v>120</v>
      </c>
      <c r="B24" s="12" t="s">
        <v>750</v>
      </c>
      <c r="C24" s="13">
        <f>+'2장 지표지질조사'!G235</f>
        <v>2504340</v>
      </c>
      <c r="D24" s="13"/>
      <c r="E24" s="14">
        <f>+'2장 지표지질조사'!K235</f>
        <v>248822</v>
      </c>
      <c r="F24" s="13">
        <f t="shared" si="0"/>
        <v>2753162</v>
      </c>
      <c r="G24" s="13">
        <f t="shared" si="2"/>
        <v>2754774</v>
      </c>
      <c r="H24" s="13">
        <f t="shared" si="3"/>
        <v>1051822</v>
      </c>
      <c r="I24" s="13"/>
      <c r="J24" s="13">
        <f t="shared" si="1"/>
        <v>6559758</v>
      </c>
      <c r="K24" s="109"/>
    </row>
    <row r="25" spans="1:11" ht="21.95" customHeight="1">
      <c r="A25" s="104" t="s">
        <v>471</v>
      </c>
      <c r="B25" s="12" t="s">
        <v>750</v>
      </c>
      <c r="C25" s="13">
        <f>+'2장 지표지질조사'!G246</f>
        <v>1086709</v>
      </c>
      <c r="D25" s="13"/>
      <c r="E25" s="13"/>
      <c r="F25" s="13">
        <f t="shared" si="0"/>
        <v>1086709</v>
      </c>
      <c r="G25" s="13">
        <f t="shared" si="2"/>
        <v>1195379</v>
      </c>
      <c r="H25" s="13">
        <f t="shared" si="3"/>
        <v>456417</v>
      </c>
      <c r="I25" s="13"/>
      <c r="J25" s="13">
        <f t="shared" si="1"/>
        <v>2738505</v>
      </c>
      <c r="K25" s="109"/>
    </row>
    <row r="26" spans="1:11" ht="21.95" customHeight="1">
      <c r="A26" s="104" t="s">
        <v>1062</v>
      </c>
      <c r="B26" s="12" t="s">
        <v>724</v>
      </c>
      <c r="C26" s="13">
        <f>+'2장 지표지질조사'!G256</f>
        <v>1086709</v>
      </c>
      <c r="D26" s="13"/>
      <c r="E26" s="13"/>
      <c r="F26" s="13">
        <f t="shared" si="0"/>
        <v>1086709</v>
      </c>
      <c r="G26" s="13">
        <f t="shared" si="2"/>
        <v>1195379</v>
      </c>
      <c r="H26" s="13">
        <f t="shared" si="3"/>
        <v>456417</v>
      </c>
      <c r="I26" s="13"/>
      <c r="J26" s="13">
        <f t="shared" si="1"/>
        <v>2738505</v>
      </c>
      <c r="K26" s="109"/>
    </row>
    <row r="27" spans="1:11" ht="21.95" customHeight="1">
      <c r="A27" s="104" t="s">
        <v>1056</v>
      </c>
      <c r="B27" s="12" t="s">
        <v>1289</v>
      </c>
      <c r="C27" s="13">
        <f>+'2장 지표지질조사'!G268</f>
        <v>1356455</v>
      </c>
      <c r="D27" s="13"/>
      <c r="E27" s="13">
        <f>+'2장 지표지질조사'!K268</f>
        <v>366800</v>
      </c>
      <c r="F27" s="13">
        <f t="shared" si="0"/>
        <v>1723255</v>
      </c>
      <c r="G27" s="13">
        <f t="shared" si="2"/>
        <v>1492100</v>
      </c>
      <c r="H27" s="13">
        <f t="shared" si="3"/>
        <v>569711</v>
      </c>
      <c r="I27" s="13"/>
      <c r="J27" s="13">
        <f t="shared" si="1"/>
        <v>3785066</v>
      </c>
      <c r="K27" s="109"/>
    </row>
    <row r="28" spans="1:11" ht="21.95" customHeight="1">
      <c r="A28" s="104" t="s">
        <v>1875</v>
      </c>
      <c r="B28" s="12" t="s">
        <v>750</v>
      </c>
      <c r="C28" s="13">
        <f>+'2장 지표지질조사'!G279</f>
        <v>1579483</v>
      </c>
      <c r="D28" s="13"/>
      <c r="E28" s="13">
        <f>+'2장 지표지질조사'!K279</f>
        <v>223779</v>
      </c>
      <c r="F28" s="13">
        <f t="shared" si="0"/>
        <v>1803262</v>
      </c>
      <c r="G28" s="13">
        <f t="shared" si="2"/>
        <v>1737431</v>
      </c>
      <c r="H28" s="13">
        <f t="shared" si="3"/>
        <v>663382</v>
      </c>
      <c r="I28" s="13"/>
      <c r="J28" s="13">
        <f t="shared" si="1"/>
        <v>4204075</v>
      </c>
      <c r="K28" s="109"/>
    </row>
    <row r="29" spans="1:11" ht="21.95" customHeight="1">
      <c r="A29" s="104"/>
      <c r="B29" s="12"/>
      <c r="C29" s="14"/>
      <c r="D29" s="14"/>
      <c r="E29" s="14"/>
      <c r="F29" s="14"/>
      <c r="G29" s="14"/>
      <c r="H29" s="13"/>
      <c r="I29" s="13"/>
      <c r="J29" s="13"/>
      <c r="K29" s="109"/>
    </row>
    <row r="30" spans="1:11" ht="21.95" customHeight="1">
      <c r="A30" s="106" t="s">
        <v>1271</v>
      </c>
      <c r="B30" s="15"/>
      <c r="C30" s="16" t="s">
        <v>662</v>
      </c>
      <c r="D30" s="16" t="s">
        <v>662</v>
      </c>
      <c r="E30" s="16"/>
      <c r="F30" s="16"/>
      <c r="G30" s="16"/>
      <c r="H30" s="16"/>
      <c r="I30" s="16"/>
      <c r="J30" s="16"/>
      <c r="K30" s="108"/>
    </row>
    <row r="31" spans="1:11" ht="21.95" customHeight="1">
      <c r="A31" s="104" t="s">
        <v>1059</v>
      </c>
      <c r="B31" s="12" t="s">
        <v>750</v>
      </c>
      <c r="C31" s="13">
        <f>+'3장 물리탐사'!G8</f>
        <v>569882</v>
      </c>
      <c r="D31" s="13"/>
      <c r="E31" s="13"/>
      <c r="F31" s="13">
        <f t="shared" ref="F31:F43" si="4">SUM(C31:E31)</f>
        <v>569882</v>
      </c>
      <c r="G31" s="13">
        <f t="shared" ref="G31:G94" si="5">INT(C31*$G$2)</f>
        <v>626870</v>
      </c>
      <c r="H31" s="13">
        <f t="shared" ref="H31:H94" si="6">INT((C31+G31)*$H$2)</f>
        <v>239350</v>
      </c>
      <c r="I31" s="13"/>
      <c r="J31" s="13">
        <f t="shared" ref="J31:J68" si="7">+F31+G31+H31</f>
        <v>1436102</v>
      </c>
      <c r="K31" s="109"/>
    </row>
    <row r="32" spans="1:11" ht="21.95" customHeight="1">
      <c r="A32" s="104" t="s">
        <v>470</v>
      </c>
      <c r="B32" s="12" t="s">
        <v>750</v>
      </c>
      <c r="C32" s="13">
        <f>+'3장 물리탐사'!G17</f>
        <v>1709647</v>
      </c>
      <c r="D32" s="13"/>
      <c r="E32" s="13"/>
      <c r="F32" s="13">
        <f t="shared" si="4"/>
        <v>1709647</v>
      </c>
      <c r="G32" s="13">
        <f t="shared" si="5"/>
        <v>1880611</v>
      </c>
      <c r="H32" s="13">
        <f t="shared" si="6"/>
        <v>718051</v>
      </c>
      <c r="I32" s="13"/>
      <c r="J32" s="13">
        <f t="shared" si="7"/>
        <v>4308309</v>
      </c>
      <c r="K32" s="109"/>
    </row>
    <row r="33" spans="1:11" ht="21.95" customHeight="1">
      <c r="A33" s="104" t="s">
        <v>83</v>
      </c>
      <c r="B33" s="12" t="s">
        <v>724</v>
      </c>
      <c r="C33" s="13">
        <f>+'3장 물리탐사'!G34</f>
        <v>10621557</v>
      </c>
      <c r="D33" s="13">
        <f>+'3장 물리탐사'!I34</f>
        <v>186963</v>
      </c>
      <c r="E33" s="13">
        <f>+'3장 물리탐사'!K34</f>
        <v>3320431</v>
      </c>
      <c r="F33" s="13">
        <f t="shared" si="4"/>
        <v>14128951</v>
      </c>
      <c r="G33" s="13">
        <f t="shared" si="5"/>
        <v>11683712</v>
      </c>
      <c r="H33" s="13">
        <f t="shared" si="6"/>
        <v>4461053</v>
      </c>
      <c r="I33" s="13"/>
      <c r="J33" s="13">
        <f t="shared" si="7"/>
        <v>30273716</v>
      </c>
      <c r="K33" s="109"/>
    </row>
    <row r="34" spans="1:11" ht="21.95" customHeight="1">
      <c r="A34" s="104" t="s">
        <v>77</v>
      </c>
      <c r="B34" s="12" t="s">
        <v>724</v>
      </c>
      <c r="C34" s="13">
        <f>+'3장 물리탐사'!G51</f>
        <v>12029988</v>
      </c>
      <c r="D34" s="13">
        <f>+'3장 물리탐사'!I51</f>
        <v>186963</v>
      </c>
      <c r="E34" s="13">
        <f>+'3장 물리탐사'!K51</f>
        <v>3961731</v>
      </c>
      <c r="F34" s="13">
        <f t="shared" si="4"/>
        <v>16178682</v>
      </c>
      <c r="G34" s="13">
        <f t="shared" si="5"/>
        <v>13232986</v>
      </c>
      <c r="H34" s="13">
        <f t="shared" si="6"/>
        <v>5052594</v>
      </c>
      <c r="I34" s="13"/>
      <c r="J34" s="13">
        <f t="shared" si="7"/>
        <v>34464262</v>
      </c>
      <c r="K34" s="109"/>
    </row>
    <row r="35" spans="1:11" ht="21.95" customHeight="1">
      <c r="A35" s="104" t="s">
        <v>91</v>
      </c>
      <c r="B35" s="12" t="s">
        <v>724</v>
      </c>
      <c r="C35" s="13">
        <f>+'3장 물리탐사'!G68</f>
        <v>13467799</v>
      </c>
      <c r="D35" s="13">
        <f>+'3장 물리탐사'!I68</f>
        <v>186963</v>
      </c>
      <c r="E35" s="13">
        <f>+'3장 물리탐사'!K68</f>
        <v>4641008</v>
      </c>
      <c r="F35" s="13">
        <f t="shared" si="4"/>
        <v>18295770</v>
      </c>
      <c r="G35" s="13">
        <f t="shared" si="5"/>
        <v>14814578</v>
      </c>
      <c r="H35" s="13">
        <f t="shared" si="6"/>
        <v>5656475</v>
      </c>
      <c r="I35" s="13"/>
      <c r="J35" s="13">
        <f t="shared" si="7"/>
        <v>38766823</v>
      </c>
      <c r="K35" s="109"/>
    </row>
    <row r="36" spans="1:11" ht="21.95" customHeight="1">
      <c r="A36" s="104" t="s">
        <v>74</v>
      </c>
      <c r="B36" s="12" t="s">
        <v>724</v>
      </c>
      <c r="C36" s="13">
        <f>+'3장 물리탐사'!G85</f>
        <v>8054106</v>
      </c>
      <c r="D36" s="13">
        <f>+'3장 물리탐사'!I85</f>
        <v>161175</v>
      </c>
      <c r="E36" s="13">
        <f>+'3장 물리탐사'!K85</f>
        <v>2368456</v>
      </c>
      <c r="F36" s="13">
        <f t="shared" si="4"/>
        <v>10583737</v>
      </c>
      <c r="G36" s="13">
        <f t="shared" si="5"/>
        <v>8859516</v>
      </c>
      <c r="H36" s="13">
        <f t="shared" si="6"/>
        <v>3382724</v>
      </c>
      <c r="I36" s="13"/>
      <c r="J36" s="13">
        <f t="shared" si="7"/>
        <v>22825977</v>
      </c>
      <c r="K36" s="109"/>
    </row>
    <row r="37" spans="1:11" ht="21.95" customHeight="1">
      <c r="A37" s="104" t="s">
        <v>94</v>
      </c>
      <c r="B37" s="12" t="s">
        <v>724</v>
      </c>
      <c r="C37" s="13">
        <f>+'3장 물리탐사'!G102</f>
        <v>9067925</v>
      </c>
      <c r="D37" s="13">
        <f>+'3장 물리탐사'!I102</f>
        <v>161175</v>
      </c>
      <c r="E37" s="13">
        <f>+'3장 물리탐사'!K102</f>
        <v>2833541</v>
      </c>
      <c r="F37" s="13">
        <f t="shared" si="4"/>
        <v>12062641</v>
      </c>
      <c r="G37" s="13">
        <f t="shared" si="5"/>
        <v>9974717</v>
      </c>
      <c r="H37" s="13">
        <f t="shared" si="6"/>
        <v>3808528</v>
      </c>
      <c r="I37" s="13"/>
      <c r="J37" s="13">
        <f t="shared" si="7"/>
        <v>25845886</v>
      </c>
      <c r="K37" s="109"/>
    </row>
    <row r="38" spans="1:11" ht="21.95" customHeight="1">
      <c r="A38" s="104" t="s">
        <v>17</v>
      </c>
      <c r="B38" s="12" t="s">
        <v>724</v>
      </c>
      <c r="C38" s="13">
        <f>+'3장 물리탐사'!G119</f>
        <v>10111126</v>
      </c>
      <c r="D38" s="13">
        <f>+'3장 물리탐사'!I119</f>
        <v>161175</v>
      </c>
      <c r="E38" s="13">
        <f>+'3장 물리탐사'!K119</f>
        <v>3320431</v>
      </c>
      <c r="F38" s="13">
        <f t="shared" si="4"/>
        <v>13592732</v>
      </c>
      <c r="G38" s="13">
        <f t="shared" si="5"/>
        <v>11122238</v>
      </c>
      <c r="H38" s="13">
        <f t="shared" si="6"/>
        <v>4246672</v>
      </c>
      <c r="I38" s="13"/>
      <c r="J38" s="13">
        <f t="shared" si="7"/>
        <v>28961642</v>
      </c>
      <c r="K38" s="109"/>
    </row>
    <row r="39" spans="1:11" ht="21.95" customHeight="1">
      <c r="A39" s="104" t="s">
        <v>270</v>
      </c>
      <c r="B39" s="12" t="s">
        <v>724</v>
      </c>
      <c r="C39" s="13">
        <f>+'3장 물리탐사'!G141</f>
        <v>12029988</v>
      </c>
      <c r="D39" s="13">
        <f>+'3장 물리탐사'!I141</f>
        <v>673353</v>
      </c>
      <c r="E39" s="13">
        <f>+'3장 물리탐사'!K141</f>
        <v>4730061</v>
      </c>
      <c r="F39" s="13">
        <f t="shared" si="4"/>
        <v>17433402</v>
      </c>
      <c r="G39" s="13">
        <f t="shared" si="5"/>
        <v>13232986</v>
      </c>
      <c r="H39" s="13">
        <f t="shared" si="6"/>
        <v>5052594</v>
      </c>
      <c r="I39" s="13"/>
      <c r="J39" s="13">
        <f t="shared" si="7"/>
        <v>35718982</v>
      </c>
      <c r="K39" s="109"/>
    </row>
    <row r="40" spans="1:11" ht="21.95" customHeight="1">
      <c r="A40" s="104" t="s">
        <v>16</v>
      </c>
      <c r="B40" s="12" t="s">
        <v>724</v>
      </c>
      <c r="C40" s="13">
        <f>+'3장 물리탐사'!G163</f>
        <v>13719688</v>
      </c>
      <c r="D40" s="13">
        <f>+'3장 물리탐사'!I163</f>
        <v>673353</v>
      </c>
      <c r="E40" s="13">
        <f>+'3장 물리탐사'!K163</f>
        <v>5676071</v>
      </c>
      <c r="F40" s="13">
        <f t="shared" si="4"/>
        <v>20069112</v>
      </c>
      <c r="G40" s="13">
        <f t="shared" si="5"/>
        <v>15091656</v>
      </c>
      <c r="H40" s="13">
        <f t="shared" si="6"/>
        <v>5762268</v>
      </c>
      <c r="I40" s="13"/>
      <c r="J40" s="13">
        <f t="shared" si="7"/>
        <v>40923036</v>
      </c>
      <c r="K40" s="109"/>
    </row>
    <row r="41" spans="1:11" ht="21.95" customHeight="1">
      <c r="A41" s="104" t="s">
        <v>274</v>
      </c>
      <c r="B41" s="12" t="s">
        <v>724</v>
      </c>
      <c r="C41" s="13">
        <f>+'3장 물리탐사'!G185</f>
        <v>15440856</v>
      </c>
      <c r="D41" s="13">
        <f>+'3장 물리탐사'!I185</f>
        <v>673353</v>
      </c>
      <c r="E41" s="13">
        <f>+'3장 물리탐사'!K185</f>
        <v>6622083</v>
      </c>
      <c r="F41" s="13">
        <f t="shared" si="4"/>
        <v>22736292</v>
      </c>
      <c r="G41" s="13">
        <f t="shared" si="5"/>
        <v>16984941</v>
      </c>
      <c r="H41" s="13">
        <f t="shared" si="6"/>
        <v>6485159</v>
      </c>
      <c r="I41" s="13"/>
      <c r="J41" s="13">
        <f t="shared" si="7"/>
        <v>46206392</v>
      </c>
      <c r="K41" s="109"/>
    </row>
    <row r="42" spans="1:11" ht="21.95" customHeight="1">
      <c r="A42" s="104" t="s">
        <v>73</v>
      </c>
      <c r="B42" s="12" t="s">
        <v>724</v>
      </c>
      <c r="C42" s="13">
        <f>+'3장 물리탐사'!G207</f>
        <v>9040634</v>
      </c>
      <c r="D42" s="13">
        <f>+'3장 물리탐사'!I207</f>
        <v>441870</v>
      </c>
      <c r="E42" s="13">
        <f>+'3장 물리탐사'!K207</f>
        <v>3363427</v>
      </c>
      <c r="F42" s="13">
        <f t="shared" si="4"/>
        <v>12845931</v>
      </c>
      <c r="G42" s="13">
        <f t="shared" si="5"/>
        <v>9944697</v>
      </c>
      <c r="H42" s="13">
        <f t="shared" si="6"/>
        <v>3797066</v>
      </c>
      <c r="I42" s="13"/>
      <c r="J42" s="13">
        <f t="shared" si="7"/>
        <v>26587694</v>
      </c>
      <c r="K42" s="109"/>
    </row>
    <row r="43" spans="1:11" ht="21.95" customHeight="1">
      <c r="A43" s="104" t="s">
        <v>70</v>
      </c>
      <c r="B43" s="12" t="s">
        <v>724</v>
      </c>
      <c r="C43" s="13">
        <f>+'3장 물리탐사'!G229</f>
        <v>10279052</v>
      </c>
      <c r="D43" s="13">
        <f>+'3장 물리탐사'!I229</f>
        <v>441870</v>
      </c>
      <c r="E43" s="13">
        <f>+'3장 물리탐사'!K229</f>
        <v>3994165</v>
      </c>
      <c r="F43" s="13">
        <f t="shared" si="4"/>
        <v>14715087</v>
      </c>
      <c r="G43" s="13">
        <f t="shared" si="5"/>
        <v>11306957</v>
      </c>
      <c r="H43" s="13">
        <f t="shared" si="6"/>
        <v>4317201</v>
      </c>
      <c r="I43" s="13"/>
      <c r="J43" s="13">
        <f t="shared" si="7"/>
        <v>30339245</v>
      </c>
      <c r="K43" s="109"/>
    </row>
    <row r="44" spans="1:11" ht="21.95" customHeight="1">
      <c r="A44" s="104" t="s">
        <v>71</v>
      </c>
      <c r="B44" s="12" t="s">
        <v>724</v>
      </c>
      <c r="C44" s="13">
        <f>+'3장 물리탐사'!G251</f>
        <v>11519557</v>
      </c>
      <c r="D44" s="13">
        <f>+'3장 물리탐사'!I251</f>
        <v>441870</v>
      </c>
      <c r="E44" s="13">
        <f>+'3장 물리탐사'!K251</f>
        <v>4730061</v>
      </c>
      <c r="F44" s="13">
        <f>SUM(C44:E44)</f>
        <v>16691488</v>
      </c>
      <c r="G44" s="13">
        <f t="shared" si="5"/>
        <v>12671512</v>
      </c>
      <c r="H44" s="13">
        <f t="shared" si="6"/>
        <v>4838213</v>
      </c>
      <c r="I44" s="13"/>
      <c r="J44" s="13">
        <f t="shared" si="7"/>
        <v>34201213</v>
      </c>
      <c r="K44" s="109"/>
    </row>
    <row r="45" spans="1:11" ht="21.95" customHeight="1">
      <c r="A45" s="104" t="s">
        <v>1040</v>
      </c>
      <c r="B45" s="12" t="s">
        <v>750</v>
      </c>
      <c r="C45" s="13">
        <f>+'3장 물리탐사'!G261</f>
        <v>569882</v>
      </c>
      <c r="D45" s="13"/>
      <c r="E45" s="13"/>
      <c r="F45" s="13">
        <f t="shared" ref="F45:F95" si="8">SUM(C45:E45)</f>
        <v>569882</v>
      </c>
      <c r="G45" s="13">
        <f t="shared" si="5"/>
        <v>626870</v>
      </c>
      <c r="H45" s="13">
        <f t="shared" si="6"/>
        <v>239350</v>
      </c>
      <c r="I45" s="13"/>
      <c r="J45" s="13">
        <f t="shared" si="7"/>
        <v>1436102</v>
      </c>
      <c r="K45" s="109"/>
    </row>
    <row r="46" spans="1:11" ht="21.95" customHeight="1">
      <c r="A46" s="104" t="s">
        <v>1060</v>
      </c>
      <c r="B46" s="12" t="s">
        <v>750</v>
      </c>
      <c r="C46" s="13">
        <f>+'3장 물리탐사'!G270</f>
        <v>1709647</v>
      </c>
      <c r="D46" s="13"/>
      <c r="E46" s="13"/>
      <c r="F46" s="13">
        <f t="shared" si="8"/>
        <v>1709647</v>
      </c>
      <c r="G46" s="13">
        <f t="shared" si="5"/>
        <v>1880611</v>
      </c>
      <c r="H46" s="13">
        <f t="shared" si="6"/>
        <v>718051</v>
      </c>
      <c r="I46" s="13"/>
      <c r="J46" s="13">
        <f t="shared" si="7"/>
        <v>4308309</v>
      </c>
      <c r="K46" s="109"/>
    </row>
    <row r="47" spans="1:11" ht="21.95" customHeight="1">
      <c r="A47" s="104" t="s">
        <v>72</v>
      </c>
      <c r="B47" s="12" t="s">
        <v>724</v>
      </c>
      <c r="C47" s="13">
        <f>+'3장 물리탐사'!G288</f>
        <v>33326810</v>
      </c>
      <c r="D47" s="13">
        <f>+'3장 물리탐사'!I288</f>
        <v>322350</v>
      </c>
      <c r="E47" s="13">
        <f>+'3장 물리탐사'!K288</f>
        <v>12847455</v>
      </c>
      <c r="F47" s="13">
        <f t="shared" si="8"/>
        <v>46496615</v>
      </c>
      <c r="G47" s="13">
        <f t="shared" si="5"/>
        <v>36659491</v>
      </c>
      <c r="H47" s="13">
        <f t="shared" si="6"/>
        <v>13997260</v>
      </c>
      <c r="I47" s="13"/>
      <c r="J47" s="13">
        <f t="shared" si="7"/>
        <v>97153366</v>
      </c>
      <c r="K47" s="109"/>
    </row>
    <row r="48" spans="1:11" ht="21.95" customHeight="1">
      <c r="A48" s="104" t="s">
        <v>99</v>
      </c>
      <c r="B48" s="12" t="s">
        <v>724</v>
      </c>
      <c r="C48" s="13">
        <f>+'3장 물리탐사'!G306</f>
        <v>38406352</v>
      </c>
      <c r="D48" s="13">
        <f>+'3장 물리탐사'!I306</f>
        <v>322350</v>
      </c>
      <c r="E48" s="13">
        <f>+'3장 물리탐사'!K306</f>
        <v>15535766</v>
      </c>
      <c r="F48" s="13">
        <f t="shared" si="8"/>
        <v>54264468</v>
      </c>
      <c r="G48" s="13">
        <f t="shared" si="5"/>
        <v>42246987</v>
      </c>
      <c r="H48" s="13">
        <f t="shared" si="6"/>
        <v>16130667</v>
      </c>
      <c r="I48" s="13"/>
      <c r="J48" s="13">
        <f t="shared" si="7"/>
        <v>112642122</v>
      </c>
      <c r="K48" s="109"/>
    </row>
    <row r="49" spans="1:11" ht="21.95" customHeight="1">
      <c r="A49" s="104" t="s">
        <v>1042</v>
      </c>
      <c r="B49" s="12" t="s">
        <v>750</v>
      </c>
      <c r="C49" s="13">
        <f>+'3장 물리탐사'!G316</f>
        <v>569882</v>
      </c>
      <c r="D49" s="13"/>
      <c r="E49" s="13"/>
      <c r="F49" s="13">
        <f t="shared" si="8"/>
        <v>569882</v>
      </c>
      <c r="G49" s="13">
        <f t="shared" si="5"/>
        <v>626870</v>
      </c>
      <c r="H49" s="13">
        <f t="shared" si="6"/>
        <v>239350</v>
      </c>
      <c r="I49" s="13"/>
      <c r="J49" s="13">
        <f t="shared" si="7"/>
        <v>1436102</v>
      </c>
      <c r="K49" s="109"/>
    </row>
    <row r="50" spans="1:11" ht="21.95" customHeight="1">
      <c r="A50" s="104" t="s">
        <v>1048</v>
      </c>
      <c r="B50" s="12" t="s">
        <v>750</v>
      </c>
      <c r="C50" s="13">
        <f>+'3장 물리탐사'!G325</f>
        <v>1709647</v>
      </c>
      <c r="D50" s="13"/>
      <c r="E50" s="13"/>
      <c r="F50" s="13">
        <f t="shared" si="8"/>
        <v>1709647</v>
      </c>
      <c r="G50" s="13">
        <f t="shared" si="5"/>
        <v>1880611</v>
      </c>
      <c r="H50" s="13">
        <f t="shared" si="6"/>
        <v>718051</v>
      </c>
      <c r="I50" s="13"/>
      <c r="J50" s="13">
        <f t="shared" si="7"/>
        <v>4308309</v>
      </c>
      <c r="K50" s="109"/>
    </row>
    <row r="51" spans="1:11" ht="21.95" customHeight="1">
      <c r="A51" s="104" t="s">
        <v>264</v>
      </c>
      <c r="B51" s="12" t="s">
        <v>742</v>
      </c>
      <c r="C51" s="13">
        <f>+'3장 물리탐사'!G350</f>
        <v>7287774</v>
      </c>
      <c r="D51" s="13">
        <f>+'3장 물리탐사'!I350</f>
        <v>201894</v>
      </c>
      <c r="E51" s="13">
        <f>+'3장 물리탐사'!K350</f>
        <v>251776</v>
      </c>
      <c r="F51" s="13">
        <f t="shared" si="8"/>
        <v>7741444</v>
      </c>
      <c r="G51" s="13">
        <f t="shared" si="5"/>
        <v>8016551</v>
      </c>
      <c r="H51" s="13">
        <f t="shared" si="6"/>
        <v>3060865</v>
      </c>
      <c r="I51" s="13"/>
      <c r="J51" s="13">
        <f t="shared" si="7"/>
        <v>18818860</v>
      </c>
      <c r="K51" s="109"/>
    </row>
    <row r="52" spans="1:11" ht="21.95" customHeight="1">
      <c r="A52" s="104" t="s">
        <v>266</v>
      </c>
      <c r="B52" s="12" t="s">
        <v>742</v>
      </c>
      <c r="C52" s="13">
        <f>+'3장 물리탐사'!G375</f>
        <v>9957421</v>
      </c>
      <c r="D52" s="13">
        <f>+'3장 물리탐사'!I375</f>
        <v>6300454</v>
      </c>
      <c r="E52" s="13">
        <f>+'3장 물리탐사'!K375</f>
        <v>251776</v>
      </c>
      <c r="F52" s="13">
        <f t="shared" si="8"/>
        <v>16509651</v>
      </c>
      <c r="G52" s="13">
        <f t="shared" si="5"/>
        <v>10953163</v>
      </c>
      <c r="H52" s="13">
        <f t="shared" si="6"/>
        <v>4182116</v>
      </c>
      <c r="I52" s="13"/>
      <c r="J52" s="13">
        <f t="shared" si="7"/>
        <v>31644930</v>
      </c>
      <c r="K52" s="109"/>
    </row>
    <row r="53" spans="1:11" ht="21.95" customHeight="1">
      <c r="A53" s="104" t="s">
        <v>474</v>
      </c>
      <c r="B53" s="12" t="s">
        <v>750</v>
      </c>
      <c r="C53" s="13">
        <f>+'3장 물리탐사'!G385</f>
        <v>569882</v>
      </c>
      <c r="D53" s="13"/>
      <c r="E53" s="13"/>
      <c r="F53" s="13">
        <f t="shared" si="8"/>
        <v>569882</v>
      </c>
      <c r="G53" s="13">
        <f t="shared" si="5"/>
        <v>626870</v>
      </c>
      <c r="H53" s="13">
        <f t="shared" si="6"/>
        <v>239350</v>
      </c>
      <c r="I53" s="13"/>
      <c r="J53" s="13">
        <f t="shared" si="7"/>
        <v>1436102</v>
      </c>
      <c r="K53" s="109"/>
    </row>
    <row r="54" spans="1:11" ht="21.95" customHeight="1">
      <c r="A54" s="104" t="s">
        <v>473</v>
      </c>
      <c r="B54" s="12" t="s">
        <v>750</v>
      </c>
      <c r="C54" s="13">
        <f>+'3장 물리탐사'!G394</f>
        <v>1709647</v>
      </c>
      <c r="D54" s="13"/>
      <c r="E54" s="13"/>
      <c r="F54" s="13">
        <f t="shared" si="8"/>
        <v>1709647</v>
      </c>
      <c r="G54" s="13">
        <f t="shared" si="5"/>
        <v>1880611</v>
      </c>
      <c r="H54" s="13">
        <f t="shared" si="6"/>
        <v>718051</v>
      </c>
      <c r="I54" s="13"/>
      <c r="J54" s="13">
        <f t="shared" si="7"/>
        <v>4308309</v>
      </c>
      <c r="K54" s="109"/>
    </row>
    <row r="55" spans="1:11" ht="21.95" customHeight="1">
      <c r="A55" s="104" t="s">
        <v>1049</v>
      </c>
      <c r="B55" s="12" t="s">
        <v>737</v>
      </c>
      <c r="C55" s="13">
        <f>+'3장 물리탐사'!G411</f>
        <v>2765967</v>
      </c>
      <c r="D55" s="13">
        <f>+'3장 물리탐사'!I411</f>
        <v>29655</v>
      </c>
      <c r="E55" s="13">
        <f>+'3장 물리탐사'!K411</f>
        <v>838677</v>
      </c>
      <c r="F55" s="13">
        <f t="shared" si="8"/>
        <v>3634299</v>
      </c>
      <c r="G55" s="13">
        <f t="shared" si="5"/>
        <v>3042563</v>
      </c>
      <c r="H55" s="13">
        <f t="shared" si="6"/>
        <v>1161706</v>
      </c>
      <c r="I55" s="13"/>
      <c r="J55" s="13">
        <f t="shared" si="7"/>
        <v>7838568</v>
      </c>
      <c r="K55" s="109"/>
    </row>
    <row r="56" spans="1:11" ht="21.95" customHeight="1">
      <c r="A56" s="104" t="s">
        <v>1051</v>
      </c>
      <c r="B56" s="12" t="s">
        <v>750</v>
      </c>
      <c r="C56" s="13">
        <f>+'3장 물리탐사'!G421</f>
        <v>569882</v>
      </c>
      <c r="D56" s="13"/>
      <c r="E56" s="13"/>
      <c r="F56" s="13">
        <f t="shared" si="8"/>
        <v>569882</v>
      </c>
      <c r="G56" s="13">
        <f t="shared" si="5"/>
        <v>626870</v>
      </c>
      <c r="H56" s="13">
        <f t="shared" si="6"/>
        <v>239350</v>
      </c>
      <c r="I56" s="13"/>
      <c r="J56" s="13">
        <f t="shared" si="7"/>
        <v>1436102</v>
      </c>
      <c r="K56" s="109"/>
    </row>
    <row r="57" spans="1:11" ht="21.95" customHeight="1">
      <c r="A57" s="104" t="s">
        <v>1052</v>
      </c>
      <c r="B57" s="12" t="s">
        <v>750</v>
      </c>
      <c r="C57" s="13">
        <f>+'3장 물리탐사'!G430</f>
        <v>1709647</v>
      </c>
      <c r="D57" s="13"/>
      <c r="E57" s="13"/>
      <c r="F57" s="13">
        <f t="shared" si="8"/>
        <v>1709647</v>
      </c>
      <c r="G57" s="13">
        <f t="shared" si="5"/>
        <v>1880611</v>
      </c>
      <c r="H57" s="13">
        <f t="shared" si="6"/>
        <v>718051</v>
      </c>
      <c r="I57" s="13"/>
      <c r="J57" s="13">
        <f t="shared" si="7"/>
        <v>4308309</v>
      </c>
      <c r="K57" s="109"/>
    </row>
    <row r="58" spans="1:11" ht="21.95" customHeight="1">
      <c r="A58" s="104" t="s">
        <v>475</v>
      </c>
      <c r="B58" s="12" t="s">
        <v>750</v>
      </c>
      <c r="C58" s="13">
        <f>+'3장 물리탐사'!G443</f>
        <v>2270024</v>
      </c>
      <c r="D58" s="13"/>
      <c r="E58" s="13">
        <f>+'3장 물리탐사'!K443</f>
        <v>52176</v>
      </c>
      <c r="F58" s="13">
        <f t="shared" si="8"/>
        <v>2322200</v>
      </c>
      <c r="G58" s="13">
        <f t="shared" si="5"/>
        <v>2497026</v>
      </c>
      <c r="H58" s="13">
        <f t="shared" si="6"/>
        <v>953410</v>
      </c>
      <c r="I58" s="13"/>
      <c r="J58" s="13">
        <f t="shared" si="7"/>
        <v>5772636</v>
      </c>
      <c r="K58" s="109"/>
    </row>
    <row r="59" spans="1:11" ht="21.95" customHeight="1">
      <c r="A59" s="104" t="s">
        <v>80</v>
      </c>
      <c r="B59" s="12" t="s">
        <v>750</v>
      </c>
      <c r="C59" s="13">
        <f>+'3장 물리탐사'!G463</f>
        <v>4130676</v>
      </c>
      <c r="D59" s="13">
        <f>+'3장 물리탐사'!I463</f>
        <v>81058</v>
      </c>
      <c r="E59" s="13">
        <f>+'3장 물리탐사'!K463</f>
        <v>1342700</v>
      </c>
      <c r="F59" s="13">
        <f t="shared" si="8"/>
        <v>5554434</v>
      </c>
      <c r="G59" s="13">
        <f t="shared" si="5"/>
        <v>4543743</v>
      </c>
      <c r="H59" s="13">
        <f t="shared" si="6"/>
        <v>1734883</v>
      </c>
      <c r="I59" s="13"/>
      <c r="J59" s="13">
        <f t="shared" si="7"/>
        <v>11833060</v>
      </c>
      <c r="K59" s="109"/>
    </row>
    <row r="60" spans="1:11" ht="21.95" customHeight="1">
      <c r="A60" s="104" t="s">
        <v>75</v>
      </c>
      <c r="B60" s="12" t="s">
        <v>750</v>
      </c>
      <c r="C60" s="13">
        <f>+'3장 물리탐사'!G484</f>
        <v>5127647</v>
      </c>
      <c r="D60" s="13">
        <f>+'3장 물리탐사'!I484</f>
        <v>81058</v>
      </c>
      <c r="E60" s="13">
        <f>+'3장 물리탐사'!K484</f>
        <v>1344172</v>
      </c>
      <c r="F60" s="13">
        <f t="shared" si="8"/>
        <v>6552877</v>
      </c>
      <c r="G60" s="13">
        <f t="shared" si="5"/>
        <v>5640411</v>
      </c>
      <c r="H60" s="13">
        <f t="shared" si="6"/>
        <v>2153611</v>
      </c>
      <c r="I60" s="13"/>
      <c r="J60" s="13">
        <f t="shared" si="7"/>
        <v>14346899</v>
      </c>
      <c r="K60" s="109"/>
    </row>
    <row r="61" spans="1:11" ht="21.95" customHeight="1">
      <c r="A61" s="104" t="s">
        <v>476</v>
      </c>
      <c r="B61" s="12" t="s">
        <v>750</v>
      </c>
      <c r="C61" s="13">
        <f>+'3장 물리탐사'!G495</f>
        <v>569882</v>
      </c>
      <c r="D61" s="13"/>
      <c r="E61" s="13"/>
      <c r="F61" s="13">
        <f t="shared" si="8"/>
        <v>569882</v>
      </c>
      <c r="G61" s="13">
        <f t="shared" si="5"/>
        <v>626870</v>
      </c>
      <c r="H61" s="13">
        <f t="shared" si="6"/>
        <v>239350</v>
      </c>
      <c r="I61" s="13"/>
      <c r="J61" s="13">
        <f t="shared" si="7"/>
        <v>1436102</v>
      </c>
      <c r="K61" s="109"/>
    </row>
    <row r="62" spans="1:11" ht="21.95" customHeight="1">
      <c r="A62" s="104" t="s">
        <v>477</v>
      </c>
      <c r="B62" s="12" t="s">
        <v>750</v>
      </c>
      <c r="C62" s="13">
        <f>+'3장 물리탐사'!G504</f>
        <v>1709647</v>
      </c>
      <c r="D62" s="13"/>
      <c r="E62" s="13"/>
      <c r="F62" s="13">
        <f t="shared" si="8"/>
        <v>1709647</v>
      </c>
      <c r="G62" s="13">
        <f t="shared" si="5"/>
        <v>1880611</v>
      </c>
      <c r="H62" s="13">
        <f t="shared" si="6"/>
        <v>718051</v>
      </c>
      <c r="I62" s="13"/>
      <c r="J62" s="13">
        <f t="shared" si="7"/>
        <v>4308309</v>
      </c>
      <c r="K62" s="109"/>
    </row>
    <row r="63" spans="1:11" ht="21.95" customHeight="1">
      <c r="A63" s="104" t="s">
        <v>88</v>
      </c>
      <c r="B63" s="12" t="s">
        <v>732</v>
      </c>
      <c r="C63" s="13">
        <f>+'3장 물리탐사'!G520</f>
        <v>461073</v>
      </c>
      <c r="D63" s="13">
        <f>+'3장 물리탐사'!I520</f>
        <v>389398</v>
      </c>
      <c r="E63" s="13">
        <f>+'3장 물리탐사'!K520</f>
        <v>175954</v>
      </c>
      <c r="F63" s="13">
        <f t="shared" si="8"/>
        <v>1026425</v>
      </c>
      <c r="G63" s="13">
        <f t="shared" si="5"/>
        <v>507180</v>
      </c>
      <c r="H63" s="13">
        <f t="shared" si="6"/>
        <v>193650</v>
      </c>
      <c r="I63" s="13"/>
      <c r="J63" s="13">
        <f t="shared" si="7"/>
        <v>1727255</v>
      </c>
      <c r="K63" s="111"/>
    </row>
    <row r="64" spans="1:11" ht="21.95" customHeight="1">
      <c r="A64" s="104" t="s">
        <v>85</v>
      </c>
      <c r="B64" s="12" t="s">
        <v>732</v>
      </c>
      <c r="C64" s="13">
        <f>+'3장 물리탐사'!G536</f>
        <v>753586</v>
      </c>
      <c r="D64" s="13">
        <f>+'3장 물리탐사'!I536</f>
        <v>545416</v>
      </c>
      <c r="E64" s="13">
        <f>+'3장 물리탐사'!K536</f>
        <v>351911</v>
      </c>
      <c r="F64" s="13">
        <f t="shared" si="8"/>
        <v>1650913</v>
      </c>
      <c r="G64" s="13">
        <f t="shared" si="5"/>
        <v>828944</v>
      </c>
      <c r="H64" s="13">
        <f t="shared" si="6"/>
        <v>316506</v>
      </c>
      <c r="I64" s="13"/>
      <c r="J64" s="13">
        <f t="shared" si="7"/>
        <v>2796363</v>
      </c>
      <c r="K64" s="111"/>
    </row>
    <row r="65" spans="1:11" ht="21.95" customHeight="1">
      <c r="A65" s="104" t="s">
        <v>81</v>
      </c>
      <c r="B65" s="12" t="s">
        <v>732</v>
      </c>
      <c r="C65" s="13">
        <f>+'3장 물리탐사'!G552</f>
        <v>1046100</v>
      </c>
      <c r="D65" s="13">
        <f>+'3장 물리탐사'!I552</f>
        <v>778797</v>
      </c>
      <c r="E65" s="13">
        <f>+'3장 물리탐사'!K552</f>
        <v>527868</v>
      </c>
      <c r="F65" s="13">
        <f t="shared" si="8"/>
        <v>2352765</v>
      </c>
      <c r="G65" s="13">
        <f t="shared" si="5"/>
        <v>1150710</v>
      </c>
      <c r="H65" s="13">
        <f t="shared" si="6"/>
        <v>439362</v>
      </c>
      <c r="I65" s="13"/>
      <c r="J65" s="13">
        <f t="shared" si="7"/>
        <v>3942837</v>
      </c>
      <c r="K65" s="111"/>
    </row>
    <row r="66" spans="1:11" ht="21.95" customHeight="1">
      <c r="A66" s="104" t="s">
        <v>479</v>
      </c>
      <c r="B66" s="12" t="s">
        <v>724</v>
      </c>
      <c r="C66" s="13">
        <f>+'3장 물리탐사'!G569</f>
        <v>3814363</v>
      </c>
      <c r="D66" s="13">
        <f>+'3장 물리탐사'!I569</f>
        <v>3893988</v>
      </c>
      <c r="E66" s="13">
        <f>+'3장 물리탐사'!K569</f>
        <v>4579976</v>
      </c>
      <c r="F66" s="13">
        <f t="shared" si="8"/>
        <v>12288327</v>
      </c>
      <c r="G66" s="13">
        <f t="shared" si="5"/>
        <v>4195799</v>
      </c>
      <c r="H66" s="13">
        <f t="shared" si="6"/>
        <v>1602032</v>
      </c>
      <c r="I66" s="13"/>
      <c r="J66" s="13">
        <f t="shared" si="7"/>
        <v>18086158</v>
      </c>
      <c r="K66" s="111"/>
    </row>
    <row r="67" spans="1:11" ht="21.95" customHeight="1">
      <c r="A67" s="104" t="s">
        <v>1055</v>
      </c>
      <c r="B67" s="12" t="s">
        <v>750</v>
      </c>
      <c r="C67" s="13">
        <f>+'3장 물리탐사'!G579</f>
        <v>569882</v>
      </c>
      <c r="D67" s="13"/>
      <c r="E67" s="13"/>
      <c r="F67" s="13">
        <f t="shared" si="8"/>
        <v>569882</v>
      </c>
      <c r="G67" s="13">
        <f t="shared" si="5"/>
        <v>626870</v>
      </c>
      <c r="H67" s="13">
        <f t="shared" si="6"/>
        <v>239350</v>
      </c>
      <c r="I67" s="13"/>
      <c r="J67" s="13">
        <f t="shared" si="7"/>
        <v>1436102</v>
      </c>
      <c r="K67" s="109"/>
    </row>
    <row r="68" spans="1:11" ht="21.95" customHeight="1">
      <c r="A68" s="104" t="s">
        <v>1033</v>
      </c>
      <c r="B68" s="12" t="s">
        <v>750</v>
      </c>
      <c r="C68" s="13">
        <f>+'3장 물리탐사'!G588</f>
        <v>1709647</v>
      </c>
      <c r="D68" s="13"/>
      <c r="E68" s="13"/>
      <c r="F68" s="13">
        <f t="shared" si="8"/>
        <v>1709647</v>
      </c>
      <c r="G68" s="13">
        <f t="shared" si="5"/>
        <v>1880611</v>
      </c>
      <c r="H68" s="13">
        <f t="shared" si="6"/>
        <v>718051</v>
      </c>
      <c r="I68" s="13"/>
      <c r="J68" s="13">
        <f t="shared" si="7"/>
        <v>4308309</v>
      </c>
      <c r="K68" s="109"/>
    </row>
    <row r="69" spans="1:11" ht="21.95" customHeight="1">
      <c r="A69" s="104" t="s">
        <v>278</v>
      </c>
      <c r="B69" s="12" t="s">
        <v>724</v>
      </c>
      <c r="C69" s="14">
        <f>+'3장 물리탐사'!G605</f>
        <v>12111652</v>
      </c>
      <c r="D69" s="14">
        <f>+'3장 물리탐사'!I605</f>
        <v>515760</v>
      </c>
      <c r="E69" s="14">
        <f>+'3장 물리탐사'!K605</f>
        <v>4578238</v>
      </c>
      <c r="F69" s="13">
        <f t="shared" si="8"/>
        <v>17205650</v>
      </c>
      <c r="G69" s="13">
        <f t="shared" si="5"/>
        <v>13322817</v>
      </c>
      <c r="H69" s="13">
        <f t="shared" si="6"/>
        <v>5086893</v>
      </c>
      <c r="I69" s="13"/>
      <c r="J69" s="13">
        <f t="shared" ref="J69:J76" si="9">+F69+G69+H69</f>
        <v>35615360</v>
      </c>
      <c r="K69" s="111"/>
    </row>
    <row r="70" spans="1:11" ht="21.95" customHeight="1">
      <c r="A70" s="104" t="s">
        <v>5</v>
      </c>
      <c r="B70" s="12" t="s">
        <v>724</v>
      </c>
      <c r="C70" s="14">
        <f>+'3장 물리탐사'!G622</f>
        <v>8416479</v>
      </c>
      <c r="D70" s="14">
        <f>+'3장 물리탐사'!I622</f>
        <v>309456</v>
      </c>
      <c r="E70" s="14">
        <f>+'3장 물리탐사'!K622</f>
        <v>3176664</v>
      </c>
      <c r="F70" s="13">
        <f t="shared" si="8"/>
        <v>11902599</v>
      </c>
      <c r="G70" s="13">
        <f t="shared" si="5"/>
        <v>9258126</v>
      </c>
      <c r="H70" s="13">
        <f t="shared" si="6"/>
        <v>3534921</v>
      </c>
      <c r="I70" s="13"/>
      <c r="J70" s="13">
        <f t="shared" si="9"/>
        <v>24695646</v>
      </c>
      <c r="K70" s="109"/>
    </row>
    <row r="71" spans="1:11" ht="21.95" customHeight="1">
      <c r="A71" s="104" t="s">
        <v>484</v>
      </c>
      <c r="B71" s="12" t="s">
        <v>750</v>
      </c>
      <c r="C71" s="13">
        <f>+'3장 물리탐사'!G634</f>
        <v>1086709</v>
      </c>
      <c r="D71" s="13"/>
      <c r="E71" s="13"/>
      <c r="F71" s="13">
        <f t="shared" si="8"/>
        <v>1086709</v>
      </c>
      <c r="G71" s="13">
        <f t="shared" si="5"/>
        <v>1195379</v>
      </c>
      <c r="H71" s="13">
        <f t="shared" si="6"/>
        <v>456417</v>
      </c>
      <c r="I71" s="13"/>
      <c r="J71" s="13">
        <f t="shared" si="9"/>
        <v>2738505</v>
      </c>
      <c r="K71" s="109"/>
    </row>
    <row r="72" spans="1:11" ht="21.95" customHeight="1">
      <c r="A72" s="104" t="s">
        <v>202</v>
      </c>
      <c r="B72" s="12" t="s">
        <v>724</v>
      </c>
      <c r="C72" s="13">
        <f>+'3장 물리탐사'!G644</f>
        <v>2283921</v>
      </c>
      <c r="D72" s="13"/>
      <c r="E72" s="13"/>
      <c r="F72" s="13">
        <f t="shared" si="8"/>
        <v>2283921</v>
      </c>
      <c r="G72" s="13">
        <f t="shared" si="5"/>
        <v>2512313</v>
      </c>
      <c r="H72" s="13">
        <f t="shared" si="6"/>
        <v>959246</v>
      </c>
      <c r="I72" s="13"/>
      <c r="J72" s="13">
        <f t="shared" si="9"/>
        <v>5755480</v>
      </c>
      <c r="K72" s="109"/>
    </row>
    <row r="73" spans="1:11" ht="21.95" customHeight="1">
      <c r="A73" s="104" t="s">
        <v>265</v>
      </c>
      <c r="B73" s="12" t="s">
        <v>724</v>
      </c>
      <c r="C73" s="13">
        <f>+'3장 물리탐사'!G654</f>
        <v>5932420</v>
      </c>
      <c r="D73" s="13"/>
      <c r="E73" s="13"/>
      <c r="F73" s="13">
        <f t="shared" si="8"/>
        <v>5932420</v>
      </c>
      <c r="G73" s="13">
        <f t="shared" si="5"/>
        <v>6525662</v>
      </c>
      <c r="H73" s="13">
        <f t="shared" si="6"/>
        <v>2491616</v>
      </c>
      <c r="I73" s="13"/>
      <c r="J73" s="13">
        <f t="shared" si="9"/>
        <v>14949698</v>
      </c>
      <c r="K73" s="109"/>
    </row>
    <row r="74" spans="1:11" ht="21.95" customHeight="1">
      <c r="A74" s="104" t="s">
        <v>267</v>
      </c>
      <c r="B74" s="12" t="s">
        <v>750</v>
      </c>
      <c r="C74" s="13">
        <f>+'3장 물리탐사'!G665</f>
        <v>1926338</v>
      </c>
      <c r="D74" s="13"/>
      <c r="E74" s="13"/>
      <c r="F74" s="13">
        <f t="shared" si="8"/>
        <v>1926338</v>
      </c>
      <c r="G74" s="13">
        <f t="shared" si="5"/>
        <v>2118971</v>
      </c>
      <c r="H74" s="13">
        <f t="shared" si="6"/>
        <v>809061</v>
      </c>
      <c r="I74" s="13"/>
      <c r="J74" s="13">
        <f t="shared" si="9"/>
        <v>4854370</v>
      </c>
      <c r="K74" s="109"/>
    </row>
    <row r="75" spans="1:11" ht="21.95" customHeight="1">
      <c r="A75" s="104" t="s">
        <v>482</v>
      </c>
      <c r="B75" s="12" t="s">
        <v>724</v>
      </c>
      <c r="C75" s="13">
        <f>+'3장 물리탐사'!G677</f>
        <v>3901050</v>
      </c>
      <c r="D75" s="13"/>
      <c r="E75" s="13">
        <f>+'3장 물리탐사'!K677</f>
        <v>1741000</v>
      </c>
      <c r="F75" s="13">
        <f t="shared" si="8"/>
        <v>5642050</v>
      </c>
      <c r="G75" s="13">
        <f t="shared" si="5"/>
        <v>4291155</v>
      </c>
      <c r="H75" s="13">
        <f t="shared" si="6"/>
        <v>1638441</v>
      </c>
      <c r="I75" s="13"/>
      <c r="J75" s="13">
        <f t="shared" si="9"/>
        <v>11571646</v>
      </c>
      <c r="K75" s="109"/>
    </row>
    <row r="76" spans="1:11" ht="21.95" customHeight="1">
      <c r="A76" s="104" t="s">
        <v>480</v>
      </c>
      <c r="B76" s="12" t="s">
        <v>731</v>
      </c>
      <c r="C76" s="13">
        <f>+'3장 물리탐사'!G689</f>
        <v>78019</v>
      </c>
      <c r="D76" s="13"/>
      <c r="E76" s="13">
        <f>+'3장 물리탐사'!K689</f>
        <v>34819</v>
      </c>
      <c r="F76" s="13">
        <f t="shared" si="8"/>
        <v>112838</v>
      </c>
      <c r="G76" s="13">
        <f t="shared" si="5"/>
        <v>85820</v>
      </c>
      <c r="H76" s="13">
        <f t="shared" si="6"/>
        <v>32767</v>
      </c>
      <c r="I76" s="13"/>
      <c r="J76" s="13">
        <f t="shared" si="9"/>
        <v>231425</v>
      </c>
      <c r="K76" s="109"/>
    </row>
    <row r="77" spans="1:11" ht="21.95" customHeight="1">
      <c r="A77" s="182" t="s">
        <v>1054</v>
      </c>
      <c r="B77" s="183" t="s">
        <v>750</v>
      </c>
      <c r="C77" s="184">
        <f>+'3장 물리탐사'!G699</f>
        <v>1086709</v>
      </c>
      <c r="D77" s="184"/>
      <c r="E77" s="184"/>
      <c r="F77" s="184">
        <f t="shared" si="8"/>
        <v>1086709</v>
      </c>
      <c r="G77" s="184">
        <f t="shared" si="5"/>
        <v>1195379</v>
      </c>
      <c r="H77" s="184">
        <f t="shared" si="6"/>
        <v>456417</v>
      </c>
      <c r="I77" s="184"/>
      <c r="J77" s="184">
        <f>+F77+G77+H77</f>
        <v>2738505</v>
      </c>
      <c r="K77" s="225" t="s">
        <v>1870</v>
      </c>
    </row>
    <row r="78" spans="1:11" ht="21.95" customHeight="1">
      <c r="A78" s="182" t="s">
        <v>481</v>
      </c>
      <c r="B78" s="183" t="s">
        <v>724</v>
      </c>
      <c r="C78" s="184">
        <f>+'3장 물리탐사'!G709</f>
        <v>913569</v>
      </c>
      <c r="D78" s="184"/>
      <c r="E78" s="184"/>
      <c r="F78" s="184">
        <f t="shared" si="8"/>
        <v>913569</v>
      </c>
      <c r="G78" s="184">
        <f t="shared" si="5"/>
        <v>1004925</v>
      </c>
      <c r="H78" s="184">
        <f t="shared" si="6"/>
        <v>383698</v>
      </c>
      <c r="I78" s="184"/>
      <c r="J78" s="184">
        <f>+F78+G78+H78</f>
        <v>2302192</v>
      </c>
      <c r="K78" s="226"/>
    </row>
    <row r="79" spans="1:11" ht="21.95" customHeight="1">
      <c r="A79" s="182" t="s">
        <v>268</v>
      </c>
      <c r="B79" s="183" t="s">
        <v>724</v>
      </c>
      <c r="C79" s="184">
        <f>+'3장 물리탐사'!G719</f>
        <v>2966209</v>
      </c>
      <c r="D79" s="184"/>
      <c r="E79" s="184"/>
      <c r="F79" s="184">
        <f t="shared" si="8"/>
        <v>2966209</v>
      </c>
      <c r="G79" s="184">
        <f t="shared" si="5"/>
        <v>3262829</v>
      </c>
      <c r="H79" s="184">
        <f t="shared" si="6"/>
        <v>1245807</v>
      </c>
      <c r="I79" s="184"/>
      <c r="J79" s="184">
        <f>+F79+G79+H79</f>
        <v>7474845</v>
      </c>
      <c r="K79" s="226"/>
    </row>
    <row r="80" spans="1:11" ht="21.95" customHeight="1">
      <c r="A80" s="182" t="s">
        <v>483</v>
      </c>
      <c r="B80" s="183" t="s">
        <v>750</v>
      </c>
      <c r="C80" s="184">
        <f>+'3장 물리탐사'!G730</f>
        <v>1926338</v>
      </c>
      <c r="D80" s="184"/>
      <c r="E80" s="184"/>
      <c r="F80" s="184">
        <f t="shared" si="8"/>
        <v>1926338</v>
      </c>
      <c r="G80" s="184">
        <f t="shared" si="5"/>
        <v>2118971</v>
      </c>
      <c r="H80" s="184">
        <f t="shared" si="6"/>
        <v>809061</v>
      </c>
      <c r="I80" s="184"/>
      <c r="J80" s="184">
        <f>+F80+G80+H80</f>
        <v>4854370</v>
      </c>
      <c r="K80" s="226"/>
    </row>
    <row r="81" spans="1:11" ht="21.95" customHeight="1">
      <c r="A81" s="182" t="s">
        <v>67</v>
      </c>
      <c r="B81" s="183" t="s">
        <v>724</v>
      </c>
      <c r="C81" s="184">
        <f>+'3장 물리탐사'!G742</f>
        <v>2067715</v>
      </c>
      <c r="D81" s="184"/>
      <c r="E81" s="184">
        <f>+'3장 물리탐사'!K742</f>
        <v>696400</v>
      </c>
      <c r="F81" s="184">
        <f t="shared" si="8"/>
        <v>2764115</v>
      </c>
      <c r="G81" s="184">
        <f t="shared" si="5"/>
        <v>2274486</v>
      </c>
      <c r="H81" s="184">
        <f t="shared" si="6"/>
        <v>868440</v>
      </c>
      <c r="I81" s="184"/>
      <c r="J81" s="184">
        <f t="shared" ref="J81:J96" si="10">+F81+G81+H81</f>
        <v>5907041</v>
      </c>
      <c r="K81" s="226"/>
    </row>
    <row r="82" spans="1:11" ht="21.95" customHeight="1">
      <c r="A82" s="182" t="s">
        <v>357</v>
      </c>
      <c r="B82" s="183" t="s">
        <v>725</v>
      </c>
      <c r="C82" s="184">
        <f>+'3장 물리탐사'!G757</f>
        <v>170013</v>
      </c>
      <c r="D82" s="184">
        <f>+'3장 물리탐사'!I757</f>
        <v>2897</v>
      </c>
      <c r="E82" s="184">
        <f>+'3장 물리탐사'!K757</f>
        <v>67598</v>
      </c>
      <c r="F82" s="184">
        <f t="shared" si="8"/>
        <v>240508</v>
      </c>
      <c r="G82" s="184">
        <f t="shared" si="5"/>
        <v>187014</v>
      </c>
      <c r="H82" s="184">
        <f t="shared" si="6"/>
        <v>71405</v>
      </c>
      <c r="I82" s="184"/>
      <c r="J82" s="184">
        <f t="shared" si="10"/>
        <v>498927</v>
      </c>
      <c r="K82" s="226"/>
    </row>
    <row r="83" spans="1:11" ht="21.95" customHeight="1">
      <c r="A83" s="182" t="s">
        <v>358</v>
      </c>
      <c r="B83" s="183" t="s">
        <v>725</v>
      </c>
      <c r="C83" s="184">
        <f>+'3장 물리탐사'!G771</f>
        <v>113342</v>
      </c>
      <c r="D83" s="184">
        <f>+'3장 물리탐사'!I771</f>
        <v>1297</v>
      </c>
      <c r="E83" s="184">
        <f>+'3장 물리탐사'!K771</f>
        <v>44994</v>
      </c>
      <c r="F83" s="184">
        <f t="shared" si="8"/>
        <v>159633</v>
      </c>
      <c r="G83" s="184">
        <f t="shared" si="5"/>
        <v>124676</v>
      </c>
      <c r="H83" s="184">
        <f t="shared" si="6"/>
        <v>47603</v>
      </c>
      <c r="I83" s="184"/>
      <c r="J83" s="184">
        <f t="shared" si="10"/>
        <v>331912</v>
      </c>
      <c r="K83" s="227"/>
    </row>
    <row r="84" spans="1:11" ht="21.95" customHeight="1">
      <c r="A84" s="104" t="s">
        <v>68</v>
      </c>
      <c r="B84" s="12" t="s">
        <v>750</v>
      </c>
      <c r="C84" s="13">
        <f>+'3장 물리탐사'!G783</f>
        <v>4078872</v>
      </c>
      <c r="D84" s="13"/>
      <c r="E84" s="13"/>
      <c r="F84" s="13">
        <f t="shared" si="8"/>
        <v>4078872</v>
      </c>
      <c r="G84" s="13">
        <f t="shared" si="5"/>
        <v>4486759</v>
      </c>
      <c r="H84" s="13">
        <f t="shared" si="6"/>
        <v>1713126</v>
      </c>
      <c r="I84" s="13"/>
      <c r="J84" s="13">
        <f t="shared" si="10"/>
        <v>10278757</v>
      </c>
      <c r="K84" s="109"/>
    </row>
    <row r="85" spans="1:11" ht="21.95" customHeight="1">
      <c r="A85" s="104" t="s">
        <v>201</v>
      </c>
      <c r="B85" s="12" t="s">
        <v>724</v>
      </c>
      <c r="C85" s="13">
        <f>+'3장 물리탐사'!G794</f>
        <v>107624</v>
      </c>
      <c r="D85" s="13"/>
      <c r="E85" s="13"/>
      <c r="F85" s="13">
        <f t="shared" si="8"/>
        <v>107624</v>
      </c>
      <c r="G85" s="13">
        <f t="shared" si="5"/>
        <v>118386</v>
      </c>
      <c r="H85" s="13">
        <f t="shared" si="6"/>
        <v>45202</v>
      </c>
      <c r="I85" s="13"/>
      <c r="J85" s="13">
        <f t="shared" si="10"/>
        <v>271212</v>
      </c>
      <c r="K85" s="109"/>
    </row>
    <row r="86" spans="1:11" ht="21.95" customHeight="1">
      <c r="A86" s="104" t="s">
        <v>194</v>
      </c>
      <c r="B86" s="12" t="s">
        <v>724</v>
      </c>
      <c r="C86" s="13">
        <f>+'3장 물리탐사'!G805</f>
        <v>2480133</v>
      </c>
      <c r="D86" s="13"/>
      <c r="E86" s="13"/>
      <c r="F86" s="13">
        <f t="shared" si="8"/>
        <v>2480133</v>
      </c>
      <c r="G86" s="13">
        <f t="shared" si="5"/>
        <v>2728146</v>
      </c>
      <c r="H86" s="13">
        <f t="shared" si="6"/>
        <v>1041655</v>
      </c>
      <c r="I86" s="13"/>
      <c r="J86" s="14">
        <f t="shared" si="10"/>
        <v>6249934</v>
      </c>
      <c r="K86" s="109"/>
    </row>
    <row r="87" spans="1:11" ht="21.95" customHeight="1">
      <c r="A87" s="104" t="s">
        <v>69</v>
      </c>
      <c r="B87" s="12" t="s">
        <v>750</v>
      </c>
      <c r="C87" s="13">
        <f>+'3장 물리탐사'!G816</f>
        <v>5686151</v>
      </c>
      <c r="D87" s="13"/>
      <c r="E87" s="13"/>
      <c r="F87" s="13">
        <f t="shared" si="8"/>
        <v>5686151</v>
      </c>
      <c r="G87" s="13">
        <f t="shared" si="5"/>
        <v>6254766</v>
      </c>
      <c r="H87" s="13">
        <f t="shared" si="6"/>
        <v>2388183</v>
      </c>
      <c r="I87" s="13"/>
      <c r="J87" s="13">
        <f t="shared" si="10"/>
        <v>14329100</v>
      </c>
      <c r="K87" s="109"/>
    </row>
    <row r="88" spans="1:11" ht="21.95" customHeight="1">
      <c r="A88" s="104" t="s">
        <v>427</v>
      </c>
      <c r="B88" s="12" t="s">
        <v>724</v>
      </c>
      <c r="C88" s="13">
        <f>+'3장 물리탐사'!G830</f>
        <v>114110</v>
      </c>
      <c r="D88" s="13">
        <f>+'3장 물리탐사'!I830</f>
        <v>3739</v>
      </c>
      <c r="E88" s="13">
        <f>+'3장 물리탐사'!K830</f>
        <v>54053</v>
      </c>
      <c r="F88" s="13">
        <f t="shared" si="8"/>
        <v>171902</v>
      </c>
      <c r="G88" s="13">
        <f t="shared" si="5"/>
        <v>125521</v>
      </c>
      <c r="H88" s="13">
        <f t="shared" si="6"/>
        <v>47926</v>
      </c>
      <c r="I88" s="13"/>
      <c r="J88" s="14">
        <f t="shared" si="10"/>
        <v>345349</v>
      </c>
      <c r="K88" s="109"/>
    </row>
    <row r="89" spans="1:11" ht="21.95" customHeight="1">
      <c r="A89" s="182" t="s">
        <v>478</v>
      </c>
      <c r="B89" s="183" t="s">
        <v>750</v>
      </c>
      <c r="C89" s="184">
        <f>+'3장 물리탐사'!G841</f>
        <v>4078872</v>
      </c>
      <c r="D89" s="184"/>
      <c r="E89" s="184"/>
      <c r="F89" s="184">
        <f t="shared" si="8"/>
        <v>4078872</v>
      </c>
      <c r="G89" s="184">
        <f t="shared" si="5"/>
        <v>4486759</v>
      </c>
      <c r="H89" s="184">
        <f t="shared" si="6"/>
        <v>1713126</v>
      </c>
      <c r="I89" s="184"/>
      <c r="J89" s="184">
        <f t="shared" si="10"/>
        <v>10278757</v>
      </c>
      <c r="K89" s="228" t="s">
        <v>1870</v>
      </c>
    </row>
    <row r="90" spans="1:11" ht="21.95" customHeight="1">
      <c r="A90" s="182" t="s">
        <v>445</v>
      </c>
      <c r="B90" s="183" t="s">
        <v>724</v>
      </c>
      <c r="C90" s="184">
        <f>+'3장 물리탐사'!G852</f>
        <v>107624</v>
      </c>
      <c r="D90" s="184"/>
      <c r="E90" s="184"/>
      <c r="F90" s="184">
        <f t="shared" si="8"/>
        <v>107624</v>
      </c>
      <c r="G90" s="184">
        <f t="shared" si="5"/>
        <v>118386</v>
      </c>
      <c r="H90" s="184">
        <f t="shared" si="6"/>
        <v>45202</v>
      </c>
      <c r="I90" s="184"/>
      <c r="J90" s="184">
        <f t="shared" si="10"/>
        <v>271212</v>
      </c>
      <c r="K90" s="229"/>
    </row>
    <row r="91" spans="1:11" ht="21.95" customHeight="1">
      <c r="A91" s="182" t="s">
        <v>446</v>
      </c>
      <c r="B91" s="183" t="s">
        <v>724</v>
      </c>
      <c r="C91" s="184">
        <f>+'3장 물리탐사'!G863</f>
        <v>992053</v>
      </c>
      <c r="D91" s="184"/>
      <c r="E91" s="184"/>
      <c r="F91" s="184">
        <f t="shared" si="8"/>
        <v>992053</v>
      </c>
      <c r="G91" s="184">
        <f t="shared" si="5"/>
        <v>1091258</v>
      </c>
      <c r="H91" s="184">
        <f t="shared" si="6"/>
        <v>416662</v>
      </c>
      <c r="I91" s="184"/>
      <c r="J91" s="184">
        <f t="shared" si="10"/>
        <v>2499973</v>
      </c>
      <c r="K91" s="229"/>
    </row>
    <row r="92" spans="1:11" ht="21.95" customHeight="1">
      <c r="A92" s="182" t="s">
        <v>428</v>
      </c>
      <c r="B92" s="183" t="s">
        <v>750</v>
      </c>
      <c r="C92" s="184">
        <f>+'3장 물리탐사'!G874</f>
        <v>5686151</v>
      </c>
      <c r="D92" s="184"/>
      <c r="E92" s="184"/>
      <c r="F92" s="184">
        <f t="shared" si="8"/>
        <v>5686151</v>
      </c>
      <c r="G92" s="184">
        <f t="shared" si="5"/>
        <v>6254766</v>
      </c>
      <c r="H92" s="184">
        <f t="shared" si="6"/>
        <v>2388183</v>
      </c>
      <c r="I92" s="184"/>
      <c r="J92" s="184">
        <f t="shared" si="10"/>
        <v>14329100</v>
      </c>
      <c r="K92" s="229"/>
    </row>
    <row r="93" spans="1:11" ht="21.95" customHeight="1">
      <c r="A93" s="182" t="s">
        <v>451</v>
      </c>
      <c r="B93" s="183" t="s">
        <v>724</v>
      </c>
      <c r="C93" s="184">
        <f>+'3장 물리탐사'!G888</f>
        <v>138380</v>
      </c>
      <c r="D93" s="184">
        <f>+'3장 물리탐사'!I888</f>
        <v>3739</v>
      </c>
      <c r="E93" s="184">
        <f>+'3장 물리탐사'!K888</f>
        <v>54053</v>
      </c>
      <c r="F93" s="184">
        <f t="shared" si="8"/>
        <v>196172</v>
      </c>
      <c r="G93" s="184">
        <f t="shared" si="5"/>
        <v>152218</v>
      </c>
      <c r="H93" s="184">
        <f t="shared" si="6"/>
        <v>58119</v>
      </c>
      <c r="I93" s="184"/>
      <c r="J93" s="184">
        <f t="shared" si="10"/>
        <v>406509</v>
      </c>
      <c r="K93" s="229"/>
    </row>
    <row r="94" spans="1:11" ht="21.95" customHeight="1">
      <c r="A94" s="182" t="s">
        <v>447</v>
      </c>
      <c r="B94" s="183" t="s">
        <v>724</v>
      </c>
      <c r="C94" s="184">
        <f>+'3장 물리탐사'!G903</f>
        <v>78019</v>
      </c>
      <c r="D94" s="184">
        <f>+'3장 물리탐사'!I903</f>
        <v>2493</v>
      </c>
      <c r="E94" s="184">
        <f>+'3장 물리탐사'!K903</f>
        <v>20324</v>
      </c>
      <c r="F94" s="184">
        <f t="shared" si="8"/>
        <v>100836</v>
      </c>
      <c r="G94" s="184">
        <f t="shared" si="5"/>
        <v>85820</v>
      </c>
      <c r="H94" s="184">
        <f t="shared" si="6"/>
        <v>32767</v>
      </c>
      <c r="I94" s="184"/>
      <c r="J94" s="184">
        <f t="shared" si="10"/>
        <v>219423</v>
      </c>
      <c r="K94" s="229"/>
    </row>
    <row r="95" spans="1:11" ht="21.95" customHeight="1">
      <c r="A95" s="182" t="s">
        <v>408</v>
      </c>
      <c r="B95" s="183" t="s">
        <v>725</v>
      </c>
      <c r="C95" s="184">
        <f>+'3장 물리탐사'!G919</f>
        <v>170013</v>
      </c>
      <c r="D95" s="184">
        <f>+'3장 물리탐사'!I919</f>
        <v>2897</v>
      </c>
      <c r="E95" s="184">
        <f>+'3장 물리탐사'!K919</f>
        <v>69055</v>
      </c>
      <c r="F95" s="184">
        <f t="shared" si="8"/>
        <v>241965</v>
      </c>
      <c r="G95" s="184">
        <f t="shared" ref="G95:G131" si="11">INT(C95*$G$2)</f>
        <v>187014</v>
      </c>
      <c r="H95" s="184">
        <f t="shared" ref="H95:H131" si="12">INT((C95+G95)*$H$2)</f>
        <v>71405</v>
      </c>
      <c r="I95" s="184"/>
      <c r="J95" s="184">
        <f t="shared" si="10"/>
        <v>500384</v>
      </c>
      <c r="K95" s="229"/>
    </row>
    <row r="96" spans="1:11" ht="21.95" customHeight="1">
      <c r="A96" s="182" t="s">
        <v>399</v>
      </c>
      <c r="B96" s="183" t="s">
        <v>725</v>
      </c>
      <c r="C96" s="184">
        <f>+'3장 물리탐사'!G934</f>
        <v>113342</v>
      </c>
      <c r="D96" s="184">
        <f>+'3장 물리탐사'!I934</f>
        <v>1297</v>
      </c>
      <c r="E96" s="184">
        <f>+'3장 물리탐사'!K934</f>
        <v>46451</v>
      </c>
      <c r="F96" s="184">
        <f t="shared" ref="F96:F178" si="13">SUM(C96:E96)</f>
        <v>161090</v>
      </c>
      <c r="G96" s="184">
        <f t="shared" si="11"/>
        <v>124676</v>
      </c>
      <c r="H96" s="184">
        <f t="shared" si="12"/>
        <v>47603</v>
      </c>
      <c r="I96" s="184"/>
      <c r="J96" s="184">
        <f t="shared" si="10"/>
        <v>333369</v>
      </c>
      <c r="K96" s="230"/>
    </row>
    <row r="97" spans="1:11" ht="21.95" customHeight="1">
      <c r="A97" s="104" t="s">
        <v>27</v>
      </c>
      <c r="B97" s="12" t="s">
        <v>750</v>
      </c>
      <c r="C97" s="13">
        <f>+'3장 물리탐사'!G948</f>
        <v>8011659</v>
      </c>
      <c r="D97" s="13"/>
      <c r="E97" s="13"/>
      <c r="F97" s="13">
        <f t="shared" si="13"/>
        <v>8011659</v>
      </c>
      <c r="G97" s="13">
        <f t="shared" si="11"/>
        <v>8812824</v>
      </c>
      <c r="H97" s="13">
        <f t="shared" si="12"/>
        <v>3364896</v>
      </c>
      <c r="I97" s="13"/>
      <c r="J97" s="13">
        <f t="shared" ref="J97:J131" si="14">+F97+G97+H97</f>
        <v>20189379</v>
      </c>
      <c r="K97" s="109"/>
    </row>
    <row r="98" spans="1:11" ht="21.95" customHeight="1">
      <c r="A98" s="104" t="s">
        <v>195</v>
      </c>
      <c r="B98" s="12" t="s">
        <v>750</v>
      </c>
      <c r="C98" s="13">
        <f>+'3장 물리탐사'!G960</f>
        <v>4133749</v>
      </c>
      <c r="D98" s="13"/>
      <c r="E98" s="13"/>
      <c r="F98" s="13">
        <f t="shared" si="13"/>
        <v>4133749</v>
      </c>
      <c r="G98" s="13">
        <f t="shared" si="11"/>
        <v>4547123</v>
      </c>
      <c r="H98" s="13">
        <f t="shared" si="12"/>
        <v>1736174</v>
      </c>
      <c r="I98" s="13"/>
      <c r="J98" s="13">
        <f t="shared" si="14"/>
        <v>10417046</v>
      </c>
      <c r="K98" s="109"/>
    </row>
    <row r="99" spans="1:11" ht="21.95" customHeight="1">
      <c r="A99" s="104" t="s">
        <v>197</v>
      </c>
      <c r="B99" s="12" t="s">
        <v>750</v>
      </c>
      <c r="C99" s="13">
        <f>+'3장 물리탐사'!G972</f>
        <v>5706869</v>
      </c>
      <c r="D99" s="13"/>
      <c r="E99" s="13"/>
      <c r="F99" s="13">
        <f t="shared" si="13"/>
        <v>5706869</v>
      </c>
      <c r="G99" s="13">
        <f t="shared" si="11"/>
        <v>6277555</v>
      </c>
      <c r="H99" s="13">
        <f t="shared" si="12"/>
        <v>2396884</v>
      </c>
      <c r="I99" s="13"/>
      <c r="J99" s="13">
        <f t="shared" si="14"/>
        <v>14381308</v>
      </c>
      <c r="K99" s="109"/>
    </row>
    <row r="100" spans="1:11" ht="21.95" customHeight="1">
      <c r="A100" s="104" t="s">
        <v>90</v>
      </c>
      <c r="B100" s="12" t="s">
        <v>750</v>
      </c>
      <c r="C100" s="13">
        <f>+'3장 물리탐사'!G984</f>
        <v>7626844</v>
      </c>
      <c r="D100" s="13"/>
      <c r="E100" s="13"/>
      <c r="F100" s="13">
        <f t="shared" si="13"/>
        <v>7626844</v>
      </c>
      <c r="G100" s="13">
        <f t="shared" si="11"/>
        <v>8389528</v>
      </c>
      <c r="H100" s="13">
        <f t="shared" si="12"/>
        <v>3203274</v>
      </c>
      <c r="I100" s="13"/>
      <c r="J100" s="13">
        <f t="shared" si="14"/>
        <v>19219646</v>
      </c>
      <c r="K100" s="109"/>
    </row>
    <row r="101" spans="1:11" ht="21.95" customHeight="1">
      <c r="A101" s="104" t="s">
        <v>93</v>
      </c>
      <c r="B101" s="12" t="s">
        <v>750</v>
      </c>
      <c r="C101" s="13">
        <f>+'3장 물리탐사'!G996</f>
        <v>10113533</v>
      </c>
      <c r="D101" s="13"/>
      <c r="E101" s="13"/>
      <c r="F101" s="13">
        <f t="shared" si="13"/>
        <v>10113533</v>
      </c>
      <c r="G101" s="13">
        <f t="shared" si="11"/>
        <v>11124886</v>
      </c>
      <c r="H101" s="13">
        <f t="shared" si="12"/>
        <v>4247683</v>
      </c>
      <c r="I101" s="13"/>
      <c r="J101" s="13">
        <f t="shared" si="14"/>
        <v>25486102</v>
      </c>
      <c r="K101" s="109"/>
    </row>
    <row r="102" spans="1:11" ht="21.95" customHeight="1">
      <c r="A102" s="104" t="s">
        <v>82</v>
      </c>
      <c r="B102" s="12" t="s">
        <v>750</v>
      </c>
      <c r="C102" s="13">
        <f>+'3장 물리탐사'!G1008</f>
        <v>12773362</v>
      </c>
      <c r="D102" s="13"/>
      <c r="E102" s="13"/>
      <c r="F102" s="13">
        <f t="shared" si="13"/>
        <v>12773362</v>
      </c>
      <c r="G102" s="13">
        <f t="shared" si="11"/>
        <v>14050698</v>
      </c>
      <c r="H102" s="13">
        <f t="shared" si="12"/>
        <v>5364812</v>
      </c>
      <c r="I102" s="13"/>
      <c r="J102" s="13">
        <f t="shared" si="14"/>
        <v>32188872</v>
      </c>
      <c r="K102" s="109"/>
    </row>
    <row r="103" spans="1:11" ht="21.95" customHeight="1">
      <c r="A103" s="104" t="s">
        <v>78</v>
      </c>
      <c r="B103" s="12" t="s">
        <v>750</v>
      </c>
      <c r="C103" s="13">
        <f>+'3장 물리탐사'!G1020</f>
        <v>15706106</v>
      </c>
      <c r="D103" s="13"/>
      <c r="E103" s="13"/>
      <c r="F103" s="13">
        <f t="shared" si="13"/>
        <v>15706106</v>
      </c>
      <c r="G103" s="13">
        <f t="shared" si="11"/>
        <v>17276716</v>
      </c>
      <c r="H103" s="13">
        <f t="shared" si="12"/>
        <v>6596564</v>
      </c>
      <c r="I103" s="13"/>
      <c r="J103" s="13">
        <f t="shared" si="14"/>
        <v>39579386</v>
      </c>
      <c r="K103" s="109"/>
    </row>
    <row r="104" spans="1:11" ht="21.95" customHeight="1">
      <c r="A104" s="104" t="s">
        <v>199</v>
      </c>
      <c r="B104" s="12" t="s">
        <v>750</v>
      </c>
      <c r="C104" s="13">
        <f>+'3장 물리탐사'!G1032</f>
        <v>5554613</v>
      </c>
      <c r="D104" s="13"/>
      <c r="E104" s="13"/>
      <c r="F104" s="13">
        <f t="shared" si="13"/>
        <v>5554613</v>
      </c>
      <c r="G104" s="13">
        <f t="shared" si="11"/>
        <v>6110074</v>
      </c>
      <c r="H104" s="13">
        <f t="shared" si="12"/>
        <v>2332937</v>
      </c>
      <c r="I104" s="13"/>
      <c r="J104" s="13">
        <f t="shared" si="14"/>
        <v>13997624</v>
      </c>
      <c r="K104" s="109"/>
    </row>
    <row r="105" spans="1:11" ht="21.95" customHeight="1">
      <c r="A105" s="104" t="s">
        <v>200</v>
      </c>
      <c r="B105" s="12" t="s">
        <v>750</v>
      </c>
      <c r="C105" s="13">
        <f>+'3장 물리탐사'!G1044</f>
        <v>8254798</v>
      </c>
      <c r="D105" s="13"/>
      <c r="E105" s="13"/>
      <c r="F105" s="13">
        <f t="shared" si="13"/>
        <v>8254798</v>
      </c>
      <c r="G105" s="13">
        <f t="shared" si="11"/>
        <v>9080277</v>
      </c>
      <c r="H105" s="13">
        <f t="shared" si="12"/>
        <v>3467015</v>
      </c>
      <c r="I105" s="13"/>
      <c r="J105" s="13">
        <f t="shared" si="14"/>
        <v>20802090</v>
      </c>
      <c r="K105" s="109"/>
    </row>
    <row r="106" spans="1:11" ht="21.95" customHeight="1">
      <c r="A106" s="104" t="s">
        <v>212</v>
      </c>
      <c r="B106" s="12" t="s">
        <v>750</v>
      </c>
      <c r="C106" s="13">
        <f>+'3장 물리탐사'!G1056</f>
        <v>12082048</v>
      </c>
      <c r="D106" s="13"/>
      <c r="E106" s="13"/>
      <c r="F106" s="13">
        <f t="shared" si="13"/>
        <v>12082048</v>
      </c>
      <c r="G106" s="13">
        <f t="shared" si="11"/>
        <v>13290252</v>
      </c>
      <c r="H106" s="13">
        <f t="shared" si="12"/>
        <v>5074460</v>
      </c>
      <c r="I106" s="13"/>
      <c r="J106" s="13">
        <f t="shared" si="14"/>
        <v>30446760</v>
      </c>
      <c r="K106" s="109"/>
    </row>
    <row r="107" spans="1:11" ht="21.95" customHeight="1">
      <c r="A107" s="104" t="s">
        <v>208</v>
      </c>
      <c r="B107" s="12" t="s">
        <v>750</v>
      </c>
      <c r="C107" s="13">
        <f>+'3장 물리탐사'!G1068</f>
        <v>15868942</v>
      </c>
      <c r="D107" s="13"/>
      <c r="E107" s="13"/>
      <c r="F107" s="13">
        <f t="shared" si="13"/>
        <v>15868942</v>
      </c>
      <c r="G107" s="13">
        <f t="shared" si="11"/>
        <v>17455836</v>
      </c>
      <c r="H107" s="13">
        <f t="shared" si="12"/>
        <v>6664955</v>
      </c>
      <c r="I107" s="13"/>
      <c r="J107" s="13">
        <f t="shared" si="14"/>
        <v>39989733</v>
      </c>
      <c r="K107" s="109"/>
    </row>
    <row r="108" spans="1:11" ht="21.95" customHeight="1">
      <c r="A108" s="104" t="s">
        <v>216</v>
      </c>
      <c r="B108" s="12" t="s">
        <v>750</v>
      </c>
      <c r="C108" s="13">
        <f>+'3장 물리탐사'!G1080</f>
        <v>21423555</v>
      </c>
      <c r="D108" s="13"/>
      <c r="E108" s="13"/>
      <c r="F108" s="13">
        <f t="shared" si="13"/>
        <v>21423555</v>
      </c>
      <c r="G108" s="13">
        <f t="shared" si="11"/>
        <v>23565910</v>
      </c>
      <c r="H108" s="13">
        <f t="shared" si="12"/>
        <v>8997893</v>
      </c>
      <c r="I108" s="13"/>
      <c r="J108" s="13">
        <f t="shared" si="14"/>
        <v>53987358</v>
      </c>
      <c r="K108" s="109"/>
    </row>
    <row r="109" spans="1:11" ht="21.95" customHeight="1">
      <c r="A109" s="104" t="s">
        <v>79</v>
      </c>
      <c r="B109" s="12" t="s">
        <v>750</v>
      </c>
      <c r="C109" s="13">
        <f>+'3장 물리탐사'!G1092</f>
        <v>26337514</v>
      </c>
      <c r="D109" s="13"/>
      <c r="E109" s="13"/>
      <c r="F109" s="13">
        <f t="shared" si="13"/>
        <v>26337514</v>
      </c>
      <c r="G109" s="13">
        <f t="shared" si="11"/>
        <v>28971265</v>
      </c>
      <c r="H109" s="13">
        <f t="shared" si="12"/>
        <v>11061755</v>
      </c>
      <c r="I109" s="13"/>
      <c r="J109" s="13">
        <f t="shared" si="14"/>
        <v>66370534</v>
      </c>
      <c r="K109" s="109"/>
    </row>
    <row r="110" spans="1:11" ht="21.95" customHeight="1">
      <c r="A110" s="104" t="s">
        <v>1796</v>
      </c>
      <c r="B110" s="12" t="s">
        <v>750</v>
      </c>
      <c r="C110" s="13">
        <f>+'3장 물리탐사'!G1104</f>
        <v>7341664</v>
      </c>
      <c r="D110" s="13">
        <f>+'3장 물리탐사'!I1104</f>
        <v>367083</v>
      </c>
      <c r="E110" s="13"/>
      <c r="F110" s="13">
        <f t="shared" si="13"/>
        <v>7708747</v>
      </c>
      <c r="G110" s="13">
        <f t="shared" si="11"/>
        <v>8075830</v>
      </c>
      <c r="H110" s="13">
        <f t="shared" si="12"/>
        <v>3083498</v>
      </c>
      <c r="I110" s="13"/>
      <c r="J110" s="13">
        <f t="shared" si="14"/>
        <v>18868075</v>
      </c>
      <c r="K110" s="109"/>
    </row>
    <row r="111" spans="1:11" ht="21.95" customHeight="1">
      <c r="A111" s="104" t="s">
        <v>139</v>
      </c>
      <c r="B111" s="105" t="s">
        <v>692</v>
      </c>
      <c r="C111" s="14">
        <f>'3장 물리탐사'!G1121</f>
        <v>1053125</v>
      </c>
      <c r="D111" s="14">
        <f>'3장 물리탐사'!I1121</f>
        <v>227104</v>
      </c>
      <c r="E111" s="14">
        <f>'3장 물리탐사'!K1121</f>
        <v>342109</v>
      </c>
      <c r="F111" s="13">
        <f>SUM(C111:E111)</f>
        <v>1622338</v>
      </c>
      <c r="G111" s="13">
        <f t="shared" si="11"/>
        <v>1158437</v>
      </c>
      <c r="H111" s="13">
        <f t="shared" si="12"/>
        <v>442312</v>
      </c>
      <c r="I111" s="13"/>
      <c r="J111" s="13">
        <f t="shared" si="14"/>
        <v>3223087</v>
      </c>
      <c r="K111" s="109"/>
    </row>
    <row r="112" spans="1:11" ht="21.95" customHeight="1">
      <c r="A112" s="104" t="s">
        <v>209</v>
      </c>
      <c r="B112" s="12" t="s">
        <v>750</v>
      </c>
      <c r="C112" s="13">
        <f>+'3장 물리탐사'!G1209</f>
        <v>569882</v>
      </c>
      <c r="D112" s="13"/>
      <c r="E112" s="13"/>
      <c r="F112" s="13">
        <f t="shared" si="13"/>
        <v>569882</v>
      </c>
      <c r="G112" s="13">
        <f t="shared" si="11"/>
        <v>626870</v>
      </c>
      <c r="H112" s="13">
        <f t="shared" si="12"/>
        <v>239350</v>
      </c>
      <c r="I112" s="13"/>
      <c r="J112" s="13">
        <f t="shared" si="14"/>
        <v>1436102</v>
      </c>
      <c r="K112" s="109"/>
    </row>
    <row r="113" spans="1:11" ht="21.95" customHeight="1">
      <c r="A113" s="104" t="s">
        <v>84</v>
      </c>
      <c r="B113" s="12" t="s">
        <v>750</v>
      </c>
      <c r="C113" s="13">
        <f>+'3장 물리탐사'!G1218</f>
        <v>1486620</v>
      </c>
      <c r="D113" s="13"/>
      <c r="E113" s="13"/>
      <c r="F113" s="13">
        <f t="shared" si="13"/>
        <v>1486620</v>
      </c>
      <c r="G113" s="13">
        <f t="shared" si="11"/>
        <v>1635282</v>
      </c>
      <c r="H113" s="13">
        <f t="shared" si="12"/>
        <v>624380</v>
      </c>
      <c r="I113" s="13"/>
      <c r="J113" s="13">
        <f t="shared" si="14"/>
        <v>3746282</v>
      </c>
      <c r="K113" s="109"/>
    </row>
    <row r="114" spans="1:11" ht="21.95" customHeight="1">
      <c r="A114" s="104" t="s">
        <v>275</v>
      </c>
      <c r="B114" s="12" t="s">
        <v>724</v>
      </c>
      <c r="C114" s="13">
        <f>+'3장 물리탐사'!G1234</f>
        <v>3461145</v>
      </c>
      <c r="D114" s="13">
        <f>+'3장 물리탐사'!I1234</f>
        <v>173057</v>
      </c>
      <c r="E114" s="13">
        <f>+'3장 물리탐사'!K1234</f>
        <v>1191001</v>
      </c>
      <c r="F114" s="13">
        <f t="shared" si="13"/>
        <v>4825203</v>
      </c>
      <c r="G114" s="13">
        <f t="shared" si="11"/>
        <v>3807259</v>
      </c>
      <c r="H114" s="13">
        <f t="shared" si="12"/>
        <v>1453680</v>
      </c>
      <c r="I114" s="13"/>
      <c r="J114" s="13">
        <f t="shared" si="14"/>
        <v>10086142</v>
      </c>
      <c r="K114" s="109"/>
    </row>
    <row r="115" spans="1:11" ht="21.95" customHeight="1">
      <c r="A115" s="104" t="s">
        <v>453</v>
      </c>
      <c r="B115" s="12" t="s">
        <v>724</v>
      </c>
      <c r="C115" s="13">
        <f>+'3장 물리탐사'!G1250</f>
        <v>3607067</v>
      </c>
      <c r="D115" s="13">
        <f>+'3장 물리탐사'!I1250</f>
        <v>180353</v>
      </c>
      <c r="E115" s="13">
        <f>+'3장 물리탐사'!K1250</f>
        <v>1548299</v>
      </c>
      <c r="F115" s="13">
        <f t="shared" si="13"/>
        <v>5335719</v>
      </c>
      <c r="G115" s="13">
        <f t="shared" si="11"/>
        <v>3967773</v>
      </c>
      <c r="H115" s="13">
        <f t="shared" si="12"/>
        <v>1514968</v>
      </c>
      <c r="I115" s="13"/>
      <c r="J115" s="13">
        <f t="shared" si="14"/>
        <v>10818460</v>
      </c>
      <c r="K115" s="109"/>
    </row>
    <row r="116" spans="1:11" ht="21.95" customHeight="1">
      <c r="A116" s="104" t="s">
        <v>191</v>
      </c>
      <c r="B116" s="12" t="s">
        <v>724</v>
      </c>
      <c r="C116" s="13">
        <f>+'3장 물리탐사'!G1266</f>
        <v>3947556</v>
      </c>
      <c r="D116" s="13">
        <f>+'3장 물리탐사'!I1266</f>
        <v>197377</v>
      </c>
      <c r="E116" s="13">
        <f>+'3장 물리탐사'!K1266</f>
        <v>2382002</v>
      </c>
      <c r="F116" s="13">
        <f t="shared" si="13"/>
        <v>6526935</v>
      </c>
      <c r="G116" s="13">
        <f t="shared" si="11"/>
        <v>4342311</v>
      </c>
      <c r="H116" s="13">
        <f t="shared" si="12"/>
        <v>1657973</v>
      </c>
      <c r="I116" s="13"/>
      <c r="J116" s="13">
        <f t="shared" si="14"/>
        <v>12527219</v>
      </c>
      <c r="K116" s="109"/>
    </row>
    <row r="117" spans="1:11" ht="21.95" customHeight="1">
      <c r="A117" s="104" t="s">
        <v>1044</v>
      </c>
      <c r="B117" s="12" t="s">
        <v>750</v>
      </c>
      <c r="C117" s="13">
        <f>+'3장 물리탐사'!G1276</f>
        <v>569882</v>
      </c>
      <c r="D117" s="13"/>
      <c r="E117" s="13"/>
      <c r="F117" s="13">
        <f t="shared" si="13"/>
        <v>569882</v>
      </c>
      <c r="G117" s="13">
        <f t="shared" si="11"/>
        <v>626870</v>
      </c>
      <c r="H117" s="13">
        <f t="shared" si="12"/>
        <v>239350</v>
      </c>
      <c r="I117" s="13"/>
      <c r="J117" s="13">
        <f t="shared" si="14"/>
        <v>1436102</v>
      </c>
      <c r="K117" s="109"/>
    </row>
    <row r="118" spans="1:11" ht="21.95" customHeight="1">
      <c r="A118" s="104" t="s">
        <v>1034</v>
      </c>
      <c r="B118" s="12" t="s">
        <v>750</v>
      </c>
      <c r="C118" s="13">
        <f>+'3장 물리탐사'!G1285</f>
        <v>1709647</v>
      </c>
      <c r="D118" s="13"/>
      <c r="E118" s="13"/>
      <c r="F118" s="13">
        <f t="shared" si="13"/>
        <v>1709647</v>
      </c>
      <c r="G118" s="13">
        <f t="shared" si="11"/>
        <v>1880611</v>
      </c>
      <c r="H118" s="13">
        <f t="shared" si="12"/>
        <v>718051</v>
      </c>
      <c r="I118" s="13"/>
      <c r="J118" s="13">
        <f t="shared" si="14"/>
        <v>4308309</v>
      </c>
      <c r="K118" s="109"/>
    </row>
    <row r="119" spans="1:11" ht="21.95" customHeight="1">
      <c r="A119" s="104" t="s">
        <v>1035</v>
      </c>
      <c r="B119" s="12" t="s">
        <v>1304</v>
      </c>
      <c r="C119" s="13">
        <f>+'3장 물리탐사'!G1301</f>
        <v>4120984</v>
      </c>
      <c r="D119" s="13"/>
      <c r="E119" s="13">
        <f>+'3장 물리탐사'!K1301</f>
        <v>1128376</v>
      </c>
      <c r="F119" s="13">
        <f t="shared" si="13"/>
        <v>5249360</v>
      </c>
      <c r="G119" s="13">
        <f t="shared" si="11"/>
        <v>4533082</v>
      </c>
      <c r="H119" s="13">
        <f t="shared" si="12"/>
        <v>1730813</v>
      </c>
      <c r="I119" s="13"/>
      <c r="J119" s="13">
        <f t="shared" si="14"/>
        <v>11513255</v>
      </c>
      <c r="K119" s="109"/>
    </row>
    <row r="120" spans="1:11" ht="21.95" customHeight="1">
      <c r="A120" s="104" t="s">
        <v>463</v>
      </c>
      <c r="B120" s="12" t="s">
        <v>733</v>
      </c>
      <c r="C120" s="13">
        <f>+'3장 물리탐사'!G1314</f>
        <v>1969696</v>
      </c>
      <c r="D120" s="13"/>
      <c r="E120" s="13">
        <f>+'3장 물리탐사'!K1314</f>
        <v>140296</v>
      </c>
      <c r="F120" s="13">
        <f t="shared" si="13"/>
        <v>2109992</v>
      </c>
      <c r="G120" s="13">
        <f t="shared" si="11"/>
        <v>2166665</v>
      </c>
      <c r="H120" s="13">
        <f t="shared" si="12"/>
        <v>827272</v>
      </c>
      <c r="I120" s="13"/>
      <c r="J120" s="13">
        <f t="shared" si="14"/>
        <v>5103929</v>
      </c>
      <c r="K120" s="109"/>
    </row>
    <row r="121" spans="1:11" ht="21.95" customHeight="1">
      <c r="A121" s="104" t="s">
        <v>514</v>
      </c>
      <c r="B121" s="12" t="s">
        <v>733</v>
      </c>
      <c r="C121" s="13">
        <f>+'3장 물리탐사'!G1326</f>
        <v>749049</v>
      </c>
      <c r="D121" s="13"/>
      <c r="E121" s="13"/>
      <c r="F121" s="13">
        <f t="shared" si="13"/>
        <v>749049</v>
      </c>
      <c r="G121" s="13">
        <f t="shared" si="11"/>
        <v>823953</v>
      </c>
      <c r="H121" s="13">
        <f t="shared" si="12"/>
        <v>314600</v>
      </c>
      <c r="I121" s="13"/>
      <c r="J121" s="13">
        <f t="shared" si="14"/>
        <v>1887602</v>
      </c>
      <c r="K121" s="109"/>
    </row>
    <row r="122" spans="1:11" ht="21.95" customHeight="1">
      <c r="A122" s="104" t="s">
        <v>485</v>
      </c>
      <c r="B122" s="12" t="s">
        <v>733</v>
      </c>
      <c r="C122" s="13">
        <f>+'3장 물리탐사'!G1338</f>
        <v>1765732</v>
      </c>
      <c r="D122" s="13"/>
      <c r="E122" s="13">
        <f>+'3장 물리탐사'!K1338</f>
        <v>107152</v>
      </c>
      <c r="F122" s="13">
        <f t="shared" si="13"/>
        <v>1872884</v>
      </c>
      <c r="G122" s="13">
        <f t="shared" si="11"/>
        <v>1942305</v>
      </c>
      <c r="H122" s="13">
        <f t="shared" si="12"/>
        <v>741607</v>
      </c>
      <c r="I122" s="13"/>
      <c r="J122" s="13">
        <f t="shared" si="14"/>
        <v>4556796</v>
      </c>
      <c r="K122" s="109"/>
    </row>
    <row r="123" spans="1:11" ht="21.95" customHeight="1">
      <c r="A123" s="104" t="s">
        <v>1036</v>
      </c>
      <c r="B123" s="12" t="s">
        <v>731</v>
      </c>
      <c r="C123" s="13">
        <f>+'3장 물리탐사'!G1362</f>
        <v>7213919</v>
      </c>
      <c r="D123" s="13">
        <f>+'3장 물리탐사'!I1362</f>
        <v>115370</v>
      </c>
      <c r="E123" s="13">
        <f>+'3장 물리탐사'!K1362</f>
        <v>1382968</v>
      </c>
      <c r="F123" s="13">
        <f t="shared" si="13"/>
        <v>8712257</v>
      </c>
      <c r="G123" s="13">
        <f t="shared" si="11"/>
        <v>7935310</v>
      </c>
      <c r="H123" s="13">
        <f t="shared" si="12"/>
        <v>3029845</v>
      </c>
      <c r="I123" s="13"/>
      <c r="J123" s="13">
        <f t="shared" si="14"/>
        <v>19677412</v>
      </c>
      <c r="K123" s="109"/>
    </row>
    <row r="124" spans="1:11" ht="21.95" customHeight="1">
      <c r="A124" s="104" t="s">
        <v>448</v>
      </c>
      <c r="B124" s="12" t="s">
        <v>725</v>
      </c>
      <c r="C124" s="13">
        <f>+'3장 물리탐사'!G1380</f>
        <v>5483051</v>
      </c>
      <c r="D124" s="13">
        <f>+'3장 물리탐사'!I1380</f>
        <v>21253</v>
      </c>
      <c r="E124" s="13">
        <f>+'3장 물리탐사'!K1380</f>
        <v>278792</v>
      </c>
      <c r="F124" s="13">
        <f t="shared" si="13"/>
        <v>5783096</v>
      </c>
      <c r="G124" s="13">
        <f t="shared" si="11"/>
        <v>6031356</v>
      </c>
      <c r="H124" s="13">
        <f t="shared" si="12"/>
        <v>2302881</v>
      </c>
      <c r="I124" s="13"/>
      <c r="J124" s="13">
        <f t="shared" si="14"/>
        <v>14117333</v>
      </c>
      <c r="K124" s="111"/>
    </row>
    <row r="125" spans="1:11" ht="21.95" customHeight="1">
      <c r="A125" s="104" t="s">
        <v>429</v>
      </c>
      <c r="B125" s="12" t="s">
        <v>725</v>
      </c>
      <c r="C125" s="13">
        <f>+'3장 물리탐사'!G1396</f>
        <v>1852982</v>
      </c>
      <c r="D125" s="13">
        <f>+'3장 물리탐사'!I1396</f>
        <v>21253</v>
      </c>
      <c r="E125" s="13">
        <f>+'3장 물리탐사'!K1396</f>
        <v>41328</v>
      </c>
      <c r="F125" s="13">
        <f t="shared" si="13"/>
        <v>1915563</v>
      </c>
      <c r="G125" s="13">
        <f t="shared" si="11"/>
        <v>2038280</v>
      </c>
      <c r="H125" s="13">
        <f t="shared" si="12"/>
        <v>778252</v>
      </c>
      <c r="I125" s="13"/>
      <c r="J125" s="13">
        <f t="shared" si="14"/>
        <v>4732095</v>
      </c>
      <c r="K125" s="111"/>
    </row>
    <row r="126" spans="1:11" ht="21.95" customHeight="1">
      <c r="A126" s="104" t="s">
        <v>1626</v>
      </c>
      <c r="B126" s="12" t="s">
        <v>733</v>
      </c>
      <c r="C126" s="13">
        <f>+'3장 물리탐사'!G1412</f>
        <v>6148445</v>
      </c>
      <c r="D126" s="13">
        <f>+'3장 물리탐사'!I1412</f>
        <v>327507</v>
      </c>
      <c r="E126" s="13">
        <f>+'3장 물리탐사'!K1412</f>
        <v>2872358</v>
      </c>
      <c r="F126" s="13">
        <f t="shared" si="13"/>
        <v>9348310</v>
      </c>
      <c r="G126" s="13">
        <f t="shared" si="11"/>
        <v>6763289</v>
      </c>
      <c r="H126" s="13">
        <f t="shared" si="12"/>
        <v>2582346</v>
      </c>
      <c r="I126" s="13"/>
      <c r="J126" s="13">
        <f t="shared" si="14"/>
        <v>18693945</v>
      </c>
      <c r="K126" s="111"/>
    </row>
    <row r="127" spans="1:11" ht="21.95" customHeight="1">
      <c r="A127" s="104" t="s">
        <v>1616</v>
      </c>
      <c r="B127" s="12" t="s">
        <v>733</v>
      </c>
      <c r="C127" s="13">
        <f>+'3장 물리탐사'!G1432</f>
        <v>6148445</v>
      </c>
      <c r="D127" s="13">
        <f>+'3장 물리탐사'!I1432</f>
        <v>621357</v>
      </c>
      <c r="E127" s="13">
        <f>+'3장 물리탐사'!K1432</f>
        <v>3380762</v>
      </c>
      <c r="F127" s="13">
        <f>SUM(C127:E127)</f>
        <v>10150564</v>
      </c>
      <c r="G127" s="13">
        <f t="shared" si="11"/>
        <v>6763289</v>
      </c>
      <c r="H127" s="13">
        <f t="shared" si="12"/>
        <v>2582346</v>
      </c>
      <c r="I127" s="13"/>
      <c r="J127" s="13">
        <f t="shared" si="14"/>
        <v>19496199</v>
      </c>
      <c r="K127" s="109"/>
    </row>
    <row r="128" spans="1:11" ht="21.95" customHeight="1">
      <c r="A128" s="104" t="s">
        <v>1041</v>
      </c>
      <c r="B128" s="12" t="s">
        <v>731</v>
      </c>
      <c r="C128" s="13">
        <f>+'3장 물리탐사'!G1448</f>
        <v>6647205</v>
      </c>
      <c r="D128" s="13">
        <f>+'3장 물리탐사'!I1448</f>
        <v>332360</v>
      </c>
      <c r="E128" s="13">
        <f>+'3장 물리탐사'!K1448</f>
        <v>1066696</v>
      </c>
      <c r="F128" s="13">
        <f t="shared" si="13"/>
        <v>8046261</v>
      </c>
      <c r="G128" s="13">
        <f t="shared" si="11"/>
        <v>7311925</v>
      </c>
      <c r="H128" s="13">
        <f t="shared" si="12"/>
        <v>2791826</v>
      </c>
      <c r="I128" s="13"/>
      <c r="J128" s="13">
        <f t="shared" si="14"/>
        <v>18150012</v>
      </c>
      <c r="K128" s="111"/>
    </row>
    <row r="129" spans="1:11" ht="21.95" customHeight="1">
      <c r="A129" s="104" t="s">
        <v>86</v>
      </c>
      <c r="B129" s="12" t="s">
        <v>733</v>
      </c>
      <c r="C129" s="13">
        <f>+'3장 물리탐사'!G1462</f>
        <v>3090705</v>
      </c>
      <c r="D129" s="13"/>
      <c r="E129" s="13">
        <f>+'3장 물리탐사'!K1462</f>
        <v>133136</v>
      </c>
      <c r="F129" s="13">
        <f t="shared" si="13"/>
        <v>3223841</v>
      </c>
      <c r="G129" s="13">
        <f t="shared" si="11"/>
        <v>3399775</v>
      </c>
      <c r="H129" s="13">
        <f t="shared" si="12"/>
        <v>1298096</v>
      </c>
      <c r="I129" s="13"/>
      <c r="J129" s="14">
        <f t="shared" si="14"/>
        <v>7921712</v>
      </c>
      <c r="K129" s="111"/>
    </row>
    <row r="130" spans="1:11" ht="21.95" customHeight="1">
      <c r="A130" s="104" t="s">
        <v>503</v>
      </c>
      <c r="B130" s="12" t="s">
        <v>733</v>
      </c>
      <c r="C130" s="13">
        <f>+'3장 물리탐사'!G1476</f>
        <v>4196886</v>
      </c>
      <c r="D130" s="13"/>
      <c r="E130" s="13">
        <f>+'3장 물리탐사'!K1476</f>
        <v>118496</v>
      </c>
      <c r="F130" s="13">
        <f t="shared" si="13"/>
        <v>4315382</v>
      </c>
      <c r="G130" s="13">
        <f t="shared" si="11"/>
        <v>4616574</v>
      </c>
      <c r="H130" s="13">
        <f t="shared" si="12"/>
        <v>1762692</v>
      </c>
      <c r="I130" s="13"/>
      <c r="J130" s="14">
        <f t="shared" si="14"/>
        <v>10694648</v>
      </c>
      <c r="K130" s="111"/>
    </row>
    <row r="131" spans="1:11" ht="21.95" customHeight="1">
      <c r="A131" s="104" t="s">
        <v>1795</v>
      </c>
      <c r="B131" s="12" t="s">
        <v>733</v>
      </c>
      <c r="C131" s="13">
        <f>+'3장 물리탐사'!G1490</f>
        <v>1545351</v>
      </c>
      <c r="D131" s="13"/>
      <c r="E131" s="13">
        <f>+'3장 물리탐사'!K1490</f>
        <v>72400</v>
      </c>
      <c r="F131" s="13">
        <f t="shared" si="13"/>
        <v>1617751</v>
      </c>
      <c r="G131" s="13">
        <f t="shared" si="11"/>
        <v>1699886</v>
      </c>
      <c r="H131" s="13">
        <f t="shared" si="12"/>
        <v>649047</v>
      </c>
      <c r="I131" s="13"/>
      <c r="J131" s="14">
        <f t="shared" si="14"/>
        <v>3966684</v>
      </c>
      <c r="K131" s="111"/>
    </row>
    <row r="132" spans="1:11" ht="21.95" customHeight="1">
      <c r="A132" s="104"/>
      <c r="B132" s="12"/>
      <c r="C132" s="13"/>
      <c r="D132" s="13"/>
      <c r="E132" s="13"/>
      <c r="F132" s="13"/>
      <c r="G132" s="13"/>
      <c r="H132" s="13"/>
      <c r="I132" s="13"/>
      <c r="J132" s="13"/>
      <c r="K132" s="109"/>
    </row>
    <row r="133" spans="1:11" ht="21.95" customHeight="1">
      <c r="A133" s="106" t="s">
        <v>1272</v>
      </c>
      <c r="B133" s="15"/>
      <c r="C133" s="16" t="s">
        <v>662</v>
      </c>
      <c r="D133" s="16" t="s">
        <v>662</v>
      </c>
      <c r="E133" s="16"/>
      <c r="F133" s="16"/>
      <c r="G133" s="16"/>
      <c r="H133" s="16"/>
      <c r="I133" s="16"/>
      <c r="J133" s="16"/>
      <c r="K133" s="16"/>
    </row>
    <row r="134" spans="1:11" ht="21.95" customHeight="1">
      <c r="A134" s="104" t="s">
        <v>1053</v>
      </c>
      <c r="B134" s="12" t="s">
        <v>750</v>
      </c>
      <c r="C134" s="13">
        <f>+'4장 시추조사'!$G$7</f>
        <v>974521</v>
      </c>
      <c r="D134" s="13"/>
      <c r="E134" s="13"/>
      <c r="F134" s="13">
        <f t="shared" ref="F134:F148" si="15">SUM(C134:E134)</f>
        <v>974521</v>
      </c>
      <c r="G134" s="13">
        <f t="shared" ref="G134:G197" si="16">INT(C134*$G$2)</f>
        <v>1071973</v>
      </c>
      <c r="H134" s="13">
        <f t="shared" ref="H134:H197" si="17">INT((C134+G134)*$H$2)</f>
        <v>409298</v>
      </c>
      <c r="I134" s="13"/>
      <c r="J134" s="13">
        <f t="shared" ref="J134:J154" si="18">+F134+G134+H134</f>
        <v>2455792</v>
      </c>
      <c r="K134" s="109"/>
    </row>
    <row r="135" spans="1:11" ht="21.95" customHeight="1">
      <c r="A135" s="104" t="s">
        <v>1045</v>
      </c>
      <c r="B135" s="12" t="s">
        <v>750</v>
      </c>
      <c r="C135" s="13">
        <f>+'4장 시추조사'!$G$17</f>
        <v>896992</v>
      </c>
      <c r="D135" s="13"/>
      <c r="E135" s="13"/>
      <c r="F135" s="13">
        <f t="shared" si="15"/>
        <v>896992</v>
      </c>
      <c r="G135" s="13">
        <f t="shared" si="16"/>
        <v>986691</v>
      </c>
      <c r="H135" s="13">
        <f t="shared" si="17"/>
        <v>376736</v>
      </c>
      <c r="I135" s="13"/>
      <c r="J135" s="13">
        <f t="shared" si="18"/>
        <v>2260419</v>
      </c>
      <c r="K135" s="109"/>
    </row>
    <row r="136" spans="1:11" ht="21.95" customHeight="1">
      <c r="A136" s="104" t="s">
        <v>1057</v>
      </c>
      <c r="B136" s="12" t="s">
        <v>750</v>
      </c>
      <c r="C136" s="13">
        <f>+'4장 시추조사'!$G$28</f>
        <v>1420864</v>
      </c>
      <c r="D136" s="13"/>
      <c r="E136" s="13"/>
      <c r="F136" s="13">
        <f t="shared" si="15"/>
        <v>1420864</v>
      </c>
      <c r="G136" s="13">
        <f t="shared" si="16"/>
        <v>1562950</v>
      </c>
      <c r="H136" s="13">
        <f t="shared" si="17"/>
        <v>596762</v>
      </c>
      <c r="I136" s="13"/>
      <c r="J136" s="13">
        <f t="shared" si="18"/>
        <v>3580576</v>
      </c>
      <c r="K136" s="109"/>
    </row>
    <row r="137" spans="1:11" ht="21.95" customHeight="1">
      <c r="A137" s="104" t="s">
        <v>1092</v>
      </c>
      <c r="B137" s="12" t="s">
        <v>750</v>
      </c>
      <c r="C137" s="13">
        <f>+'4장 시추조사'!$G$40</f>
        <v>1860161</v>
      </c>
      <c r="D137" s="13"/>
      <c r="E137" s="13"/>
      <c r="F137" s="13">
        <f t="shared" si="15"/>
        <v>1860161</v>
      </c>
      <c r="G137" s="13">
        <f t="shared" si="16"/>
        <v>2046177</v>
      </c>
      <c r="H137" s="13">
        <f t="shared" si="17"/>
        <v>781267</v>
      </c>
      <c r="I137" s="13"/>
      <c r="J137" s="13">
        <f t="shared" si="18"/>
        <v>4687605</v>
      </c>
      <c r="K137" s="109"/>
    </row>
    <row r="138" spans="1:11" ht="21.95" customHeight="1">
      <c r="A138" s="104" t="s">
        <v>1080</v>
      </c>
      <c r="B138" s="12" t="s">
        <v>750</v>
      </c>
      <c r="C138" s="13">
        <f>+'4장 시추조사'!$G$52</f>
        <v>2111117</v>
      </c>
      <c r="D138" s="13"/>
      <c r="E138" s="13"/>
      <c r="F138" s="13">
        <f t="shared" si="15"/>
        <v>2111117</v>
      </c>
      <c r="G138" s="13">
        <f t="shared" si="16"/>
        <v>2322228</v>
      </c>
      <c r="H138" s="13">
        <f t="shared" si="17"/>
        <v>886669</v>
      </c>
      <c r="I138" s="13"/>
      <c r="J138" s="13">
        <f t="shared" si="18"/>
        <v>5320014</v>
      </c>
      <c r="K138" s="109"/>
    </row>
    <row r="139" spans="1:11" ht="21.95" customHeight="1">
      <c r="A139" s="104" t="s">
        <v>441</v>
      </c>
      <c r="B139" s="12" t="s">
        <v>750</v>
      </c>
      <c r="C139" s="13">
        <f>+'4장 시추조사'!$G$62</f>
        <v>2173012</v>
      </c>
      <c r="D139" s="13"/>
      <c r="E139" s="13"/>
      <c r="F139" s="13">
        <f t="shared" si="15"/>
        <v>2173012</v>
      </c>
      <c r="G139" s="13">
        <f t="shared" si="16"/>
        <v>2390313</v>
      </c>
      <c r="H139" s="13">
        <f t="shared" si="17"/>
        <v>912665</v>
      </c>
      <c r="I139" s="13"/>
      <c r="J139" s="13">
        <f t="shared" si="18"/>
        <v>5475990</v>
      </c>
      <c r="K139" s="109"/>
    </row>
    <row r="140" spans="1:11" ht="21.95" customHeight="1">
      <c r="A140" s="104" t="s">
        <v>439</v>
      </c>
      <c r="B140" s="12" t="s">
        <v>750</v>
      </c>
      <c r="C140" s="13">
        <f>+'4장 시추조사'!$G$72</f>
        <v>3070494</v>
      </c>
      <c r="D140" s="13"/>
      <c r="E140" s="13"/>
      <c r="F140" s="13">
        <f t="shared" si="15"/>
        <v>3070494</v>
      </c>
      <c r="G140" s="13">
        <f t="shared" si="16"/>
        <v>3377543</v>
      </c>
      <c r="H140" s="13">
        <f t="shared" si="17"/>
        <v>1289607</v>
      </c>
      <c r="I140" s="13"/>
      <c r="J140" s="13">
        <f t="shared" si="18"/>
        <v>7737644</v>
      </c>
      <c r="K140" s="109"/>
    </row>
    <row r="141" spans="1:11" ht="21.95" customHeight="1">
      <c r="A141" s="104" t="s">
        <v>449</v>
      </c>
      <c r="B141" s="12" t="s">
        <v>750</v>
      </c>
      <c r="C141" s="13">
        <f>+'4장 시추조사'!$G$82</f>
        <v>3967978</v>
      </c>
      <c r="D141" s="13"/>
      <c r="E141" s="13"/>
      <c r="F141" s="13">
        <f t="shared" si="15"/>
        <v>3967978</v>
      </c>
      <c r="G141" s="13">
        <f t="shared" si="16"/>
        <v>4364775</v>
      </c>
      <c r="H141" s="13">
        <f t="shared" si="17"/>
        <v>1666550</v>
      </c>
      <c r="I141" s="13"/>
      <c r="J141" s="13">
        <f t="shared" si="18"/>
        <v>9999303</v>
      </c>
      <c r="K141" s="109"/>
    </row>
    <row r="142" spans="1:11" ht="21.95" customHeight="1">
      <c r="A142" s="104" t="s">
        <v>442</v>
      </c>
      <c r="B142" s="12" t="s">
        <v>750</v>
      </c>
      <c r="C142" s="13">
        <f>+'4장 시추조사'!$G$92</f>
        <v>4708119</v>
      </c>
      <c r="D142" s="13"/>
      <c r="E142" s="13"/>
      <c r="F142" s="13">
        <f t="shared" si="15"/>
        <v>4708119</v>
      </c>
      <c r="G142" s="13">
        <f t="shared" si="16"/>
        <v>5178930</v>
      </c>
      <c r="H142" s="13">
        <f t="shared" si="17"/>
        <v>1977409</v>
      </c>
      <c r="I142" s="13"/>
      <c r="J142" s="13">
        <f t="shared" si="18"/>
        <v>11864458</v>
      </c>
      <c r="K142" s="109"/>
    </row>
    <row r="143" spans="1:11" ht="21.95" customHeight="1">
      <c r="A143" s="104" t="s">
        <v>450</v>
      </c>
      <c r="B143" s="12" t="s">
        <v>750</v>
      </c>
      <c r="C143" s="13">
        <f>+'4장 시추조사'!$G$102</f>
        <v>5448261</v>
      </c>
      <c r="D143" s="13"/>
      <c r="E143" s="13"/>
      <c r="F143" s="13">
        <f t="shared" si="15"/>
        <v>5448261</v>
      </c>
      <c r="G143" s="13">
        <f t="shared" si="16"/>
        <v>5993087</v>
      </c>
      <c r="H143" s="13">
        <f t="shared" si="17"/>
        <v>2288269</v>
      </c>
      <c r="I143" s="13"/>
      <c r="J143" s="13">
        <f t="shared" si="18"/>
        <v>13729617</v>
      </c>
      <c r="K143" s="109"/>
    </row>
    <row r="144" spans="1:11" ht="21.95" customHeight="1">
      <c r="A144" s="104" t="s">
        <v>489</v>
      </c>
      <c r="B144" s="12" t="s">
        <v>750</v>
      </c>
      <c r="C144" s="13">
        <f>+'4장 시추조사'!$G$113</f>
        <v>2640932</v>
      </c>
      <c r="D144" s="13"/>
      <c r="E144" s="13"/>
      <c r="F144" s="13">
        <f t="shared" si="15"/>
        <v>2640932</v>
      </c>
      <c r="G144" s="13">
        <f t="shared" si="16"/>
        <v>2905025</v>
      </c>
      <c r="H144" s="13">
        <f t="shared" si="17"/>
        <v>1109191</v>
      </c>
      <c r="I144" s="13"/>
      <c r="J144" s="13">
        <f t="shared" si="18"/>
        <v>6655148</v>
      </c>
      <c r="K144" s="109"/>
    </row>
    <row r="145" spans="1:11" ht="21.95" customHeight="1">
      <c r="A145" s="104" t="s">
        <v>487</v>
      </c>
      <c r="B145" s="12" t="s">
        <v>750</v>
      </c>
      <c r="C145" s="13">
        <f>+'4장 시추조사'!$G$124</f>
        <v>3761441</v>
      </c>
      <c r="D145" s="13"/>
      <c r="E145" s="13"/>
      <c r="F145" s="13">
        <f t="shared" si="15"/>
        <v>3761441</v>
      </c>
      <c r="G145" s="13">
        <f t="shared" si="16"/>
        <v>4137585</v>
      </c>
      <c r="H145" s="13">
        <f t="shared" si="17"/>
        <v>1579805</v>
      </c>
      <c r="I145" s="13"/>
      <c r="J145" s="13">
        <f t="shared" si="18"/>
        <v>9478831</v>
      </c>
      <c r="K145" s="109"/>
    </row>
    <row r="146" spans="1:11" ht="21.95" customHeight="1">
      <c r="A146" s="104" t="s">
        <v>491</v>
      </c>
      <c r="B146" s="12" t="s">
        <v>750</v>
      </c>
      <c r="C146" s="13">
        <f>+'4장 시추조사'!$G$135</f>
        <v>5331463</v>
      </c>
      <c r="D146" s="13"/>
      <c r="E146" s="13"/>
      <c r="F146" s="13">
        <f t="shared" si="15"/>
        <v>5331463</v>
      </c>
      <c r="G146" s="13">
        <f t="shared" si="16"/>
        <v>5864609</v>
      </c>
      <c r="H146" s="13">
        <f t="shared" si="17"/>
        <v>2239214</v>
      </c>
      <c r="I146" s="13"/>
      <c r="J146" s="13">
        <f t="shared" si="18"/>
        <v>13435286</v>
      </c>
      <c r="K146" s="109"/>
    </row>
    <row r="147" spans="1:11" ht="21.95" customHeight="1">
      <c r="A147" s="104" t="s">
        <v>490</v>
      </c>
      <c r="B147" s="12" t="s">
        <v>750</v>
      </c>
      <c r="C147" s="13">
        <f>+'4장 시추조사'!$G$146</f>
        <v>6924556</v>
      </c>
      <c r="D147" s="13"/>
      <c r="E147" s="13"/>
      <c r="F147" s="13">
        <f t="shared" si="15"/>
        <v>6924556</v>
      </c>
      <c r="G147" s="13">
        <f t="shared" si="16"/>
        <v>7617011</v>
      </c>
      <c r="H147" s="13">
        <f t="shared" si="17"/>
        <v>2908313</v>
      </c>
      <c r="I147" s="13"/>
      <c r="J147" s="13">
        <f t="shared" si="18"/>
        <v>17449880</v>
      </c>
      <c r="K147" s="109"/>
    </row>
    <row r="148" spans="1:11" ht="21.95" customHeight="1">
      <c r="A148" s="104" t="s">
        <v>488</v>
      </c>
      <c r="B148" s="12" t="s">
        <v>750</v>
      </c>
      <c r="C148" s="13">
        <f>+'4장 시추조사'!$G$157</f>
        <v>9756615</v>
      </c>
      <c r="D148" s="13"/>
      <c r="E148" s="13"/>
      <c r="F148" s="13">
        <f t="shared" si="15"/>
        <v>9756615</v>
      </c>
      <c r="G148" s="13">
        <f t="shared" si="16"/>
        <v>10732276</v>
      </c>
      <c r="H148" s="13">
        <f t="shared" si="17"/>
        <v>4097778</v>
      </c>
      <c r="I148" s="13"/>
      <c r="J148" s="13">
        <f t="shared" si="18"/>
        <v>24586669</v>
      </c>
      <c r="K148" s="109"/>
    </row>
    <row r="149" spans="1:11" ht="21.95" customHeight="1">
      <c r="A149" s="104" t="s">
        <v>1096</v>
      </c>
      <c r="B149" s="12" t="s">
        <v>732</v>
      </c>
      <c r="C149" s="13">
        <f>+'4장 시추조사'!G169</f>
        <v>263441</v>
      </c>
      <c r="D149" s="13"/>
      <c r="E149" s="13">
        <f>+'4장 시추조사'!K169</f>
        <v>7903</v>
      </c>
      <c r="F149" s="13">
        <f t="shared" si="13"/>
        <v>271344</v>
      </c>
      <c r="G149" s="13">
        <f t="shared" si="16"/>
        <v>289785</v>
      </c>
      <c r="H149" s="13">
        <f t="shared" si="17"/>
        <v>110645</v>
      </c>
      <c r="I149" s="13"/>
      <c r="J149" s="13">
        <f t="shared" si="18"/>
        <v>671774</v>
      </c>
      <c r="K149" s="109"/>
    </row>
    <row r="150" spans="1:11" ht="21.95" customHeight="1">
      <c r="A150" s="104" t="s">
        <v>1108</v>
      </c>
      <c r="B150" s="12" t="s">
        <v>732</v>
      </c>
      <c r="C150" s="13">
        <f>+'4장 시추조사'!G180</f>
        <v>395163</v>
      </c>
      <c r="D150" s="13"/>
      <c r="E150" s="13">
        <f>+'4장 시추조사'!K180</f>
        <v>11854</v>
      </c>
      <c r="F150" s="13">
        <f t="shared" si="13"/>
        <v>407017</v>
      </c>
      <c r="G150" s="13">
        <f t="shared" si="16"/>
        <v>434679</v>
      </c>
      <c r="H150" s="13">
        <f t="shared" si="17"/>
        <v>165968</v>
      </c>
      <c r="I150" s="13"/>
      <c r="J150" s="13">
        <f t="shared" si="18"/>
        <v>1007664</v>
      </c>
      <c r="K150" s="109"/>
    </row>
    <row r="151" spans="1:11" ht="21.95" customHeight="1">
      <c r="A151" s="104" t="s">
        <v>394</v>
      </c>
      <c r="B151" s="12" t="s">
        <v>720</v>
      </c>
      <c r="C151" s="13"/>
      <c r="D151" s="13">
        <f>+'4장 시추조사'!I194</f>
        <v>20782</v>
      </c>
      <c r="E151" s="13">
        <f>+'4장 시추조사'!K194</f>
        <v>886278</v>
      </c>
      <c r="F151" s="13">
        <f t="shared" si="13"/>
        <v>907060</v>
      </c>
      <c r="G151" s="13">
        <f t="shared" si="16"/>
        <v>0</v>
      </c>
      <c r="H151" s="13">
        <f t="shared" si="17"/>
        <v>0</v>
      </c>
      <c r="I151" s="13"/>
      <c r="J151" s="13">
        <f t="shared" si="18"/>
        <v>907060</v>
      </c>
      <c r="K151" s="109"/>
    </row>
    <row r="152" spans="1:11" ht="21.95" customHeight="1">
      <c r="A152" s="104" t="s">
        <v>410</v>
      </c>
      <c r="B152" s="12" t="s">
        <v>720</v>
      </c>
      <c r="C152" s="13"/>
      <c r="D152" s="13">
        <f>+'4장 시추조사'!I204</f>
        <v>41565</v>
      </c>
      <c r="E152" s="13">
        <f>+'4장 시추조사'!K204</f>
        <v>1107846</v>
      </c>
      <c r="F152" s="13">
        <f t="shared" si="13"/>
        <v>1149411</v>
      </c>
      <c r="G152" s="13">
        <f t="shared" si="16"/>
        <v>0</v>
      </c>
      <c r="H152" s="13">
        <f t="shared" si="17"/>
        <v>0</v>
      </c>
      <c r="I152" s="13"/>
      <c r="J152" s="13">
        <f t="shared" si="18"/>
        <v>1149411</v>
      </c>
      <c r="K152" s="109"/>
    </row>
    <row r="153" spans="1:11" ht="21.95" customHeight="1">
      <c r="A153" s="104" t="s">
        <v>411</v>
      </c>
      <c r="B153" s="12" t="s">
        <v>720</v>
      </c>
      <c r="C153" s="13"/>
      <c r="D153" s="13">
        <f>+'4장 시추조사'!I214</f>
        <v>62348</v>
      </c>
      <c r="E153" s="13">
        <f>+'4장 시추조사'!K214</f>
        <v>1329416</v>
      </c>
      <c r="F153" s="13">
        <f t="shared" si="13"/>
        <v>1391764</v>
      </c>
      <c r="G153" s="13">
        <f t="shared" si="16"/>
        <v>0</v>
      </c>
      <c r="H153" s="13">
        <f t="shared" si="17"/>
        <v>0</v>
      </c>
      <c r="I153" s="13"/>
      <c r="J153" s="13">
        <f t="shared" si="18"/>
        <v>1391764</v>
      </c>
      <c r="K153" s="109"/>
    </row>
    <row r="154" spans="1:11" ht="21.95" customHeight="1">
      <c r="A154" s="104" t="s">
        <v>415</v>
      </c>
      <c r="B154" s="12" t="s">
        <v>720</v>
      </c>
      <c r="C154" s="13"/>
      <c r="D154" s="13">
        <f>+'4장 시추조사'!I224</f>
        <v>83131</v>
      </c>
      <c r="E154" s="13">
        <f>+'4장 시추조사'!K224</f>
        <v>1592482</v>
      </c>
      <c r="F154" s="13">
        <f t="shared" si="13"/>
        <v>1675613</v>
      </c>
      <c r="G154" s="13">
        <f t="shared" si="16"/>
        <v>0</v>
      </c>
      <c r="H154" s="13">
        <f t="shared" si="17"/>
        <v>0</v>
      </c>
      <c r="I154" s="13"/>
      <c r="J154" s="13">
        <f t="shared" si="18"/>
        <v>1675613</v>
      </c>
      <c r="K154" s="109"/>
    </row>
    <row r="155" spans="1:11" ht="21.95" customHeight="1">
      <c r="A155" s="104" t="s">
        <v>21</v>
      </c>
      <c r="B155" s="12" t="s">
        <v>725</v>
      </c>
      <c r="C155" s="13"/>
      <c r="D155" s="13">
        <f>+'4장 시추조사'!I233</f>
        <v>20264</v>
      </c>
      <c r="E155" s="13">
        <f>+'4장 시추조사'!K233</f>
        <v>659307</v>
      </c>
      <c r="F155" s="13">
        <f t="shared" si="13"/>
        <v>679571</v>
      </c>
      <c r="G155" s="13">
        <f t="shared" si="16"/>
        <v>0</v>
      </c>
      <c r="H155" s="13">
        <f t="shared" si="17"/>
        <v>0</v>
      </c>
      <c r="I155" s="13"/>
      <c r="J155" s="13">
        <f t="shared" ref="J155:J186" si="19">+F155+G155+H155</f>
        <v>679571</v>
      </c>
      <c r="K155" s="109"/>
    </row>
    <row r="156" spans="1:11" ht="21.95" customHeight="1">
      <c r="A156" s="104" t="s">
        <v>1819</v>
      </c>
      <c r="B156" s="12" t="s">
        <v>724</v>
      </c>
      <c r="C156" s="13"/>
      <c r="D156" s="13">
        <f>+'4장 시추조사'!I238</f>
        <v>128000</v>
      </c>
      <c r="E156" s="13">
        <f>+'4장 시추조사'!K238</f>
        <v>662180</v>
      </c>
      <c r="F156" s="13">
        <f t="shared" si="13"/>
        <v>790180</v>
      </c>
      <c r="G156" s="13">
        <f t="shared" si="16"/>
        <v>0</v>
      </c>
      <c r="H156" s="13">
        <f t="shared" si="17"/>
        <v>0</v>
      </c>
      <c r="I156" s="13"/>
      <c r="J156" s="13">
        <f t="shared" si="19"/>
        <v>790180</v>
      </c>
      <c r="K156" s="109"/>
    </row>
    <row r="157" spans="1:11" ht="21.95" customHeight="1">
      <c r="A157" s="104" t="s">
        <v>1121</v>
      </c>
      <c r="B157" s="12" t="s">
        <v>692</v>
      </c>
      <c r="C157" s="13"/>
      <c r="D157" s="13">
        <f>+'4장 시추조사'!I247</f>
        <v>6987</v>
      </c>
      <c r="E157" s="13">
        <f>+'4장 시추조사'!K247</f>
        <v>37155</v>
      </c>
      <c r="F157" s="13">
        <f t="shared" si="13"/>
        <v>44142</v>
      </c>
      <c r="G157" s="13">
        <f t="shared" si="16"/>
        <v>0</v>
      </c>
      <c r="H157" s="13">
        <f t="shared" si="17"/>
        <v>0</v>
      </c>
      <c r="I157" s="13"/>
      <c r="J157" s="13">
        <f t="shared" si="19"/>
        <v>44142</v>
      </c>
      <c r="K157" s="109"/>
    </row>
    <row r="158" spans="1:11" ht="21.95" customHeight="1">
      <c r="A158" s="104" t="s">
        <v>1822</v>
      </c>
      <c r="B158" s="12" t="s">
        <v>720</v>
      </c>
      <c r="C158" s="13"/>
      <c r="D158" s="13">
        <f>+'4장 시추조사'!I254</f>
        <v>36414</v>
      </c>
      <c r="E158" s="13">
        <f>+'4장 시추조사'!K254</f>
        <v>150042</v>
      </c>
      <c r="F158" s="13">
        <f t="shared" si="13"/>
        <v>186456</v>
      </c>
      <c r="G158" s="13">
        <f t="shared" si="16"/>
        <v>0</v>
      </c>
      <c r="H158" s="13">
        <f t="shared" si="17"/>
        <v>0</v>
      </c>
      <c r="I158" s="13"/>
      <c r="J158" s="13">
        <f t="shared" si="19"/>
        <v>186456</v>
      </c>
      <c r="K158" s="109"/>
    </row>
    <row r="159" spans="1:11" ht="21.95" customHeight="1">
      <c r="A159" s="104" t="s">
        <v>1126</v>
      </c>
      <c r="B159" s="12" t="s">
        <v>733</v>
      </c>
      <c r="C159" s="13"/>
      <c r="D159" s="13">
        <f>+'4장 시추조사'!I261</f>
        <v>0</v>
      </c>
      <c r="E159" s="13">
        <f>+'4장 시추조사'!K261</f>
        <v>45609</v>
      </c>
      <c r="F159" s="13">
        <f t="shared" si="13"/>
        <v>45609</v>
      </c>
      <c r="G159" s="13">
        <f t="shared" si="16"/>
        <v>0</v>
      </c>
      <c r="H159" s="13">
        <f t="shared" si="17"/>
        <v>0</v>
      </c>
      <c r="I159" s="13"/>
      <c r="J159" s="13">
        <f t="shared" si="19"/>
        <v>45609</v>
      </c>
      <c r="K159" s="109"/>
    </row>
    <row r="160" spans="1:11" ht="21.95" customHeight="1">
      <c r="A160" s="104" t="s">
        <v>1118</v>
      </c>
      <c r="B160" s="12" t="s">
        <v>733</v>
      </c>
      <c r="C160" s="13"/>
      <c r="D160" s="13">
        <f>+'4장 시추조사'!I268</f>
        <v>0</v>
      </c>
      <c r="E160" s="13">
        <f>+'4장 시추조사'!K268</f>
        <v>32480</v>
      </c>
      <c r="F160" s="13">
        <f t="shared" si="13"/>
        <v>32480</v>
      </c>
      <c r="G160" s="13">
        <f t="shared" si="16"/>
        <v>0</v>
      </c>
      <c r="H160" s="13">
        <f t="shared" si="17"/>
        <v>0</v>
      </c>
      <c r="I160" s="13"/>
      <c r="J160" s="13">
        <f t="shared" si="19"/>
        <v>32480</v>
      </c>
      <c r="K160" s="109"/>
    </row>
    <row r="161" spans="1:11" ht="21.95" customHeight="1">
      <c r="A161" s="104" t="s">
        <v>34</v>
      </c>
      <c r="B161" s="12" t="s">
        <v>725</v>
      </c>
      <c r="C161" s="13"/>
      <c r="D161" s="13"/>
      <c r="E161" s="13">
        <f>+'4장 시추조사'!K275</f>
        <v>621321</v>
      </c>
      <c r="F161" s="13">
        <f t="shared" si="13"/>
        <v>621321</v>
      </c>
      <c r="G161" s="13">
        <f t="shared" si="16"/>
        <v>0</v>
      </c>
      <c r="H161" s="13">
        <f t="shared" si="17"/>
        <v>0</v>
      </c>
      <c r="I161" s="13"/>
      <c r="J161" s="13">
        <f t="shared" si="19"/>
        <v>621321</v>
      </c>
      <c r="K161" s="109"/>
    </row>
    <row r="162" spans="1:11" ht="21.95" customHeight="1">
      <c r="A162" s="104" t="s">
        <v>510</v>
      </c>
      <c r="B162" s="12" t="s">
        <v>720</v>
      </c>
      <c r="C162" s="13">
        <f>+'4장 시추조사'!G291</f>
        <v>836364</v>
      </c>
      <c r="D162" s="13">
        <f>+'4장 시추조사'!I291</f>
        <v>490468</v>
      </c>
      <c r="E162" s="13">
        <f>+'4장 시추조사'!K291</f>
        <v>4895054</v>
      </c>
      <c r="F162" s="13">
        <f t="shared" si="13"/>
        <v>6221886</v>
      </c>
      <c r="G162" s="13">
        <f t="shared" si="16"/>
        <v>920000</v>
      </c>
      <c r="H162" s="13">
        <f t="shared" si="17"/>
        <v>351272</v>
      </c>
      <c r="I162" s="13"/>
      <c r="J162" s="13">
        <f t="shared" si="19"/>
        <v>7493158</v>
      </c>
      <c r="K162" s="109"/>
    </row>
    <row r="163" spans="1:11" ht="21.95" customHeight="1">
      <c r="A163" s="104" t="s">
        <v>1617</v>
      </c>
      <c r="B163" s="12" t="s">
        <v>720</v>
      </c>
      <c r="C163" s="13">
        <f>+'4장 시추조사'!G312</f>
        <v>1672729</v>
      </c>
      <c r="D163" s="13">
        <f>+'4장 시추조사'!I312</f>
        <v>2207607</v>
      </c>
      <c r="E163" s="13">
        <f>+'4장 시추조사'!K312</f>
        <v>13929277</v>
      </c>
      <c r="F163" s="13">
        <f t="shared" si="13"/>
        <v>17809613</v>
      </c>
      <c r="G163" s="13">
        <f t="shared" si="16"/>
        <v>1840001</v>
      </c>
      <c r="H163" s="13">
        <f t="shared" si="17"/>
        <v>702546</v>
      </c>
      <c r="I163" s="13"/>
      <c r="J163" s="13">
        <f t="shared" si="19"/>
        <v>20352160</v>
      </c>
      <c r="K163" s="109"/>
    </row>
    <row r="164" spans="1:11" ht="21.95" customHeight="1">
      <c r="A164" s="104" t="s">
        <v>1638</v>
      </c>
      <c r="B164" s="12" t="s">
        <v>720</v>
      </c>
      <c r="C164" s="13">
        <f>+'4장 시추조사'!G333</f>
        <v>1886225</v>
      </c>
      <c r="D164" s="13">
        <f>+'4장 시추조사'!I333</f>
        <v>2796628</v>
      </c>
      <c r="E164" s="13">
        <f>+'4장 시추조사'!K333</f>
        <v>17178948</v>
      </c>
      <c r="F164" s="13">
        <f t="shared" si="13"/>
        <v>21861801</v>
      </c>
      <c r="G164" s="13">
        <f t="shared" si="16"/>
        <v>2074847</v>
      </c>
      <c r="H164" s="13">
        <f t="shared" si="17"/>
        <v>792214</v>
      </c>
      <c r="I164" s="13"/>
      <c r="J164" s="13">
        <f t="shared" si="19"/>
        <v>24728862</v>
      </c>
      <c r="K164" s="109"/>
    </row>
    <row r="165" spans="1:11" ht="21.95" customHeight="1">
      <c r="A165" s="104" t="s">
        <v>1634</v>
      </c>
      <c r="B165" s="12" t="s">
        <v>720</v>
      </c>
      <c r="C165" s="13">
        <f>+'4장 시추조사'!G354</f>
        <v>2099721</v>
      </c>
      <c r="D165" s="13">
        <f>+'4장 시추조사'!I354</f>
        <v>3429583</v>
      </c>
      <c r="E165" s="13">
        <f>+'4장 시추조사'!K354</f>
        <v>21436235</v>
      </c>
      <c r="F165" s="13">
        <f t="shared" si="13"/>
        <v>26965539</v>
      </c>
      <c r="G165" s="13">
        <f t="shared" si="16"/>
        <v>2309693</v>
      </c>
      <c r="H165" s="13">
        <f t="shared" si="17"/>
        <v>881882</v>
      </c>
      <c r="I165" s="13"/>
      <c r="J165" s="13">
        <f t="shared" si="19"/>
        <v>30157114</v>
      </c>
      <c r="K165" s="109"/>
    </row>
    <row r="166" spans="1:11" ht="21.95" customHeight="1">
      <c r="A166" s="104" t="s">
        <v>1698</v>
      </c>
      <c r="B166" s="12" t="s">
        <v>720</v>
      </c>
      <c r="C166" s="13"/>
      <c r="D166" s="13">
        <f>+'4장 시추조사'!I366</f>
        <v>11577646</v>
      </c>
      <c r="E166" s="13">
        <f>+'4장 시추조사'!K366</f>
        <v>22045780</v>
      </c>
      <c r="F166" s="13">
        <f t="shared" si="13"/>
        <v>33623426</v>
      </c>
      <c r="G166" s="13">
        <f t="shared" si="16"/>
        <v>0</v>
      </c>
      <c r="H166" s="13">
        <f t="shared" si="17"/>
        <v>0</v>
      </c>
      <c r="I166" s="13"/>
      <c r="J166" s="13">
        <f t="shared" si="19"/>
        <v>33623426</v>
      </c>
      <c r="K166" s="109"/>
    </row>
    <row r="167" spans="1:11" ht="21.95" customHeight="1">
      <c r="A167" s="104" t="s">
        <v>1701</v>
      </c>
      <c r="B167" s="12" t="s">
        <v>720</v>
      </c>
      <c r="C167" s="13"/>
      <c r="D167" s="13">
        <f>+'4장 시추조사'!I374</f>
        <v>22278197</v>
      </c>
      <c r="E167" s="13">
        <f>+'4장 시추조사'!K374</f>
        <v>44091560</v>
      </c>
      <c r="F167" s="13">
        <f t="shared" si="13"/>
        <v>66369757</v>
      </c>
      <c r="G167" s="13">
        <f t="shared" si="16"/>
        <v>0</v>
      </c>
      <c r="H167" s="13">
        <f t="shared" si="17"/>
        <v>0</v>
      </c>
      <c r="I167" s="13"/>
      <c r="J167" s="13">
        <f t="shared" si="19"/>
        <v>66369757</v>
      </c>
      <c r="K167" s="109"/>
    </row>
    <row r="168" spans="1:11" ht="21.95" customHeight="1">
      <c r="A168" s="104" t="s">
        <v>1708</v>
      </c>
      <c r="B168" s="12" t="s">
        <v>720</v>
      </c>
      <c r="C168" s="13"/>
      <c r="D168" s="13">
        <f>+'4장 시추조사'!I382</f>
        <v>18511511</v>
      </c>
      <c r="E168" s="13">
        <f>+'4장 시추조사'!K382</f>
        <v>33131902</v>
      </c>
      <c r="F168" s="13">
        <f t="shared" si="13"/>
        <v>51643413</v>
      </c>
      <c r="G168" s="13">
        <f t="shared" si="16"/>
        <v>0</v>
      </c>
      <c r="H168" s="13">
        <f t="shared" si="17"/>
        <v>0</v>
      </c>
      <c r="I168" s="13"/>
      <c r="J168" s="13">
        <f t="shared" si="19"/>
        <v>51643413</v>
      </c>
      <c r="K168" s="109"/>
    </row>
    <row r="169" spans="1:11" ht="21.95" customHeight="1">
      <c r="A169" s="104" t="s">
        <v>1697</v>
      </c>
      <c r="B169" s="12" t="s">
        <v>720</v>
      </c>
      <c r="C169" s="13"/>
      <c r="D169" s="13">
        <f>+'4장 시추조사'!I390</f>
        <v>35620634</v>
      </c>
      <c r="E169" s="13">
        <f>+'4장 시추조사'!K390</f>
        <v>66263805</v>
      </c>
      <c r="F169" s="13">
        <f t="shared" si="13"/>
        <v>101884439</v>
      </c>
      <c r="G169" s="13">
        <f t="shared" si="16"/>
        <v>0</v>
      </c>
      <c r="H169" s="13">
        <f t="shared" si="17"/>
        <v>0</v>
      </c>
      <c r="I169" s="13"/>
      <c r="J169" s="13">
        <f t="shared" si="19"/>
        <v>101884439</v>
      </c>
      <c r="K169" s="109"/>
    </row>
    <row r="170" spans="1:11" ht="21.95" customHeight="1">
      <c r="A170" s="104" t="s">
        <v>359</v>
      </c>
      <c r="B170" s="12" t="s">
        <v>720</v>
      </c>
      <c r="C170" s="13"/>
      <c r="D170" s="13">
        <f>+'4장 시추조사'!I398</f>
        <v>18511511</v>
      </c>
      <c r="E170" s="13">
        <f>+'4장 시추조사'!K398</f>
        <v>24656542</v>
      </c>
      <c r="F170" s="13">
        <f t="shared" si="13"/>
        <v>43168053</v>
      </c>
      <c r="G170" s="13">
        <f t="shared" si="16"/>
        <v>0</v>
      </c>
      <c r="H170" s="13">
        <f t="shared" si="17"/>
        <v>0</v>
      </c>
      <c r="I170" s="13"/>
      <c r="J170" s="13">
        <f t="shared" si="19"/>
        <v>43168053</v>
      </c>
      <c r="K170" s="109"/>
    </row>
    <row r="171" spans="1:11" ht="21.95" customHeight="1">
      <c r="A171" s="104" t="s">
        <v>360</v>
      </c>
      <c r="B171" s="12" t="s">
        <v>720</v>
      </c>
      <c r="C171" s="13"/>
      <c r="D171" s="13">
        <f>+'4장 시추조사'!I406</f>
        <v>35620634</v>
      </c>
      <c r="E171" s="13">
        <f>+'4장 시추조사'!K406</f>
        <v>49313085</v>
      </c>
      <c r="F171" s="13">
        <f t="shared" si="13"/>
        <v>84933719</v>
      </c>
      <c r="G171" s="13">
        <f t="shared" si="16"/>
        <v>0</v>
      </c>
      <c r="H171" s="13">
        <f t="shared" si="17"/>
        <v>0</v>
      </c>
      <c r="I171" s="13"/>
      <c r="J171" s="13">
        <f t="shared" si="19"/>
        <v>84933719</v>
      </c>
      <c r="K171" s="109"/>
    </row>
    <row r="172" spans="1:11" ht="21.95" customHeight="1">
      <c r="A172" s="104" t="s">
        <v>1709</v>
      </c>
      <c r="B172" s="12" t="s">
        <v>725</v>
      </c>
      <c r="C172" s="13">
        <f>+'4장 시추조사'!G419</f>
        <v>388785</v>
      </c>
      <c r="D172" s="13">
        <f>+'4장 시추조사'!I419</f>
        <v>149104</v>
      </c>
      <c r="E172" s="13">
        <f>+'4장 시추조사'!K419</f>
        <v>768770</v>
      </c>
      <c r="F172" s="13">
        <f t="shared" si="13"/>
        <v>1306659</v>
      </c>
      <c r="G172" s="13">
        <f t="shared" si="16"/>
        <v>427663</v>
      </c>
      <c r="H172" s="13">
        <f t="shared" si="17"/>
        <v>163289</v>
      </c>
      <c r="I172" s="13"/>
      <c r="J172" s="13">
        <f t="shared" si="19"/>
        <v>1897611</v>
      </c>
      <c r="K172" s="109"/>
    </row>
    <row r="173" spans="1:11" ht="21.95" customHeight="1">
      <c r="A173" s="104" t="s">
        <v>53</v>
      </c>
      <c r="B173" s="12" t="s">
        <v>725</v>
      </c>
      <c r="C173" s="13">
        <f>+'4장 시추조사'!G436</f>
        <v>514949</v>
      </c>
      <c r="D173" s="13">
        <f>+'4장 시추조사'!I436</f>
        <v>208501</v>
      </c>
      <c r="E173" s="13">
        <f>+'4장 시추조사'!K436</f>
        <v>1153155</v>
      </c>
      <c r="F173" s="13">
        <f t="shared" si="13"/>
        <v>1876605</v>
      </c>
      <c r="G173" s="13">
        <f t="shared" si="16"/>
        <v>566443</v>
      </c>
      <c r="H173" s="13">
        <f t="shared" si="17"/>
        <v>216278</v>
      </c>
      <c r="I173" s="13"/>
      <c r="J173" s="13">
        <f t="shared" si="19"/>
        <v>2659326</v>
      </c>
      <c r="K173" s="109"/>
    </row>
    <row r="174" spans="1:11" ht="21.95" customHeight="1">
      <c r="A174" s="104" t="s">
        <v>54</v>
      </c>
      <c r="B174" s="12" t="s">
        <v>725</v>
      </c>
      <c r="C174" s="13">
        <f>+'4장 시추조사'!G453</f>
        <v>641113</v>
      </c>
      <c r="D174" s="13">
        <f>+'4장 시추조사'!I453</f>
        <v>260417</v>
      </c>
      <c r="E174" s="13">
        <f>+'4장 시추조사'!K453</f>
        <v>1537540</v>
      </c>
      <c r="F174" s="13">
        <f t="shared" si="13"/>
        <v>2439070</v>
      </c>
      <c r="G174" s="13">
        <f t="shared" si="16"/>
        <v>705224</v>
      </c>
      <c r="H174" s="13">
        <f t="shared" si="17"/>
        <v>269267</v>
      </c>
      <c r="I174" s="13"/>
      <c r="J174" s="13">
        <f t="shared" si="19"/>
        <v>3413561</v>
      </c>
      <c r="K174" s="109"/>
    </row>
    <row r="175" spans="1:11" ht="21.95" customHeight="1">
      <c r="A175" s="104" t="s">
        <v>15</v>
      </c>
      <c r="B175" s="12" t="s">
        <v>725</v>
      </c>
      <c r="C175" s="13">
        <f>+'4장 시추조사'!G470</f>
        <v>641113</v>
      </c>
      <c r="D175" s="13">
        <f>+'4장 시추조사'!I470</f>
        <v>260417</v>
      </c>
      <c r="E175" s="13">
        <f>+'4장 시추조사'!K470</f>
        <v>1537540</v>
      </c>
      <c r="F175" s="13">
        <f t="shared" si="13"/>
        <v>2439070</v>
      </c>
      <c r="G175" s="13">
        <f t="shared" si="16"/>
        <v>705224</v>
      </c>
      <c r="H175" s="13">
        <f t="shared" si="17"/>
        <v>269267</v>
      </c>
      <c r="I175" s="13"/>
      <c r="J175" s="13">
        <f t="shared" si="19"/>
        <v>3413561</v>
      </c>
      <c r="K175" s="109"/>
    </row>
    <row r="176" spans="1:11" ht="21.95" customHeight="1">
      <c r="A176" s="104" t="s">
        <v>8</v>
      </c>
      <c r="B176" s="12" t="s">
        <v>725</v>
      </c>
      <c r="C176" s="13">
        <f>+'4장 시추조사'!G487</f>
        <v>767277</v>
      </c>
      <c r="D176" s="13">
        <f>+'4장 시추조사'!I487</f>
        <v>445256</v>
      </c>
      <c r="E176" s="13">
        <f>+'4장 시추조사'!K487</f>
        <v>1484245</v>
      </c>
      <c r="F176" s="13">
        <f t="shared" si="13"/>
        <v>2696778</v>
      </c>
      <c r="G176" s="13">
        <f t="shared" si="16"/>
        <v>844004</v>
      </c>
      <c r="H176" s="13">
        <f t="shared" si="17"/>
        <v>322256</v>
      </c>
      <c r="I176" s="13"/>
      <c r="J176" s="13">
        <f t="shared" si="19"/>
        <v>3863038</v>
      </c>
      <c r="K176" s="109"/>
    </row>
    <row r="177" spans="1:11" ht="21.95" customHeight="1">
      <c r="A177" s="104" t="s">
        <v>1704</v>
      </c>
      <c r="B177" s="12" t="s">
        <v>725</v>
      </c>
      <c r="C177" s="13">
        <f>+'4장 시추조사'!G504</f>
        <v>262621</v>
      </c>
      <c r="D177" s="13">
        <f>+'4장 시추조사'!I504</f>
        <v>158972</v>
      </c>
      <c r="E177" s="13">
        <f>+'4장 시추조사'!K504</f>
        <v>384385</v>
      </c>
      <c r="F177" s="13">
        <f t="shared" si="13"/>
        <v>805978</v>
      </c>
      <c r="G177" s="13">
        <f t="shared" si="16"/>
        <v>288883</v>
      </c>
      <c r="H177" s="13">
        <f t="shared" si="17"/>
        <v>110300</v>
      </c>
      <c r="I177" s="13"/>
      <c r="J177" s="13">
        <f t="shared" si="19"/>
        <v>1205161</v>
      </c>
      <c r="K177" s="109"/>
    </row>
    <row r="178" spans="1:11" ht="21.95" customHeight="1">
      <c r="A178" s="104" t="s">
        <v>9</v>
      </c>
      <c r="B178" s="12" t="s">
        <v>725</v>
      </c>
      <c r="C178" s="13">
        <f>+'4장 시추조사'!G521</f>
        <v>388785</v>
      </c>
      <c r="D178" s="13">
        <f>+'4장 시추조사'!I521</f>
        <v>445256</v>
      </c>
      <c r="E178" s="13">
        <f>+'4장 시추조사'!K521</f>
        <v>934315</v>
      </c>
      <c r="F178" s="13">
        <f t="shared" si="13"/>
        <v>1768356</v>
      </c>
      <c r="G178" s="13">
        <f t="shared" si="16"/>
        <v>427663</v>
      </c>
      <c r="H178" s="13">
        <f t="shared" si="17"/>
        <v>163289</v>
      </c>
      <c r="I178" s="13"/>
      <c r="J178" s="13">
        <f t="shared" si="19"/>
        <v>2359308</v>
      </c>
      <c r="K178" s="109"/>
    </row>
    <row r="179" spans="1:11" ht="21.95" customHeight="1">
      <c r="A179" s="112" t="s">
        <v>971</v>
      </c>
      <c r="B179" s="105" t="s">
        <v>692</v>
      </c>
      <c r="C179" s="13"/>
      <c r="D179" s="13"/>
      <c r="E179" s="13">
        <f>+'4장 시추조사'!K528</f>
        <v>505000</v>
      </c>
      <c r="F179" s="13">
        <f>SUM(C179:E179)</f>
        <v>505000</v>
      </c>
      <c r="G179" s="13">
        <f t="shared" si="16"/>
        <v>0</v>
      </c>
      <c r="H179" s="13">
        <f t="shared" si="17"/>
        <v>0</v>
      </c>
      <c r="I179" s="13"/>
      <c r="J179" s="13">
        <f t="shared" si="19"/>
        <v>505000</v>
      </c>
      <c r="K179" s="109"/>
    </row>
    <row r="180" spans="1:11" ht="21.95" customHeight="1">
      <c r="A180" s="110" t="s">
        <v>969</v>
      </c>
      <c r="B180" s="105" t="s">
        <v>692</v>
      </c>
      <c r="C180" s="13"/>
      <c r="D180" s="13"/>
      <c r="E180" s="13">
        <f>+'4장 시추조사'!K529</f>
        <v>646400</v>
      </c>
      <c r="F180" s="13">
        <f t="shared" ref="F180:F190" si="20">SUM(C180:E180)</f>
        <v>646400</v>
      </c>
      <c r="G180" s="13">
        <f t="shared" si="16"/>
        <v>0</v>
      </c>
      <c r="H180" s="13">
        <f t="shared" si="17"/>
        <v>0</v>
      </c>
      <c r="I180" s="13"/>
      <c r="J180" s="13">
        <f t="shared" si="19"/>
        <v>646400</v>
      </c>
      <c r="K180" s="109"/>
    </row>
    <row r="181" spans="1:11" ht="21.95" customHeight="1">
      <c r="A181" s="110" t="s">
        <v>512</v>
      </c>
      <c r="B181" s="105" t="s">
        <v>692</v>
      </c>
      <c r="C181" s="13"/>
      <c r="D181" s="13"/>
      <c r="E181" s="13">
        <f>+'4장 시추조사'!K530</f>
        <v>848400</v>
      </c>
      <c r="F181" s="13">
        <f t="shared" si="20"/>
        <v>848400</v>
      </c>
      <c r="G181" s="13">
        <f t="shared" si="16"/>
        <v>0</v>
      </c>
      <c r="H181" s="13">
        <f t="shared" si="17"/>
        <v>0</v>
      </c>
      <c r="I181" s="13"/>
      <c r="J181" s="13">
        <f t="shared" si="19"/>
        <v>848400</v>
      </c>
      <c r="K181" s="109"/>
    </row>
    <row r="182" spans="1:11" ht="21.95" customHeight="1">
      <c r="A182" s="110" t="s">
        <v>13</v>
      </c>
      <c r="B182" s="105" t="s">
        <v>692</v>
      </c>
      <c r="C182" s="13"/>
      <c r="D182" s="13"/>
      <c r="E182" s="13">
        <f>+'4장 시추조사'!K531</f>
        <v>803600</v>
      </c>
      <c r="F182" s="13">
        <f t="shared" si="20"/>
        <v>803600</v>
      </c>
      <c r="G182" s="13">
        <f t="shared" si="16"/>
        <v>0</v>
      </c>
      <c r="H182" s="13">
        <f t="shared" si="17"/>
        <v>0</v>
      </c>
      <c r="I182" s="13"/>
      <c r="J182" s="13">
        <f t="shared" si="19"/>
        <v>803600</v>
      </c>
      <c r="K182" s="109"/>
    </row>
    <row r="183" spans="1:11" ht="21.95" customHeight="1">
      <c r="A183" s="110" t="s">
        <v>12</v>
      </c>
      <c r="B183" s="105" t="s">
        <v>692</v>
      </c>
      <c r="C183" s="13"/>
      <c r="D183" s="13"/>
      <c r="E183" s="13">
        <f>+'4장 시추조사'!K532</f>
        <v>1377600</v>
      </c>
      <c r="F183" s="13">
        <f t="shared" si="20"/>
        <v>1377600</v>
      </c>
      <c r="G183" s="13">
        <f t="shared" si="16"/>
        <v>0</v>
      </c>
      <c r="H183" s="13">
        <f t="shared" si="17"/>
        <v>0</v>
      </c>
      <c r="I183" s="13"/>
      <c r="J183" s="13">
        <f t="shared" si="19"/>
        <v>1377600</v>
      </c>
      <c r="K183" s="109"/>
    </row>
    <row r="184" spans="1:11" ht="21.95" customHeight="1">
      <c r="A184" s="110" t="s">
        <v>405</v>
      </c>
      <c r="B184" s="105" t="s">
        <v>692</v>
      </c>
      <c r="C184" s="13"/>
      <c r="D184" s="13"/>
      <c r="E184" s="13">
        <f>+'4장 시추조사'!K533</f>
        <v>73680</v>
      </c>
      <c r="F184" s="13">
        <f t="shared" si="20"/>
        <v>73680</v>
      </c>
      <c r="G184" s="13">
        <f t="shared" si="16"/>
        <v>0</v>
      </c>
      <c r="H184" s="13">
        <f t="shared" si="17"/>
        <v>0</v>
      </c>
      <c r="I184" s="13"/>
      <c r="J184" s="13">
        <f t="shared" si="19"/>
        <v>73680</v>
      </c>
      <c r="K184" s="109"/>
    </row>
    <row r="185" spans="1:11" ht="21.95" customHeight="1">
      <c r="A185" s="110" t="s">
        <v>10</v>
      </c>
      <c r="B185" s="105" t="s">
        <v>692</v>
      </c>
      <c r="C185" s="13"/>
      <c r="D185" s="13"/>
      <c r="E185" s="13">
        <f>+'4장 시추조사'!K534</f>
        <v>530064</v>
      </c>
      <c r="F185" s="13">
        <f t="shared" si="20"/>
        <v>530064</v>
      </c>
      <c r="G185" s="13">
        <f t="shared" si="16"/>
        <v>0</v>
      </c>
      <c r="H185" s="13">
        <f t="shared" si="17"/>
        <v>0</v>
      </c>
      <c r="I185" s="13"/>
      <c r="J185" s="13">
        <f t="shared" si="19"/>
        <v>530064</v>
      </c>
      <c r="K185" s="109"/>
    </row>
    <row r="186" spans="1:11" ht="21.95" customHeight="1">
      <c r="A186" s="110" t="s">
        <v>413</v>
      </c>
      <c r="B186" s="105" t="s">
        <v>692</v>
      </c>
      <c r="C186" s="13"/>
      <c r="D186" s="13"/>
      <c r="E186" s="13">
        <f>+'4장 시추조사'!K539</f>
        <v>755639</v>
      </c>
      <c r="F186" s="13">
        <f t="shared" si="20"/>
        <v>755639</v>
      </c>
      <c r="G186" s="13">
        <f t="shared" si="16"/>
        <v>0</v>
      </c>
      <c r="H186" s="13">
        <f t="shared" si="17"/>
        <v>0</v>
      </c>
      <c r="I186" s="13"/>
      <c r="J186" s="13">
        <f t="shared" si="19"/>
        <v>755639</v>
      </c>
      <c r="K186" s="109"/>
    </row>
    <row r="187" spans="1:11" ht="21.95" customHeight="1">
      <c r="A187" s="110" t="s">
        <v>404</v>
      </c>
      <c r="B187" s="105" t="s">
        <v>692</v>
      </c>
      <c r="C187" s="13"/>
      <c r="D187" s="13"/>
      <c r="E187" s="13">
        <f>+'4장 시추조사'!K543</f>
        <v>804743</v>
      </c>
      <c r="F187" s="13">
        <f t="shared" si="20"/>
        <v>804743</v>
      </c>
      <c r="G187" s="13">
        <f t="shared" si="16"/>
        <v>0</v>
      </c>
      <c r="H187" s="13">
        <f t="shared" si="17"/>
        <v>0</v>
      </c>
      <c r="I187" s="13"/>
      <c r="J187" s="13">
        <f t="shared" ref="J187:J213" si="21">+F187+G187+H187</f>
        <v>804743</v>
      </c>
      <c r="K187" s="109"/>
    </row>
    <row r="188" spans="1:11" ht="21.95" customHeight="1">
      <c r="A188" s="110" t="s">
        <v>396</v>
      </c>
      <c r="B188" s="105" t="s">
        <v>692</v>
      </c>
      <c r="C188" s="13"/>
      <c r="D188" s="13"/>
      <c r="E188" s="13">
        <f>+'4장 시추조사'!K547</f>
        <v>859295</v>
      </c>
      <c r="F188" s="13">
        <f t="shared" si="20"/>
        <v>859295</v>
      </c>
      <c r="G188" s="13">
        <f t="shared" si="16"/>
        <v>0</v>
      </c>
      <c r="H188" s="13">
        <f t="shared" si="17"/>
        <v>0</v>
      </c>
      <c r="I188" s="13"/>
      <c r="J188" s="13">
        <f t="shared" si="21"/>
        <v>859295</v>
      </c>
      <c r="K188" s="109"/>
    </row>
    <row r="189" spans="1:11" ht="21.95" customHeight="1">
      <c r="A189" s="110" t="s">
        <v>412</v>
      </c>
      <c r="B189" s="105" t="s">
        <v>692</v>
      </c>
      <c r="C189" s="13"/>
      <c r="D189" s="13"/>
      <c r="E189" s="13">
        <f>+'4장 시추조사'!K551</f>
        <v>1214836</v>
      </c>
      <c r="F189" s="13">
        <f t="shared" si="20"/>
        <v>1214836</v>
      </c>
      <c r="G189" s="13">
        <f t="shared" si="16"/>
        <v>0</v>
      </c>
      <c r="H189" s="13">
        <f t="shared" si="17"/>
        <v>0</v>
      </c>
      <c r="I189" s="13"/>
      <c r="J189" s="13">
        <f t="shared" si="21"/>
        <v>1214836</v>
      </c>
      <c r="K189" s="109"/>
    </row>
    <row r="190" spans="1:11" ht="21.95" customHeight="1">
      <c r="A190" s="110" t="s">
        <v>14</v>
      </c>
      <c r="B190" s="105"/>
      <c r="C190" s="13"/>
      <c r="D190" s="13">
        <f>+'4장 시추조사'!I558</f>
        <v>101323</v>
      </c>
      <c r="E190" s="13">
        <f>+'4장 시추조사'!K558</f>
        <v>256381</v>
      </c>
      <c r="F190" s="13">
        <f t="shared" si="20"/>
        <v>357704</v>
      </c>
      <c r="G190" s="13">
        <f t="shared" si="16"/>
        <v>0</v>
      </c>
      <c r="H190" s="13">
        <f t="shared" si="17"/>
        <v>0</v>
      </c>
      <c r="I190" s="13"/>
      <c r="J190" s="13">
        <f t="shared" si="21"/>
        <v>357704</v>
      </c>
      <c r="K190" s="109"/>
    </row>
    <row r="191" spans="1:11" ht="21.95" customHeight="1">
      <c r="A191" s="168" t="s">
        <v>1881</v>
      </c>
      <c r="B191" s="12" t="s">
        <v>671</v>
      </c>
      <c r="C191" s="13">
        <f>+'4장 시추조사'!G589</f>
        <v>43666</v>
      </c>
      <c r="D191" s="13">
        <f>+'4장 시추조사'!I589</f>
        <v>15377</v>
      </c>
      <c r="E191" s="13">
        <f>+'4장 시추조사'!K589</f>
        <v>192286</v>
      </c>
      <c r="F191" s="13">
        <f t="shared" ref="F191:F329" si="22">SUM(C191:E191)</f>
        <v>251329</v>
      </c>
      <c r="G191" s="13">
        <f t="shared" si="16"/>
        <v>48032</v>
      </c>
      <c r="H191" s="13">
        <f t="shared" si="17"/>
        <v>18339</v>
      </c>
      <c r="I191" s="13"/>
      <c r="J191" s="13">
        <f t="shared" si="21"/>
        <v>317700</v>
      </c>
      <c r="K191" s="109"/>
    </row>
    <row r="192" spans="1:11" ht="21.95" customHeight="1">
      <c r="A192" s="104" t="s">
        <v>913</v>
      </c>
      <c r="B192" s="12" t="s">
        <v>671</v>
      </c>
      <c r="C192" s="13">
        <f>+'4장 시추조사'!G608</f>
        <v>49124</v>
      </c>
      <c r="D192" s="13">
        <f>+'4장 시추조사'!I608</f>
        <v>22348</v>
      </c>
      <c r="E192" s="13">
        <f>+'4장 시추조사'!K608</f>
        <v>225734</v>
      </c>
      <c r="F192" s="13">
        <f t="shared" si="22"/>
        <v>297206</v>
      </c>
      <c r="G192" s="13">
        <f t="shared" si="16"/>
        <v>54036</v>
      </c>
      <c r="H192" s="13">
        <f t="shared" si="17"/>
        <v>20632</v>
      </c>
      <c r="I192" s="13"/>
      <c r="J192" s="13">
        <f t="shared" si="21"/>
        <v>371874</v>
      </c>
      <c r="K192" s="109"/>
    </row>
    <row r="193" spans="1:11" ht="21.95" customHeight="1">
      <c r="A193" s="104" t="s">
        <v>1889</v>
      </c>
      <c r="B193" s="12" t="s">
        <v>671</v>
      </c>
      <c r="C193" s="13">
        <f>+'4장 시추조사'!G627</f>
        <v>106436</v>
      </c>
      <c r="D193" s="13">
        <f>+'4장 시추조사'!I627</f>
        <v>50402</v>
      </c>
      <c r="E193" s="13">
        <f>+'4장 시추조사'!K627</f>
        <v>429306</v>
      </c>
      <c r="F193" s="13">
        <f t="shared" si="22"/>
        <v>586144</v>
      </c>
      <c r="G193" s="13">
        <f t="shared" si="16"/>
        <v>117079</v>
      </c>
      <c r="H193" s="13">
        <f t="shared" si="17"/>
        <v>44703</v>
      </c>
      <c r="I193" s="13"/>
      <c r="J193" s="13">
        <f t="shared" si="21"/>
        <v>747926</v>
      </c>
      <c r="K193" s="109"/>
    </row>
    <row r="194" spans="1:11" ht="21.95" customHeight="1">
      <c r="A194" s="168" t="s">
        <v>914</v>
      </c>
      <c r="B194" s="12" t="s">
        <v>671</v>
      </c>
      <c r="C194" s="13">
        <f>+'4장 시추조사'!G647</f>
        <v>177394</v>
      </c>
      <c r="D194" s="13">
        <f>+'4장 시추조사'!I647</f>
        <v>154763</v>
      </c>
      <c r="E194" s="13">
        <f>+'4장 시추조사'!K647</f>
        <v>551637</v>
      </c>
      <c r="F194" s="13">
        <f t="shared" si="22"/>
        <v>883794</v>
      </c>
      <c r="G194" s="13">
        <f t="shared" si="16"/>
        <v>195133</v>
      </c>
      <c r="H194" s="13">
        <f t="shared" si="17"/>
        <v>74505</v>
      </c>
      <c r="I194" s="13"/>
      <c r="J194" s="13">
        <f t="shared" si="21"/>
        <v>1153432</v>
      </c>
      <c r="K194" s="109"/>
    </row>
    <row r="195" spans="1:11" ht="21.95" customHeight="1">
      <c r="A195" s="168" t="s">
        <v>1888</v>
      </c>
      <c r="B195" s="12" t="s">
        <v>671</v>
      </c>
      <c r="C195" s="13">
        <f>+'4장 시추조사'!G666</f>
        <v>49124</v>
      </c>
      <c r="D195" s="13">
        <f>+'4장 시추조사'!I666</f>
        <v>17601</v>
      </c>
      <c r="E195" s="13">
        <f>+'4장 시추조사'!K666</f>
        <v>226999</v>
      </c>
      <c r="F195" s="13">
        <f t="shared" si="22"/>
        <v>293724</v>
      </c>
      <c r="G195" s="13">
        <f t="shared" si="16"/>
        <v>54036</v>
      </c>
      <c r="H195" s="13">
        <f t="shared" si="17"/>
        <v>20632</v>
      </c>
      <c r="I195" s="13"/>
      <c r="J195" s="13">
        <f t="shared" si="21"/>
        <v>368392</v>
      </c>
      <c r="K195" s="109"/>
    </row>
    <row r="196" spans="1:11" ht="21.95" customHeight="1">
      <c r="A196" s="104" t="s">
        <v>936</v>
      </c>
      <c r="B196" s="12" t="s">
        <v>671</v>
      </c>
      <c r="C196" s="13">
        <f>+'4장 시추조사'!G685</f>
        <v>57312</v>
      </c>
      <c r="D196" s="13">
        <f>+'4장 시추조사'!I685</f>
        <v>26695</v>
      </c>
      <c r="E196" s="13">
        <f>+'4장 시추조사'!K685</f>
        <v>264273</v>
      </c>
      <c r="F196" s="13">
        <f t="shared" si="22"/>
        <v>348280</v>
      </c>
      <c r="G196" s="13">
        <f t="shared" si="16"/>
        <v>63043</v>
      </c>
      <c r="H196" s="13">
        <f t="shared" si="17"/>
        <v>24071</v>
      </c>
      <c r="I196" s="13"/>
      <c r="J196" s="13">
        <f t="shared" si="21"/>
        <v>435394</v>
      </c>
      <c r="K196" s="109"/>
    </row>
    <row r="197" spans="1:11" ht="21.95" customHeight="1">
      <c r="A197" s="168" t="s">
        <v>1890</v>
      </c>
      <c r="B197" s="12" t="s">
        <v>671</v>
      </c>
      <c r="C197" s="13">
        <f>+'4장 시추조사'!G704</f>
        <v>122811</v>
      </c>
      <c r="D197" s="13">
        <f>+'4장 시추조사'!I704</f>
        <v>63074</v>
      </c>
      <c r="E197" s="13">
        <f>+'4장 시추조사'!K704</f>
        <v>494956</v>
      </c>
      <c r="F197" s="13">
        <f t="shared" si="22"/>
        <v>680841</v>
      </c>
      <c r="G197" s="13">
        <f t="shared" si="16"/>
        <v>135092</v>
      </c>
      <c r="H197" s="13">
        <f t="shared" si="17"/>
        <v>51580</v>
      </c>
      <c r="I197" s="13"/>
      <c r="J197" s="13">
        <f t="shared" si="21"/>
        <v>867513</v>
      </c>
      <c r="K197" s="109"/>
    </row>
    <row r="198" spans="1:11" ht="21.95" customHeight="1">
      <c r="A198" s="168" t="s">
        <v>915</v>
      </c>
      <c r="B198" s="12" t="s">
        <v>671</v>
      </c>
      <c r="C198" s="13">
        <f>+'4장 시추조사'!G724</f>
        <v>207415</v>
      </c>
      <c r="D198" s="13">
        <f>+'4장 시추조사'!I724</f>
        <v>208633</v>
      </c>
      <c r="E198" s="13">
        <f>+'4장 시추조사'!K724</f>
        <v>642805</v>
      </c>
      <c r="F198" s="13">
        <f t="shared" si="22"/>
        <v>1058853</v>
      </c>
      <c r="G198" s="13">
        <f t="shared" ref="G198:G213" si="23">INT(C198*$G$2)</f>
        <v>228156</v>
      </c>
      <c r="H198" s="13">
        <f t="shared" ref="H198:H213" si="24">INT((C198+G198)*$H$2)</f>
        <v>87114</v>
      </c>
      <c r="I198" s="13"/>
      <c r="J198" s="13">
        <f t="shared" si="21"/>
        <v>1374123</v>
      </c>
      <c r="K198" s="109"/>
    </row>
    <row r="199" spans="1:11" ht="21.95" customHeight="1">
      <c r="A199" s="168" t="s">
        <v>934</v>
      </c>
      <c r="B199" s="12" t="s">
        <v>671</v>
      </c>
      <c r="C199" s="13">
        <f>+'4장 시추조사'!G743</f>
        <v>73687</v>
      </c>
      <c r="D199" s="13">
        <f>+'4장 시추조사'!I743</f>
        <v>17601</v>
      </c>
      <c r="E199" s="13">
        <f>+'4장 시추조사'!K743</f>
        <v>321853</v>
      </c>
      <c r="F199" s="13">
        <f>SUM(C199:E199)</f>
        <v>413141</v>
      </c>
      <c r="G199" s="13">
        <f t="shared" si="23"/>
        <v>81055</v>
      </c>
      <c r="H199" s="13">
        <f t="shared" si="24"/>
        <v>30948</v>
      </c>
      <c r="I199" s="13"/>
      <c r="J199" s="13">
        <f t="shared" si="21"/>
        <v>525144</v>
      </c>
      <c r="K199" s="109"/>
    </row>
    <row r="200" spans="1:11" ht="21.95" customHeight="1">
      <c r="A200" s="104" t="s">
        <v>946</v>
      </c>
      <c r="B200" s="12" t="s">
        <v>671</v>
      </c>
      <c r="C200" s="13">
        <f>+'4장 시추조사'!G762</f>
        <v>85968</v>
      </c>
      <c r="D200" s="13">
        <f>+'4장 시추조사'!I762</f>
        <v>26695</v>
      </c>
      <c r="E200" s="13">
        <f>+'4장 시추조사'!K762</f>
        <v>373135</v>
      </c>
      <c r="F200" s="13">
        <f>SUM(C200:E200)</f>
        <v>485798</v>
      </c>
      <c r="G200" s="13">
        <f t="shared" si="23"/>
        <v>94564</v>
      </c>
      <c r="H200" s="13">
        <f t="shared" si="24"/>
        <v>36106</v>
      </c>
      <c r="I200" s="13"/>
      <c r="J200" s="13">
        <f t="shared" si="21"/>
        <v>616468</v>
      </c>
      <c r="K200" s="109"/>
    </row>
    <row r="201" spans="1:11" ht="21.95" customHeight="1">
      <c r="A201" s="168" t="s">
        <v>1926</v>
      </c>
      <c r="B201" s="12" t="s">
        <v>671</v>
      </c>
      <c r="C201" s="13">
        <f>+'4장 시추조사'!G781</f>
        <v>184217</v>
      </c>
      <c r="D201" s="13">
        <f>+'4장 시추조사'!I781</f>
        <v>63074</v>
      </c>
      <c r="E201" s="13">
        <f>+'4장 시추조사'!K781</f>
        <v>702477</v>
      </c>
      <c r="F201" s="13">
        <f>SUM(C201:E201)</f>
        <v>949768</v>
      </c>
      <c r="G201" s="13">
        <f t="shared" si="23"/>
        <v>202638</v>
      </c>
      <c r="H201" s="13">
        <f t="shared" si="24"/>
        <v>77371</v>
      </c>
      <c r="I201" s="13"/>
      <c r="J201" s="13">
        <f t="shared" si="21"/>
        <v>1229777</v>
      </c>
      <c r="K201" s="109"/>
    </row>
    <row r="202" spans="1:11" ht="21.95" customHeight="1">
      <c r="A202" s="168" t="s">
        <v>937</v>
      </c>
      <c r="B202" s="12" t="s">
        <v>671</v>
      </c>
      <c r="C202" s="13">
        <f>+'4장 시추조사'!G801</f>
        <v>311123</v>
      </c>
      <c r="D202" s="13">
        <f>+'4장 시추조사'!I801</f>
        <v>208633</v>
      </c>
      <c r="E202" s="13">
        <f>+'4장 시추조사'!K801</f>
        <v>910931</v>
      </c>
      <c r="F202" s="13">
        <f>SUM(C202:E202)</f>
        <v>1430687</v>
      </c>
      <c r="G202" s="13">
        <f t="shared" si="23"/>
        <v>342235</v>
      </c>
      <c r="H202" s="13">
        <f t="shared" si="24"/>
        <v>130671</v>
      </c>
      <c r="I202" s="13"/>
      <c r="J202" s="13">
        <f t="shared" si="21"/>
        <v>1903593</v>
      </c>
      <c r="K202" s="109"/>
    </row>
    <row r="203" spans="1:11" ht="21.95" customHeight="1">
      <c r="A203" s="168" t="s">
        <v>1895</v>
      </c>
      <c r="B203" s="12" t="s">
        <v>671</v>
      </c>
      <c r="C203" s="13">
        <f>+'4장 시추조사'!G820</f>
        <v>57312</v>
      </c>
      <c r="D203" s="13">
        <f>+'4장 시추조사'!I820</f>
        <v>21062</v>
      </c>
      <c r="E203" s="13">
        <f>+'4장 시추조사'!K820</f>
        <v>260627</v>
      </c>
      <c r="F203" s="13">
        <f t="shared" si="22"/>
        <v>339001</v>
      </c>
      <c r="G203" s="13">
        <f t="shared" si="23"/>
        <v>63043</v>
      </c>
      <c r="H203" s="13">
        <f t="shared" si="24"/>
        <v>24071</v>
      </c>
      <c r="I203" s="13"/>
      <c r="J203" s="13">
        <f t="shared" si="21"/>
        <v>426115</v>
      </c>
      <c r="K203" s="109"/>
    </row>
    <row r="204" spans="1:11" ht="21.95" customHeight="1">
      <c r="A204" s="104" t="s">
        <v>920</v>
      </c>
      <c r="B204" s="12" t="s">
        <v>671</v>
      </c>
      <c r="C204" s="13">
        <f>+'4장 시추조사'!G839</f>
        <v>65499</v>
      </c>
      <c r="D204" s="13">
        <f>+'4장 시추조사'!I839</f>
        <v>32716</v>
      </c>
      <c r="E204" s="13">
        <f>+'4장 시추조사'!K839</f>
        <v>302910</v>
      </c>
      <c r="F204" s="13">
        <f t="shared" si="22"/>
        <v>401125</v>
      </c>
      <c r="G204" s="13">
        <f t="shared" si="23"/>
        <v>72048</v>
      </c>
      <c r="H204" s="13">
        <f t="shared" si="24"/>
        <v>27509</v>
      </c>
      <c r="I204" s="13"/>
      <c r="J204" s="13">
        <f t="shared" si="21"/>
        <v>500682</v>
      </c>
      <c r="K204" s="109"/>
    </row>
    <row r="205" spans="1:11" ht="21.95" customHeight="1">
      <c r="A205" s="168" t="s">
        <v>1883</v>
      </c>
      <c r="B205" s="12" t="s">
        <v>671</v>
      </c>
      <c r="C205" s="13">
        <f>+'4장 시추조사'!G858</f>
        <v>144644</v>
      </c>
      <c r="D205" s="13">
        <f>+'4장 시추조사'!I858</f>
        <v>73385</v>
      </c>
      <c r="E205" s="13">
        <f>+'4장 시추조사'!K858</f>
        <v>578661</v>
      </c>
      <c r="F205" s="13">
        <f t="shared" si="22"/>
        <v>796690</v>
      </c>
      <c r="G205" s="13">
        <f t="shared" si="23"/>
        <v>159108</v>
      </c>
      <c r="H205" s="13">
        <f t="shared" si="24"/>
        <v>60750</v>
      </c>
      <c r="I205" s="13"/>
      <c r="J205" s="13">
        <f t="shared" si="21"/>
        <v>1016548</v>
      </c>
      <c r="K205" s="109"/>
    </row>
    <row r="206" spans="1:11" ht="21.95" customHeight="1">
      <c r="A206" s="104" t="s">
        <v>927</v>
      </c>
      <c r="B206" s="12" t="s">
        <v>671</v>
      </c>
      <c r="C206" s="13">
        <f>+'4장 시추조사'!G878</f>
        <v>242894</v>
      </c>
      <c r="D206" s="13">
        <f>+'4장 시추조사'!I878</f>
        <v>289116</v>
      </c>
      <c r="E206" s="13">
        <f>+'4장 시추조사'!K878</f>
        <v>750841</v>
      </c>
      <c r="F206" s="13">
        <f t="shared" si="22"/>
        <v>1282851</v>
      </c>
      <c r="G206" s="13">
        <f t="shared" si="23"/>
        <v>267183</v>
      </c>
      <c r="H206" s="13">
        <f t="shared" si="24"/>
        <v>102015</v>
      </c>
      <c r="I206" s="13"/>
      <c r="J206" s="13">
        <f t="shared" si="21"/>
        <v>1652049</v>
      </c>
      <c r="K206" s="109"/>
    </row>
    <row r="207" spans="1:11" ht="21.95" customHeight="1">
      <c r="A207" s="168" t="s">
        <v>1885</v>
      </c>
      <c r="B207" s="12" t="s">
        <v>671</v>
      </c>
      <c r="C207" s="13">
        <f>+'4장 시추조사'!G897</f>
        <v>60041</v>
      </c>
      <c r="D207" s="13">
        <f>+'4장 시추조사'!I897</f>
        <v>24370</v>
      </c>
      <c r="E207" s="13">
        <f>+'4장 시추조사'!K897</f>
        <v>279384</v>
      </c>
      <c r="F207" s="13">
        <f t="shared" si="22"/>
        <v>363795</v>
      </c>
      <c r="G207" s="13">
        <f t="shared" si="23"/>
        <v>66045</v>
      </c>
      <c r="H207" s="13">
        <f t="shared" si="24"/>
        <v>25217</v>
      </c>
      <c r="I207" s="13"/>
      <c r="J207" s="13">
        <f t="shared" si="21"/>
        <v>455057</v>
      </c>
      <c r="K207" s="109"/>
    </row>
    <row r="208" spans="1:11" ht="21.95" customHeight="1">
      <c r="A208" s="104" t="s">
        <v>921</v>
      </c>
      <c r="B208" s="12" t="s">
        <v>671</v>
      </c>
      <c r="C208" s="13">
        <f>+'4장 시추조사'!G916</f>
        <v>70957</v>
      </c>
      <c r="D208" s="13">
        <f>+'4장 시추조사'!I916</f>
        <v>39488</v>
      </c>
      <c r="E208" s="13">
        <f>+'4장 시추조사'!K916</f>
        <v>325214</v>
      </c>
      <c r="F208" s="13">
        <f t="shared" si="22"/>
        <v>435659</v>
      </c>
      <c r="G208" s="13">
        <f t="shared" si="23"/>
        <v>78052</v>
      </c>
      <c r="H208" s="13">
        <f t="shared" si="24"/>
        <v>29801</v>
      </c>
      <c r="I208" s="13"/>
      <c r="J208" s="13">
        <f t="shared" si="21"/>
        <v>543512</v>
      </c>
      <c r="K208" s="109"/>
    </row>
    <row r="209" spans="1:12" ht="21.95" customHeight="1">
      <c r="A209" s="168" t="s">
        <v>1886</v>
      </c>
      <c r="B209" s="12" t="s">
        <v>671</v>
      </c>
      <c r="C209" s="13">
        <f>+'4장 시추조사'!G935</f>
        <v>155561</v>
      </c>
      <c r="D209" s="13">
        <f>+'4장 시추조사'!I935</f>
        <v>91811</v>
      </c>
      <c r="E209" s="13">
        <f>+'4장 시추조사'!K935</f>
        <v>631047</v>
      </c>
      <c r="F209" s="13">
        <f t="shared" si="22"/>
        <v>878419</v>
      </c>
      <c r="G209" s="13">
        <f t="shared" si="23"/>
        <v>171117</v>
      </c>
      <c r="H209" s="13">
        <f t="shared" si="24"/>
        <v>65335</v>
      </c>
      <c r="I209" s="13"/>
      <c r="J209" s="13">
        <f t="shared" si="21"/>
        <v>1114871</v>
      </c>
      <c r="K209" s="109"/>
    </row>
    <row r="210" spans="1:12" ht="21.95" customHeight="1">
      <c r="A210" s="168" t="s">
        <v>922</v>
      </c>
      <c r="B210" s="12" t="s">
        <v>671</v>
      </c>
      <c r="C210" s="13">
        <f>+'4장 시추조사'!G955</f>
        <v>256540</v>
      </c>
      <c r="D210" s="13">
        <f>+'4장 시추조사'!I955</f>
        <v>371517</v>
      </c>
      <c r="E210" s="13">
        <f>+'4장 시추조사'!K955</f>
        <v>796073</v>
      </c>
      <c r="F210" s="13">
        <f t="shared" si="22"/>
        <v>1424130</v>
      </c>
      <c r="G210" s="13">
        <f t="shared" si="23"/>
        <v>282194</v>
      </c>
      <c r="H210" s="13">
        <f t="shared" si="24"/>
        <v>107746</v>
      </c>
      <c r="I210" s="13"/>
      <c r="J210" s="13">
        <f t="shared" si="21"/>
        <v>1814070</v>
      </c>
      <c r="K210" s="109"/>
    </row>
    <row r="211" spans="1:12" ht="21.95" customHeight="1">
      <c r="A211" s="104" t="s">
        <v>1896</v>
      </c>
      <c r="B211" s="12" t="s">
        <v>671</v>
      </c>
      <c r="C211" s="13">
        <f>+'4장 시추조사'!G980</f>
        <v>43666</v>
      </c>
      <c r="D211" s="13">
        <f>+'4장 시추조사'!I980</f>
        <v>41225</v>
      </c>
      <c r="E211" s="13">
        <f>+'4장 시추조사'!K980</f>
        <v>201683</v>
      </c>
      <c r="F211" s="13">
        <f t="shared" si="22"/>
        <v>286574</v>
      </c>
      <c r="G211" s="13">
        <f t="shared" si="23"/>
        <v>48032</v>
      </c>
      <c r="H211" s="13">
        <f t="shared" si="24"/>
        <v>18339</v>
      </c>
      <c r="I211" s="13"/>
      <c r="J211" s="13">
        <f t="shared" si="21"/>
        <v>352945</v>
      </c>
      <c r="K211" s="109"/>
    </row>
    <row r="212" spans="1:12" ht="21.95" customHeight="1">
      <c r="A212" s="168" t="s">
        <v>1897</v>
      </c>
      <c r="B212" s="12" t="s">
        <v>671</v>
      </c>
      <c r="C212" s="13">
        <f>+'4장 시추조사'!G998</f>
        <v>46395</v>
      </c>
      <c r="D212" s="13">
        <f>+'4장 시추조사'!I998</f>
        <v>49847</v>
      </c>
      <c r="E212" s="13">
        <f>+'4장 시추조사'!K998</f>
        <v>215745</v>
      </c>
      <c r="F212" s="13">
        <f t="shared" si="22"/>
        <v>311987</v>
      </c>
      <c r="G212" s="13">
        <f t="shared" si="23"/>
        <v>51034</v>
      </c>
      <c r="H212" s="13">
        <f t="shared" si="24"/>
        <v>19485</v>
      </c>
      <c r="I212" s="13"/>
      <c r="J212" s="13">
        <f t="shared" si="21"/>
        <v>382506</v>
      </c>
      <c r="K212" s="109"/>
    </row>
    <row r="213" spans="1:12" ht="21.95" hidden="1" customHeight="1">
      <c r="A213" s="165" t="s">
        <v>1564</v>
      </c>
      <c r="B213" s="12" t="s">
        <v>671</v>
      </c>
      <c r="C213" s="13">
        <f>+$C$212*K213</f>
        <v>48714.75</v>
      </c>
      <c r="D213" s="13">
        <f>+D212</f>
        <v>49847</v>
      </c>
      <c r="E213" s="13">
        <f>+'4장 시추조사'!$K$997+SUM('4장 시추조사'!$K$988:$K$990)*K213</f>
        <v>224345.1</v>
      </c>
      <c r="F213" s="13">
        <f t="shared" si="22"/>
        <v>322906.84999999998</v>
      </c>
      <c r="G213" s="13">
        <f t="shared" si="23"/>
        <v>53586</v>
      </c>
      <c r="H213" s="13">
        <f t="shared" si="24"/>
        <v>20460</v>
      </c>
      <c r="I213" s="13"/>
      <c r="J213" s="13">
        <f t="shared" si="21"/>
        <v>396952.85</v>
      </c>
      <c r="K213" s="164">
        <v>1.05</v>
      </c>
      <c r="L213" s="163" t="s">
        <v>1877</v>
      </c>
    </row>
    <row r="214" spans="1:12" ht="21.95" hidden="1" customHeight="1">
      <c r="A214" s="165" t="s">
        <v>1566</v>
      </c>
      <c r="B214" s="12" t="s">
        <v>671</v>
      </c>
      <c r="C214" s="13">
        <f t="shared" ref="C214:C220" si="25">+$C$212*K214</f>
        <v>51034.500000000007</v>
      </c>
      <c r="D214" s="13">
        <f t="shared" ref="D214:D220" si="26">+D213</f>
        <v>49847</v>
      </c>
      <c r="E214" s="13">
        <f>+'4장 시추조사'!$K$997+SUM('4장 시추조사'!$K$988:$K$990)*K214</f>
        <v>232945.2</v>
      </c>
      <c r="F214" s="13">
        <f t="shared" ref="F214:F220" si="27">SUM(C214:E214)</f>
        <v>333826.7</v>
      </c>
      <c r="G214" s="13">
        <f t="shared" ref="G214:G220" si="28">INT(C214*$G$2)</f>
        <v>56137</v>
      </c>
      <c r="H214" s="13">
        <f t="shared" ref="H214:H220" si="29">INT((C214+G214)*$H$2)</f>
        <v>21434</v>
      </c>
      <c r="I214" s="13"/>
      <c r="J214" s="13">
        <f t="shared" ref="J214:J220" si="30">+F214+G214+H214</f>
        <v>411397.7</v>
      </c>
      <c r="K214" s="164">
        <f>+K213+0.05</f>
        <v>1.1000000000000001</v>
      </c>
    </row>
    <row r="215" spans="1:12" ht="21.95" hidden="1" customHeight="1">
      <c r="A215" s="165" t="s">
        <v>1567</v>
      </c>
      <c r="B215" s="12" t="s">
        <v>671</v>
      </c>
      <c r="C215" s="13">
        <f t="shared" si="25"/>
        <v>53354.250000000007</v>
      </c>
      <c r="D215" s="13">
        <f t="shared" si="26"/>
        <v>49847</v>
      </c>
      <c r="E215" s="13">
        <f>+'4장 시추조사'!$K$997+SUM('4장 시추조사'!$K$988:$K$990)*K215</f>
        <v>241545.30000000002</v>
      </c>
      <c r="F215" s="13">
        <f t="shared" si="27"/>
        <v>344746.55000000005</v>
      </c>
      <c r="G215" s="13">
        <f t="shared" si="28"/>
        <v>58689</v>
      </c>
      <c r="H215" s="13">
        <f t="shared" si="29"/>
        <v>22408</v>
      </c>
      <c r="I215" s="13"/>
      <c r="J215" s="13">
        <f t="shared" si="30"/>
        <v>425843.55000000005</v>
      </c>
      <c r="K215" s="164">
        <f t="shared" ref="K215:K220" si="31">+K214+0.05</f>
        <v>1.1500000000000001</v>
      </c>
    </row>
    <row r="216" spans="1:12" ht="21.95" hidden="1" customHeight="1">
      <c r="A216" s="165" t="s">
        <v>1568</v>
      </c>
      <c r="B216" s="12" t="s">
        <v>671</v>
      </c>
      <c r="C216" s="13">
        <f t="shared" si="25"/>
        <v>55674.000000000007</v>
      </c>
      <c r="D216" s="13">
        <f t="shared" si="26"/>
        <v>49847</v>
      </c>
      <c r="E216" s="13">
        <f>+'4장 시추조사'!$K$997+SUM('4장 시추조사'!$K$988:$K$990)*K216</f>
        <v>250145.40000000002</v>
      </c>
      <c r="F216" s="13">
        <f t="shared" si="27"/>
        <v>355666.4</v>
      </c>
      <c r="G216" s="13">
        <f t="shared" si="28"/>
        <v>61241</v>
      </c>
      <c r="H216" s="13">
        <f t="shared" si="29"/>
        <v>23383</v>
      </c>
      <c r="I216" s="13"/>
      <c r="J216" s="13">
        <f t="shared" si="30"/>
        <v>440290.4</v>
      </c>
      <c r="K216" s="164">
        <f t="shared" si="31"/>
        <v>1.2000000000000002</v>
      </c>
    </row>
    <row r="217" spans="1:12" ht="21.95" hidden="1" customHeight="1">
      <c r="A217" s="165" t="s">
        <v>1569</v>
      </c>
      <c r="B217" s="12" t="s">
        <v>671</v>
      </c>
      <c r="C217" s="13">
        <f t="shared" si="25"/>
        <v>57993.750000000007</v>
      </c>
      <c r="D217" s="13">
        <f t="shared" si="26"/>
        <v>49847</v>
      </c>
      <c r="E217" s="13">
        <f>+'4장 시추조사'!$K$997+SUM('4장 시추조사'!$K$988:$K$990)*K217</f>
        <v>258745.50000000003</v>
      </c>
      <c r="F217" s="13">
        <f t="shared" si="27"/>
        <v>366586.25</v>
      </c>
      <c r="G217" s="13">
        <f t="shared" si="28"/>
        <v>63793</v>
      </c>
      <c r="H217" s="13">
        <f t="shared" si="29"/>
        <v>24357</v>
      </c>
      <c r="I217" s="13"/>
      <c r="J217" s="13">
        <f t="shared" si="30"/>
        <v>454736.25</v>
      </c>
      <c r="K217" s="164">
        <f t="shared" si="31"/>
        <v>1.2500000000000002</v>
      </c>
    </row>
    <row r="218" spans="1:12" ht="21.95" hidden="1" customHeight="1">
      <c r="A218" s="165" t="s">
        <v>1570</v>
      </c>
      <c r="B218" s="12" t="s">
        <v>671</v>
      </c>
      <c r="C218" s="13">
        <f t="shared" si="25"/>
        <v>60313.500000000015</v>
      </c>
      <c r="D218" s="13">
        <f t="shared" si="26"/>
        <v>49847</v>
      </c>
      <c r="E218" s="13">
        <f>+'4장 시추조사'!$K$997+SUM('4장 시추조사'!$K$988:$K$990)*K218</f>
        <v>267345.60000000003</v>
      </c>
      <c r="F218" s="13">
        <f t="shared" si="27"/>
        <v>377506.10000000003</v>
      </c>
      <c r="G218" s="13">
        <f t="shared" si="28"/>
        <v>66344</v>
      </c>
      <c r="H218" s="13">
        <f t="shared" si="29"/>
        <v>25331</v>
      </c>
      <c r="I218" s="13"/>
      <c r="J218" s="13">
        <f t="shared" si="30"/>
        <v>469181.10000000003</v>
      </c>
      <c r="K218" s="164">
        <f t="shared" si="31"/>
        <v>1.3000000000000003</v>
      </c>
    </row>
    <row r="219" spans="1:12" ht="21.95" hidden="1" customHeight="1">
      <c r="A219" s="165" t="s">
        <v>1600</v>
      </c>
      <c r="B219" s="12" t="s">
        <v>671</v>
      </c>
      <c r="C219" s="13">
        <f t="shared" si="25"/>
        <v>62633.250000000015</v>
      </c>
      <c r="D219" s="13">
        <f t="shared" si="26"/>
        <v>49847</v>
      </c>
      <c r="E219" s="13">
        <f>+'4장 시추조사'!$K$997+SUM('4장 시추조사'!$K$988:$K$990)*K219</f>
        <v>275945.70000000007</v>
      </c>
      <c r="F219" s="13">
        <f t="shared" si="27"/>
        <v>388425.95000000007</v>
      </c>
      <c r="G219" s="13">
        <f t="shared" si="28"/>
        <v>68896</v>
      </c>
      <c r="H219" s="13">
        <f t="shared" si="29"/>
        <v>26305</v>
      </c>
      <c r="I219" s="13"/>
      <c r="J219" s="13">
        <f t="shared" si="30"/>
        <v>483626.95000000007</v>
      </c>
      <c r="K219" s="164">
        <f t="shared" si="31"/>
        <v>1.3500000000000003</v>
      </c>
    </row>
    <row r="220" spans="1:12" ht="21.95" hidden="1" customHeight="1">
      <c r="A220" s="165" t="s">
        <v>1609</v>
      </c>
      <c r="B220" s="12" t="s">
        <v>671</v>
      </c>
      <c r="C220" s="13">
        <f t="shared" si="25"/>
        <v>64953.000000000015</v>
      </c>
      <c r="D220" s="13">
        <f t="shared" si="26"/>
        <v>49847</v>
      </c>
      <c r="E220" s="13">
        <f>+'4장 시추조사'!$K$997+SUM('4장 시추조사'!$K$988:$K$990)*K220</f>
        <v>284545.80000000005</v>
      </c>
      <c r="F220" s="13">
        <f t="shared" si="27"/>
        <v>399345.80000000005</v>
      </c>
      <c r="G220" s="13">
        <f t="shared" si="28"/>
        <v>71448</v>
      </c>
      <c r="H220" s="13">
        <f t="shared" si="29"/>
        <v>27280</v>
      </c>
      <c r="I220" s="13"/>
      <c r="J220" s="13">
        <f t="shared" si="30"/>
        <v>498073.80000000005</v>
      </c>
      <c r="K220" s="164">
        <f t="shared" si="31"/>
        <v>1.4000000000000004</v>
      </c>
    </row>
    <row r="221" spans="1:12" ht="21.95" customHeight="1">
      <c r="A221" s="104" t="s">
        <v>1906</v>
      </c>
      <c r="B221" s="12" t="s">
        <v>671</v>
      </c>
      <c r="C221" s="13">
        <f>+'4장 시추조사'!G1016</f>
        <v>46395</v>
      </c>
      <c r="D221" s="13">
        <f>+'4장 시추조사'!I1016</f>
        <v>53341</v>
      </c>
      <c r="E221" s="13">
        <f>+'4장 시추조사'!K1016</f>
        <v>251722</v>
      </c>
      <c r="F221" s="13">
        <f t="shared" si="22"/>
        <v>351458</v>
      </c>
      <c r="G221" s="13">
        <f t="shared" ref="G221:G230" si="32">INT(C221*$G$2)</f>
        <v>51034</v>
      </c>
      <c r="H221" s="13">
        <f t="shared" ref="H221:H230" si="33">INT((C221+G221)*$H$2)</f>
        <v>19485</v>
      </c>
      <c r="I221" s="13"/>
      <c r="J221" s="13">
        <f t="shared" ref="J221:J230" si="34">+F221+G221+H221</f>
        <v>421977</v>
      </c>
      <c r="K221" s="109"/>
    </row>
    <row r="222" spans="1:12" ht="21.95" hidden="1" customHeight="1">
      <c r="A222" s="165" t="s">
        <v>1564</v>
      </c>
      <c r="B222" s="12" t="s">
        <v>671</v>
      </c>
      <c r="C222" s="13">
        <f>+$C$221*K222</f>
        <v>48714.75</v>
      </c>
      <c r="D222" s="13">
        <f>+D221</f>
        <v>53341</v>
      </c>
      <c r="E222" s="13">
        <f>+'4장 시추조사'!$K$1015+SUM('4장 시추조사'!$K$1006:$K$1008)*K222</f>
        <v>261644.25</v>
      </c>
      <c r="F222" s="13">
        <f t="shared" ref="F222:F229" si="35">SUM(C222:E222)</f>
        <v>363700</v>
      </c>
      <c r="G222" s="13">
        <f t="shared" si="32"/>
        <v>53586</v>
      </c>
      <c r="H222" s="13">
        <f t="shared" si="33"/>
        <v>20460</v>
      </c>
      <c r="I222" s="13"/>
      <c r="J222" s="13">
        <f t="shared" si="34"/>
        <v>437746</v>
      </c>
      <c r="K222" s="164">
        <v>1.05</v>
      </c>
      <c r="L222" s="163" t="s">
        <v>1877</v>
      </c>
    </row>
    <row r="223" spans="1:12" ht="21.95" hidden="1" customHeight="1">
      <c r="A223" s="165" t="s">
        <v>1566</v>
      </c>
      <c r="B223" s="12" t="s">
        <v>671</v>
      </c>
      <c r="C223" s="13">
        <f t="shared" ref="C223:C229" si="36">+$C$221*K223</f>
        <v>51034.500000000007</v>
      </c>
      <c r="D223" s="13">
        <f t="shared" ref="D223:D229" si="37">+D222</f>
        <v>53341</v>
      </c>
      <c r="E223" s="13">
        <f>+'4장 시추조사'!$K$1015+SUM('4장 시추조사'!$K$1006:$K$1008)*K223</f>
        <v>271566.5</v>
      </c>
      <c r="F223" s="13">
        <f t="shared" si="35"/>
        <v>375942</v>
      </c>
      <c r="G223" s="13">
        <f t="shared" si="32"/>
        <v>56137</v>
      </c>
      <c r="H223" s="13">
        <f t="shared" si="33"/>
        <v>21434</v>
      </c>
      <c r="I223" s="13"/>
      <c r="J223" s="13">
        <f t="shared" si="34"/>
        <v>453513</v>
      </c>
      <c r="K223" s="164">
        <f>+K222+0.05</f>
        <v>1.1000000000000001</v>
      </c>
    </row>
    <row r="224" spans="1:12" ht="21.95" hidden="1" customHeight="1">
      <c r="A224" s="165" t="s">
        <v>1567</v>
      </c>
      <c r="B224" s="12" t="s">
        <v>671</v>
      </c>
      <c r="C224" s="13">
        <f t="shared" si="36"/>
        <v>53354.250000000007</v>
      </c>
      <c r="D224" s="13">
        <f t="shared" si="37"/>
        <v>53341</v>
      </c>
      <c r="E224" s="13">
        <f>+'4장 시추조사'!$K$1015+SUM('4장 시추조사'!$K$1006:$K$1008)*K224</f>
        <v>281488.75</v>
      </c>
      <c r="F224" s="13">
        <f t="shared" si="35"/>
        <v>388184</v>
      </c>
      <c r="G224" s="13">
        <f t="shared" si="32"/>
        <v>58689</v>
      </c>
      <c r="H224" s="13">
        <f t="shared" si="33"/>
        <v>22408</v>
      </c>
      <c r="I224" s="13"/>
      <c r="J224" s="13">
        <f t="shared" si="34"/>
        <v>469281</v>
      </c>
      <c r="K224" s="164">
        <f t="shared" ref="K224:K229" si="38">+K223+0.05</f>
        <v>1.1500000000000001</v>
      </c>
    </row>
    <row r="225" spans="1:12" ht="21.95" hidden="1" customHeight="1">
      <c r="A225" s="165" t="s">
        <v>1568</v>
      </c>
      <c r="B225" s="12" t="s">
        <v>671</v>
      </c>
      <c r="C225" s="13">
        <f t="shared" si="36"/>
        <v>55674.000000000007</v>
      </c>
      <c r="D225" s="13">
        <f t="shared" si="37"/>
        <v>53341</v>
      </c>
      <c r="E225" s="13">
        <f>+'4장 시추조사'!$K$1015+SUM('4장 시추조사'!$K$1006:$K$1008)*K225</f>
        <v>291411</v>
      </c>
      <c r="F225" s="13">
        <f t="shared" si="35"/>
        <v>400426</v>
      </c>
      <c r="G225" s="13">
        <f t="shared" si="32"/>
        <v>61241</v>
      </c>
      <c r="H225" s="13">
        <f t="shared" si="33"/>
        <v>23383</v>
      </c>
      <c r="I225" s="13"/>
      <c r="J225" s="13">
        <f t="shared" si="34"/>
        <v>485050</v>
      </c>
      <c r="K225" s="164">
        <f t="shared" si="38"/>
        <v>1.2000000000000002</v>
      </c>
    </row>
    <row r="226" spans="1:12" ht="21.95" hidden="1" customHeight="1">
      <c r="A226" s="165" t="s">
        <v>1569</v>
      </c>
      <c r="B226" s="12" t="s">
        <v>671</v>
      </c>
      <c r="C226" s="13">
        <f t="shared" si="36"/>
        <v>57993.750000000007</v>
      </c>
      <c r="D226" s="13">
        <f t="shared" si="37"/>
        <v>53341</v>
      </c>
      <c r="E226" s="13">
        <f>+'4장 시추조사'!$K$1015+SUM('4장 시추조사'!$K$1006:$K$1008)*K226</f>
        <v>301333.25000000006</v>
      </c>
      <c r="F226" s="13">
        <f t="shared" si="35"/>
        <v>412668.00000000006</v>
      </c>
      <c r="G226" s="13">
        <f t="shared" si="32"/>
        <v>63793</v>
      </c>
      <c r="H226" s="13">
        <f t="shared" si="33"/>
        <v>24357</v>
      </c>
      <c r="I226" s="13"/>
      <c r="J226" s="13">
        <f t="shared" si="34"/>
        <v>500818.00000000006</v>
      </c>
      <c r="K226" s="164">
        <f t="shared" si="38"/>
        <v>1.2500000000000002</v>
      </c>
    </row>
    <row r="227" spans="1:12" ht="21.95" hidden="1" customHeight="1">
      <c r="A227" s="165" t="s">
        <v>1570</v>
      </c>
      <c r="B227" s="12" t="s">
        <v>671</v>
      </c>
      <c r="C227" s="13">
        <f t="shared" si="36"/>
        <v>60313.500000000015</v>
      </c>
      <c r="D227" s="13">
        <f t="shared" si="37"/>
        <v>53341</v>
      </c>
      <c r="E227" s="13">
        <f>+'4장 시추조사'!$K$1015+SUM('4장 시추조사'!$K$1006:$K$1008)*K227</f>
        <v>311255.50000000006</v>
      </c>
      <c r="F227" s="13">
        <f t="shared" si="35"/>
        <v>424910.00000000006</v>
      </c>
      <c r="G227" s="13">
        <f t="shared" si="32"/>
        <v>66344</v>
      </c>
      <c r="H227" s="13">
        <f t="shared" si="33"/>
        <v>25331</v>
      </c>
      <c r="I227" s="13"/>
      <c r="J227" s="13">
        <f t="shared" si="34"/>
        <v>516585.00000000006</v>
      </c>
      <c r="K227" s="164">
        <f t="shared" si="38"/>
        <v>1.3000000000000003</v>
      </c>
    </row>
    <row r="228" spans="1:12" ht="21.95" hidden="1" customHeight="1">
      <c r="A228" s="165" t="s">
        <v>1600</v>
      </c>
      <c r="B228" s="12" t="s">
        <v>671</v>
      </c>
      <c r="C228" s="13">
        <f t="shared" si="36"/>
        <v>62633.250000000015</v>
      </c>
      <c r="D228" s="13">
        <f t="shared" si="37"/>
        <v>53341</v>
      </c>
      <c r="E228" s="13">
        <f>+'4장 시추조사'!$K$1015+SUM('4장 시추조사'!$K$1006:$K$1008)*K228</f>
        <v>321177.75000000006</v>
      </c>
      <c r="F228" s="13">
        <f t="shared" si="35"/>
        <v>437152.00000000006</v>
      </c>
      <c r="G228" s="13">
        <f t="shared" si="32"/>
        <v>68896</v>
      </c>
      <c r="H228" s="13">
        <f t="shared" si="33"/>
        <v>26305</v>
      </c>
      <c r="I228" s="13"/>
      <c r="J228" s="13">
        <f t="shared" si="34"/>
        <v>532353</v>
      </c>
      <c r="K228" s="164">
        <f t="shared" si="38"/>
        <v>1.3500000000000003</v>
      </c>
    </row>
    <row r="229" spans="1:12" ht="21.95" hidden="1" customHeight="1">
      <c r="A229" s="165" t="s">
        <v>1609</v>
      </c>
      <c r="B229" s="12" t="s">
        <v>671</v>
      </c>
      <c r="C229" s="13">
        <f t="shared" si="36"/>
        <v>64953.000000000015</v>
      </c>
      <c r="D229" s="13">
        <f t="shared" si="37"/>
        <v>53341</v>
      </c>
      <c r="E229" s="13">
        <f>+'4장 시추조사'!$K$1015+SUM('4장 시추조사'!$K$1006:$K$1008)*K229</f>
        <v>331100.00000000006</v>
      </c>
      <c r="F229" s="13">
        <f t="shared" si="35"/>
        <v>449394.00000000006</v>
      </c>
      <c r="G229" s="13">
        <f t="shared" si="32"/>
        <v>71448</v>
      </c>
      <c r="H229" s="13">
        <f t="shared" si="33"/>
        <v>27280</v>
      </c>
      <c r="I229" s="13"/>
      <c r="J229" s="13">
        <f t="shared" si="34"/>
        <v>548122</v>
      </c>
      <c r="K229" s="164">
        <f t="shared" si="38"/>
        <v>1.4000000000000004</v>
      </c>
    </row>
    <row r="230" spans="1:12" ht="21.95" customHeight="1">
      <c r="A230" s="168" t="s">
        <v>1899</v>
      </c>
      <c r="B230" s="12" t="s">
        <v>671</v>
      </c>
      <c r="C230" s="13">
        <f>+'4장 시추조사'!G1034</f>
        <v>90061</v>
      </c>
      <c r="D230" s="13">
        <f>+'4장 시추조사'!I1034</f>
        <v>56960</v>
      </c>
      <c r="E230" s="13">
        <f>+'4장 시추조사'!K1034</f>
        <v>362678</v>
      </c>
      <c r="F230" s="13">
        <f t="shared" si="22"/>
        <v>509699</v>
      </c>
      <c r="G230" s="13">
        <f t="shared" si="32"/>
        <v>99067</v>
      </c>
      <c r="H230" s="13">
        <f t="shared" si="33"/>
        <v>37825</v>
      </c>
      <c r="I230" s="13"/>
      <c r="J230" s="13">
        <f t="shared" si="34"/>
        <v>646591</v>
      </c>
      <c r="K230" s="109"/>
    </row>
    <row r="231" spans="1:12" ht="21.95" hidden="1" customHeight="1">
      <c r="A231" s="165" t="s">
        <v>1564</v>
      </c>
      <c r="B231" s="12" t="s">
        <v>671</v>
      </c>
      <c r="C231" s="13">
        <f>+$C$230*K231</f>
        <v>94564.05</v>
      </c>
      <c r="D231" s="13">
        <f>+D230</f>
        <v>56960</v>
      </c>
      <c r="E231" s="13"/>
      <c r="F231" s="13">
        <f t="shared" si="22"/>
        <v>151524.04999999999</v>
      </c>
      <c r="G231" s="13">
        <f t="shared" ref="G231:G238" si="39">INT(C231*$G$2)</f>
        <v>104020</v>
      </c>
      <c r="H231" s="13">
        <f t="shared" ref="H231:H238" si="40">INT((C231+G231)*$H$2)</f>
        <v>39716</v>
      </c>
      <c r="I231" s="13"/>
      <c r="J231" s="13">
        <f t="shared" ref="J231:J238" si="41">+F231+G231+H231</f>
        <v>295260.05</v>
      </c>
      <c r="K231" s="164">
        <v>1.05</v>
      </c>
      <c r="L231" s="163" t="s">
        <v>1877</v>
      </c>
    </row>
    <row r="232" spans="1:12" ht="21.95" hidden="1" customHeight="1">
      <c r="A232" s="165" t="s">
        <v>1566</v>
      </c>
      <c r="B232" s="12" t="s">
        <v>671</v>
      </c>
      <c r="C232" s="13">
        <f t="shared" ref="C232:C238" si="42">+$C$230*K232</f>
        <v>99067.1</v>
      </c>
      <c r="D232" s="13">
        <f t="shared" ref="D232:D238" si="43">+D231</f>
        <v>56960</v>
      </c>
      <c r="E232" s="13"/>
      <c r="F232" s="13">
        <f t="shared" si="22"/>
        <v>156027.1</v>
      </c>
      <c r="G232" s="13">
        <f t="shared" si="39"/>
        <v>108973</v>
      </c>
      <c r="H232" s="13">
        <f t="shared" si="40"/>
        <v>41608</v>
      </c>
      <c r="I232" s="13"/>
      <c r="J232" s="13">
        <f t="shared" si="41"/>
        <v>306608.09999999998</v>
      </c>
      <c r="K232" s="164">
        <f>+K231+0.05</f>
        <v>1.1000000000000001</v>
      </c>
    </row>
    <row r="233" spans="1:12" ht="21.95" hidden="1" customHeight="1">
      <c r="A233" s="165" t="s">
        <v>1567</v>
      </c>
      <c r="B233" s="12" t="s">
        <v>671</v>
      </c>
      <c r="C233" s="13">
        <f t="shared" si="42"/>
        <v>103570.15000000001</v>
      </c>
      <c r="D233" s="13">
        <f t="shared" si="43"/>
        <v>56960</v>
      </c>
      <c r="E233" s="13"/>
      <c r="F233" s="13">
        <f t="shared" si="22"/>
        <v>160530.15000000002</v>
      </c>
      <c r="G233" s="13">
        <f t="shared" si="39"/>
        <v>113927</v>
      </c>
      <c r="H233" s="13">
        <f t="shared" si="40"/>
        <v>43499</v>
      </c>
      <c r="I233" s="13"/>
      <c r="J233" s="13">
        <f t="shared" si="41"/>
        <v>317956.15000000002</v>
      </c>
      <c r="K233" s="164">
        <f t="shared" ref="K233:K238" si="44">+K232+0.05</f>
        <v>1.1500000000000001</v>
      </c>
    </row>
    <row r="234" spans="1:12" ht="21.95" hidden="1" customHeight="1">
      <c r="A234" s="165" t="s">
        <v>1568</v>
      </c>
      <c r="B234" s="12" t="s">
        <v>671</v>
      </c>
      <c r="C234" s="13">
        <f t="shared" si="42"/>
        <v>108073.20000000001</v>
      </c>
      <c r="D234" s="13">
        <f t="shared" si="43"/>
        <v>56960</v>
      </c>
      <c r="E234" s="13"/>
      <c r="F234" s="13">
        <f t="shared" si="22"/>
        <v>165033.20000000001</v>
      </c>
      <c r="G234" s="13">
        <f t="shared" si="39"/>
        <v>118880</v>
      </c>
      <c r="H234" s="13">
        <f t="shared" si="40"/>
        <v>45390</v>
      </c>
      <c r="I234" s="13"/>
      <c r="J234" s="13">
        <f t="shared" si="41"/>
        <v>329303.2</v>
      </c>
      <c r="K234" s="164">
        <f t="shared" si="44"/>
        <v>1.2000000000000002</v>
      </c>
    </row>
    <row r="235" spans="1:12" ht="21.95" hidden="1" customHeight="1">
      <c r="A235" s="165" t="s">
        <v>1569</v>
      </c>
      <c r="B235" s="12" t="s">
        <v>671</v>
      </c>
      <c r="C235" s="13">
        <f t="shared" si="42"/>
        <v>112576.25000000001</v>
      </c>
      <c r="D235" s="13">
        <f t="shared" si="43"/>
        <v>56960</v>
      </c>
      <c r="E235" s="13"/>
      <c r="F235" s="13">
        <f t="shared" si="22"/>
        <v>169536.25</v>
      </c>
      <c r="G235" s="13">
        <f t="shared" si="39"/>
        <v>123833</v>
      </c>
      <c r="H235" s="13">
        <f t="shared" si="40"/>
        <v>47281</v>
      </c>
      <c r="I235" s="13"/>
      <c r="J235" s="13">
        <f t="shared" si="41"/>
        <v>340650.25</v>
      </c>
      <c r="K235" s="164">
        <f t="shared" si="44"/>
        <v>1.2500000000000002</v>
      </c>
    </row>
    <row r="236" spans="1:12" ht="21.95" hidden="1" customHeight="1">
      <c r="A236" s="165" t="s">
        <v>1570</v>
      </c>
      <c r="B236" s="12" t="s">
        <v>671</v>
      </c>
      <c r="C236" s="13">
        <f t="shared" si="42"/>
        <v>117079.30000000002</v>
      </c>
      <c r="D236" s="13">
        <f t="shared" si="43"/>
        <v>56960</v>
      </c>
      <c r="E236" s="13"/>
      <c r="F236" s="13">
        <f t="shared" si="22"/>
        <v>174039.30000000002</v>
      </c>
      <c r="G236" s="13">
        <f t="shared" si="39"/>
        <v>128787</v>
      </c>
      <c r="H236" s="13">
        <f t="shared" si="40"/>
        <v>49173</v>
      </c>
      <c r="I236" s="13"/>
      <c r="J236" s="13">
        <f t="shared" si="41"/>
        <v>351999.30000000005</v>
      </c>
      <c r="K236" s="164">
        <f t="shared" si="44"/>
        <v>1.3000000000000003</v>
      </c>
    </row>
    <row r="237" spans="1:12" ht="21.95" hidden="1" customHeight="1">
      <c r="A237" s="165" t="s">
        <v>1600</v>
      </c>
      <c r="B237" s="12" t="s">
        <v>671</v>
      </c>
      <c r="C237" s="13">
        <f t="shared" si="42"/>
        <v>121582.35000000003</v>
      </c>
      <c r="D237" s="13">
        <f t="shared" si="43"/>
        <v>56960</v>
      </c>
      <c r="E237" s="13"/>
      <c r="F237" s="13">
        <f t="shared" si="22"/>
        <v>178542.35000000003</v>
      </c>
      <c r="G237" s="13">
        <f t="shared" si="39"/>
        <v>133740</v>
      </c>
      <c r="H237" s="13">
        <f t="shared" si="40"/>
        <v>51064</v>
      </c>
      <c r="I237" s="13"/>
      <c r="J237" s="13">
        <f t="shared" si="41"/>
        <v>363346.35000000003</v>
      </c>
      <c r="K237" s="164">
        <f t="shared" si="44"/>
        <v>1.3500000000000003</v>
      </c>
    </row>
    <row r="238" spans="1:12" ht="21.95" hidden="1" customHeight="1">
      <c r="A238" s="165" t="s">
        <v>1609</v>
      </c>
      <c r="B238" s="12" t="s">
        <v>671</v>
      </c>
      <c r="C238" s="13">
        <f t="shared" si="42"/>
        <v>126085.40000000004</v>
      </c>
      <c r="D238" s="13">
        <f t="shared" si="43"/>
        <v>56960</v>
      </c>
      <c r="E238" s="13"/>
      <c r="F238" s="13">
        <f t="shared" si="22"/>
        <v>183045.40000000002</v>
      </c>
      <c r="G238" s="13">
        <f t="shared" si="39"/>
        <v>138693</v>
      </c>
      <c r="H238" s="13">
        <f t="shared" si="40"/>
        <v>52955</v>
      </c>
      <c r="I238" s="13"/>
      <c r="J238" s="13">
        <f t="shared" si="41"/>
        <v>374693.4</v>
      </c>
      <c r="K238" s="164">
        <f t="shared" si="44"/>
        <v>1.4000000000000004</v>
      </c>
    </row>
    <row r="239" spans="1:12" ht="21.95" customHeight="1">
      <c r="A239" s="104" t="s">
        <v>1901</v>
      </c>
      <c r="B239" s="12" t="s">
        <v>671</v>
      </c>
      <c r="C239" s="13">
        <f>+'4장 시추조사'!G1052</f>
        <v>100978</v>
      </c>
      <c r="D239" s="13">
        <f>+'4장 시추조사'!I1052</f>
        <v>71404</v>
      </c>
      <c r="E239" s="13">
        <f>+'4장 시추조사'!K1052</f>
        <v>425671</v>
      </c>
      <c r="F239" s="13">
        <f t="shared" si="22"/>
        <v>598053</v>
      </c>
      <c r="G239" s="13">
        <f>INT(C239*$G$2)</f>
        <v>111075</v>
      </c>
      <c r="H239" s="13">
        <f>INT((C239+G239)*$H$2)</f>
        <v>42410</v>
      </c>
      <c r="I239" s="13"/>
      <c r="J239" s="13">
        <f>+F239+G239+H239</f>
        <v>751538</v>
      </c>
      <c r="K239" s="109"/>
    </row>
    <row r="240" spans="1:12" ht="21.95" customHeight="1">
      <c r="A240" s="168" t="s">
        <v>1887</v>
      </c>
      <c r="B240" s="12" t="s">
        <v>671</v>
      </c>
      <c r="C240" s="13">
        <f>+'4장 시추조사'!G1070</f>
        <v>109166</v>
      </c>
      <c r="D240" s="13">
        <f>+'4장 시추조사'!I1070</f>
        <v>75114</v>
      </c>
      <c r="E240" s="13">
        <f>+'4장 시추조사'!K1070</f>
        <v>459859</v>
      </c>
      <c r="F240" s="13">
        <f t="shared" si="22"/>
        <v>644139</v>
      </c>
      <c r="G240" s="13">
        <f>INT(C240*$G$2)</f>
        <v>120082</v>
      </c>
      <c r="H240" s="13">
        <f>INT((C240+G240)*$H$2)</f>
        <v>45849</v>
      </c>
      <c r="I240" s="13"/>
      <c r="J240" s="13">
        <f>+F240+G240+H240</f>
        <v>810070</v>
      </c>
      <c r="K240" s="109"/>
    </row>
    <row r="241" spans="1:12" ht="21.95" customHeight="1">
      <c r="A241" s="104" t="s">
        <v>1918</v>
      </c>
      <c r="B241" s="12" t="s">
        <v>671</v>
      </c>
      <c r="C241" s="13">
        <f>+'4장 시추조사'!G1088</f>
        <v>51853</v>
      </c>
      <c r="D241" s="13">
        <f>+'4장 시추조사'!I1088</f>
        <v>57174</v>
      </c>
      <c r="E241" s="13">
        <f>+'4장 시추조사'!K1088</f>
        <v>232506</v>
      </c>
      <c r="F241" s="13">
        <f t="shared" si="22"/>
        <v>341533</v>
      </c>
      <c r="G241" s="13">
        <f>INT(C241*$G$2)</f>
        <v>57038</v>
      </c>
      <c r="H241" s="13">
        <f>INT((C241+G241)*$H$2)</f>
        <v>21778</v>
      </c>
      <c r="I241" s="13"/>
      <c r="J241" s="13">
        <f>+F241+G241+H241</f>
        <v>420349</v>
      </c>
      <c r="K241" s="109"/>
    </row>
    <row r="242" spans="1:12" ht="21.95" customHeight="1">
      <c r="A242" s="168" t="s">
        <v>1912</v>
      </c>
      <c r="B242" s="12" t="s">
        <v>671</v>
      </c>
      <c r="C242" s="13">
        <f>+'4장 시추조사'!G1106</f>
        <v>57312</v>
      </c>
      <c r="D242" s="13">
        <f>+'4장 시추조사'!I1106</f>
        <v>69470</v>
      </c>
      <c r="E242" s="13">
        <f>+'4장 시추조사'!K1106</f>
        <v>250460</v>
      </c>
      <c r="F242" s="13">
        <f t="shared" si="22"/>
        <v>377242</v>
      </c>
      <c r="G242" s="13">
        <f>INT(C242*$G$2)</f>
        <v>63043</v>
      </c>
      <c r="H242" s="13">
        <f>INT((C242+G242)*$H$2)</f>
        <v>24071</v>
      </c>
      <c r="I242" s="13"/>
      <c r="J242" s="13">
        <f>+F242+G242+H242</f>
        <v>464356</v>
      </c>
      <c r="K242" s="178" t="str">
        <f>+$L$243</f>
        <v>심도할증 인력비 5%</v>
      </c>
    </row>
    <row r="243" spans="1:12" ht="21.95" customHeight="1">
      <c r="A243" s="165" t="s">
        <v>1564</v>
      </c>
      <c r="B243" s="12" t="s">
        <v>671</v>
      </c>
      <c r="C243" s="13">
        <f>+$C$242*K243</f>
        <v>60177.600000000006</v>
      </c>
      <c r="D243" s="13">
        <f>+D242</f>
        <v>69470</v>
      </c>
      <c r="E243" s="13">
        <f>+'4장 시추조사'!$K$1105+SUM('4장 시추조사'!$K$1096:$K$1098)*K243</f>
        <v>260655.6</v>
      </c>
      <c r="F243" s="13">
        <f t="shared" ref="F243:F250" si="45">SUM(C243:E243)</f>
        <v>390303.2</v>
      </c>
      <c r="G243" s="13">
        <f>INT(C243*$G$2)</f>
        <v>66195</v>
      </c>
      <c r="H243" s="13">
        <f>INT((C243+G243)*$H$2)</f>
        <v>25274</v>
      </c>
      <c r="I243" s="13"/>
      <c r="J243" s="13">
        <f>+F243+G243+H243</f>
        <v>481772.2</v>
      </c>
      <c r="K243" s="164">
        <v>1.05</v>
      </c>
      <c r="L243" s="163" t="s">
        <v>1026</v>
      </c>
    </row>
    <row r="244" spans="1:12" ht="21.95" customHeight="1">
      <c r="A244" s="165" t="s">
        <v>1566</v>
      </c>
      <c r="B244" s="12" t="s">
        <v>671</v>
      </c>
      <c r="C244" s="13">
        <f t="shared" ref="C244:C250" si="46">+$C$242*K244</f>
        <v>63043.200000000004</v>
      </c>
      <c r="D244" s="13">
        <f t="shared" ref="D244:D250" si="47">+D243</f>
        <v>69470</v>
      </c>
      <c r="E244" s="13">
        <f>+'4장 시추조사'!$K$1105+SUM('4장 시추조사'!$K$1096:$K$1098)*K244</f>
        <v>270851.20000000001</v>
      </c>
      <c r="F244" s="13">
        <f t="shared" si="45"/>
        <v>403364.4</v>
      </c>
      <c r="G244" s="13">
        <f t="shared" ref="G244:G250" si="48">INT(C244*$G$2)</f>
        <v>69347</v>
      </c>
      <c r="H244" s="13">
        <f t="shared" ref="H244:H250" si="49">INT((C244+G244)*$H$2)</f>
        <v>26478</v>
      </c>
      <c r="I244" s="13"/>
      <c r="J244" s="13">
        <f t="shared" ref="J244:J250" si="50">+F244+G244+H244</f>
        <v>499189.4</v>
      </c>
      <c r="K244" s="164">
        <f>+K243+0.05</f>
        <v>1.1000000000000001</v>
      </c>
    </row>
    <row r="245" spans="1:12" ht="21.95" customHeight="1">
      <c r="A245" s="165" t="s">
        <v>1567</v>
      </c>
      <c r="B245" s="12" t="s">
        <v>671</v>
      </c>
      <c r="C245" s="13">
        <f t="shared" si="46"/>
        <v>65908.800000000003</v>
      </c>
      <c r="D245" s="13">
        <f t="shared" si="47"/>
        <v>69470</v>
      </c>
      <c r="E245" s="13">
        <f>+'4장 시추조사'!$K$1105+SUM('4장 시추조사'!$K$1096:$K$1098)*K245</f>
        <v>281046.80000000005</v>
      </c>
      <c r="F245" s="13">
        <f t="shared" si="45"/>
        <v>416425.60000000003</v>
      </c>
      <c r="G245" s="13">
        <f t="shared" si="48"/>
        <v>72499</v>
      </c>
      <c r="H245" s="13">
        <f t="shared" si="49"/>
        <v>27681</v>
      </c>
      <c r="I245" s="13"/>
      <c r="J245" s="13">
        <f t="shared" si="50"/>
        <v>516605.60000000003</v>
      </c>
      <c r="K245" s="164">
        <f t="shared" ref="K245:K250" si="51">+K244+0.05</f>
        <v>1.1500000000000001</v>
      </c>
    </row>
    <row r="246" spans="1:12" ht="21.95" customHeight="1">
      <c r="A246" s="165" t="s">
        <v>1568</v>
      </c>
      <c r="B246" s="12" t="s">
        <v>671</v>
      </c>
      <c r="C246" s="13">
        <f t="shared" si="46"/>
        <v>68774.400000000009</v>
      </c>
      <c r="D246" s="13">
        <f t="shared" si="47"/>
        <v>69470</v>
      </c>
      <c r="E246" s="13">
        <f>+'4장 시추조사'!$K$1105+SUM('4장 시추조사'!$K$1096:$K$1098)*K246</f>
        <v>291242.40000000002</v>
      </c>
      <c r="F246" s="13">
        <f t="shared" si="45"/>
        <v>429486.80000000005</v>
      </c>
      <c r="G246" s="13">
        <f t="shared" si="48"/>
        <v>75651</v>
      </c>
      <c r="H246" s="13">
        <f t="shared" si="49"/>
        <v>28885</v>
      </c>
      <c r="I246" s="13"/>
      <c r="J246" s="13">
        <f t="shared" si="50"/>
        <v>534022.80000000005</v>
      </c>
      <c r="K246" s="164">
        <f t="shared" si="51"/>
        <v>1.2000000000000002</v>
      </c>
    </row>
    <row r="247" spans="1:12" ht="21.95" customHeight="1">
      <c r="A247" s="165" t="s">
        <v>1569</v>
      </c>
      <c r="B247" s="12" t="s">
        <v>671</v>
      </c>
      <c r="C247" s="13">
        <f t="shared" si="46"/>
        <v>71640.000000000015</v>
      </c>
      <c r="D247" s="13">
        <f t="shared" si="47"/>
        <v>69470</v>
      </c>
      <c r="E247" s="13">
        <f>+'4장 시추조사'!$K$1105+SUM('4장 시추조사'!$K$1096:$K$1098)*K247</f>
        <v>301438.00000000006</v>
      </c>
      <c r="F247" s="13">
        <f t="shared" si="45"/>
        <v>442548.00000000006</v>
      </c>
      <c r="G247" s="13">
        <f t="shared" si="48"/>
        <v>78804</v>
      </c>
      <c r="H247" s="13">
        <f t="shared" si="49"/>
        <v>30088</v>
      </c>
      <c r="I247" s="13"/>
      <c r="J247" s="13">
        <f t="shared" si="50"/>
        <v>551440</v>
      </c>
      <c r="K247" s="164">
        <f t="shared" si="51"/>
        <v>1.2500000000000002</v>
      </c>
    </row>
    <row r="248" spans="1:12" ht="21.95" customHeight="1">
      <c r="A248" s="165" t="s">
        <v>1570</v>
      </c>
      <c r="B248" s="12" t="s">
        <v>671</v>
      </c>
      <c r="C248" s="13">
        <f t="shared" si="46"/>
        <v>74505.60000000002</v>
      </c>
      <c r="D248" s="13">
        <f t="shared" si="47"/>
        <v>69470</v>
      </c>
      <c r="E248" s="13">
        <f>+'4장 시추조사'!$K$1105+SUM('4장 시추조사'!$K$1096:$K$1098)*K248</f>
        <v>311633.60000000003</v>
      </c>
      <c r="F248" s="13">
        <f t="shared" si="45"/>
        <v>455609.20000000007</v>
      </c>
      <c r="G248" s="13">
        <f t="shared" si="48"/>
        <v>81956</v>
      </c>
      <c r="H248" s="13">
        <f t="shared" si="49"/>
        <v>31292</v>
      </c>
      <c r="I248" s="13"/>
      <c r="J248" s="13">
        <f t="shared" si="50"/>
        <v>568857.20000000007</v>
      </c>
      <c r="K248" s="164">
        <f t="shared" si="51"/>
        <v>1.3000000000000003</v>
      </c>
    </row>
    <row r="249" spans="1:12" ht="21.95" customHeight="1">
      <c r="A249" s="165" t="s">
        <v>1600</v>
      </c>
      <c r="B249" s="12" t="s">
        <v>671</v>
      </c>
      <c r="C249" s="13">
        <f t="shared" si="46"/>
        <v>77371.200000000012</v>
      </c>
      <c r="D249" s="13">
        <f t="shared" si="47"/>
        <v>69470</v>
      </c>
      <c r="E249" s="13">
        <f>+'4장 시추조사'!$K$1105+SUM('4장 시추조사'!$K$1096:$K$1098)*K249</f>
        <v>321829.20000000007</v>
      </c>
      <c r="F249" s="13">
        <f t="shared" si="45"/>
        <v>468670.40000000008</v>
      </c>
      <c r="G249" s="13">
        <f t="shared" si="48"/>
        <v>85108</v>
      </c>
      <c r="H249" s="13">
        <f t="shared" si="49"/>
        <v>32495</v>
      </c>
      <c r="I249" s="13"/>
      <c r="J249" s="13">
        <f t="shared" si="50"/>
        <v>586273.40000000014</v>
      </c>
      <c r="K249" s="164">
        <f t="shared" si="51"/>
        <v>1.3500000000000003</v>
      </c>
    </row>
    <row r="250" spans="1:12" ht="21.95" customHeight="1">
      <c r="A250" s="165" t="s">
        <v>1609</v>
      </c>
      <c r="B250" s="12" t="s">
        <v>671</v>
      </c>
      <c r="C250" s="13">
        <f t="shared" si="46"/>
        <v>80236.800000000017</v>
      </c>
      <c r="D250" s="13">
        <f t="shared" si="47"/>
        <v>69470</v>
      </c>
      <c r="E250" s="13">
        <f>+'4장 시추조사'!$K$1105+SUM('4장 시추조사'!$K$1096:$K$1098)*K250</f>
        <v>332024.80000000005</v>
      </c>
      <c r="F250" s="13">
        <f t="shared" si="45"/>
        <v>481731.60000000009</v>
      </c>
      <c r="G250" s="13">
        <f t="shared" si="48"/>
        <v>88260</v>
      </c>
      <c r="H250" s="13">
        <f t="shared" si="49"/>
        <v>33699</v>
      </c>
      <c r="I250" s="13"/>
      <c r="J250" s="13">
        <f t="shared" si="50"/>
        <v>603690.60000000009</v>
      </c>
      <c r="K250" s="164">
        <f t="shared" si="51"/>
        <v>1.4000000000000004</v>
      </c>
    </row>
    <row r="251" spans="1:12" ht="21.95" customHeight="1">
      <c r="A251" s="168" t="s">
        <v>1910</v>
      </c>
      <c r="B251" s="12" t="s">
        <v>671</v>
      </c>
      <c r="C251" s="13">
        <f>+'4장 시추조사'!G1124</f>
        <v>54583</v>
      </c>
      <c r="D251" s="13">
        <f>+'4장 시추조사'!I1124</f>
        <v>73313</v>
      </c>
      <c r="E251" s="13">
        <f>+'4장 시추조사'!K1124</f>
        <v>291728</v>
      </c>
      <c r="F251" s="13">
        <f t="shared" si="22"/>
        <v>419624</v>
      </c>
      <c r="G251" s="13">
        <f>INT(C251*$G$2)</f>
        <v>60041</v>
      </c>
      <c r="H251" s="13">
        <f>INT((C251+G251)*$H$2)</f>
        <v>22924</v>
      </c>
      <c r="I251" s="13"/>
      <c r="J251" s="13">
        <f>+F251+G251+H251</f>
        <v>502589</v>
      </c>
      <c r="K251" s="178" t="str">
        <f>+$L$243</f>
        <v>심도할증 인력비 5%</v>
      </c>
    </row>
    <row r="252" spans="1:12" ht="21.95" customHeight="1">
      <c r="A252" s="165" t="s">
        <v>1564</v>
      </c>
      <c r="B252" s="12" t="s">
        <v>671</v>
      </c>
      <c r="C252" s="13">
        <f>+$C$250*K252</f>
        <v>84248.640000000029</v>
      </c>
      <c r="D252" s="13">
        <f>+D251</f>
        <v>73313</v>
      </c>
      <c r="E252" s="13">
        <f>+'4장 시추조사'!$K$1123+SUM('4장 시추조사'!$K$1114:$K$1116)*K252</f>
        <v>303440.2</v>
      </c>
      <c r="F252" s="13">
        <f t="shared" si="22"/>
        <v>461001.84</v>
      </c>
      <c r="G252" s="13">
        <f>INT(C252*$G$2)</f>
        <v>92673</v>
      </c>
      <c r="H252" s="13">
        <f>INT((C252+G252)*$H$2)</f>
        <v>35384</v>
      </c>
      <c r="I252" s="13"/>
      <c r="J252" s="13">
        <f>+F252+G252+H252</f>
        <v>589058.84000000008</v>
      </c>
      <c r="K252" s="164">
        <v>1.05</v>
      </c>
      <c r="L252" s="163" t="s">
        <v>1877</v>
      </c>
    </row>
    <row r="253" spans="1:12" ht="21.95" customHeight="1">
      <c r="A253" s="165" t="s">
        <v>1566</v>
      </c>
      <c r="B253" s="12" t="s">
        <v>671</v>
      </c>
      <c r="C253" s="13">
        <f t="shared" ref="C253:C259" si="52">+$C$250*K253</f>
        <v>88260.480000000025</v>
      </c>
      <c r="D253" s="13">
        <f t="shared" ref="D253:D259" si="53">+D252</f>
        <v>73313</v>
      </c>
      <c r="E253" s="13">
        <f>+'4장 시추조사'!$K$1123+SUM('4장 시추조사'!$K$1114:$K$1116)*K253</f>
        <v>315152.40000000002</v>
      </c>
      <c r="F253" s="13">
        <f t="shared" si="22"/>
        <v>476725.88000000006</v>
      </c>
      <c r="G253" s="13">
        <f t="shared" ref="G253:G259" si="54">INT(C253*$G$2)</f>
        <v>97086</v>
      </c>
      <c r="H253" s="13">
        <f t="shared" ref="H253:H259" si="55">INT((C253+G253)*$H$2)</f>
        <v>37069</v>
      </c>
      <c r="I253" s="13"/>
      <c r="J253" s="13">
        <f t="shared" ref="J253:J259" si="56">+F253+G253+H253</f>
        <v>610880.88000000012</v>
      </c>
      <c r="K253" s="164">
        <f>+K252+0.05</f>
        <v>1.1000000000000001</v>
      </c>
    </row>
    <row r="254" spans="1:12" ht="21.95" customHeight="1">
      <c r="A254" s="165" t="s">
        <v>1567</v>
      </c>
      <c r="B254" s="12" t="s">
        <v>671</v>
      </c>
      <c r="C254" s="13">
        <f t="shared" si="52"/>
        <v>92272.320000000036</v>
      </c>
      <c r="D254" s="13">
        <f t="shared" si="53"/>
        <v>73313</v>
      </c>
      <c r="E254" s="13">
        <f>+'4장 시추조사'!$K$1123+SUM('4장 시추조사'!$K$1114:$K$1116)*K254</f>
        <v>326864.60000000003</v>
      </c>
      <c r="F254" s="13">
        <f t="shared" si="22"/>
        <v>492449.92000000004</v>
      </c>
      <c r="G254" s="13">
        <f t="shared" si="54"/>
        <v>101499</v>
      </c>
      <c r="H254" s="13">
        <f t="shared" si="55"/>
        <v>38754</v>
      </c>
      <c r="I254" s="13"/>
      <c r="J254" s="13">
        <f t="shared" si="56"/>
        <v>632702.92000000004</v>
      </c>
      <c r="K254" s="164">
        <f t="shared" ref="K254:K259" si="57">+K253+0.05</f>
        <v>1.1500000000000001</v>
      </c>
    </row>
    <row r="255" spans="1:12" ht="21.95" customHeight="1">
      <c r="A255" s="165" t="s">
        <v>1568</v>
      </c>
      <c r="B255" s="12" t="s">
        <v>671</v>
      </c>
      <c r="C255" s="13">
        <f t="shared" si="52"/>
        <v>96284.160000000033</v>
      </c>
      <c r="D255" s="13">
        <f t="shared" si="53"/>
        <v>73313</v>
      </c>
      <c r="E255" s="13">
        <f>+'4장 시추조사'!$K$1123+SUM('4장 시추조사'!$K$1114:$K$1116)*K255</f>
        <v>338576.80000000005</v>
      </c>
      <c r="F255" s="13">
        <f t="shared" si="22"/>
        <v>508173.96000000008</v>
      </c>
      <c r="G255" s="13">
        <f t="shared" si="54"/>
        <v>105912</v>
      </c>
      <c r="H255" s="13">
        <f t="shared" si="55"/>
        <v>40439</v>
      </c>
      <c r="I255" s="13"/>
      <c r="J255" s="13">
        <f t="shared" si="56"/>
        <v>654524.96000000008</v>
      </c>
      <c r="K255" s="164">
        <f t="shared" si="57"/>
        <v>1.2000000000000002</v>
      </c>
    </row>
    <row r="256" spans="1:12" ht="21.95" customHeight="1">
      <c r="A256" s="165" t="s">
        <v>1569</v>
      </c>
      <c r="B256" s="12" t="s">
        <v>671</v>
      </c>
      <c r="C256" s="13">
        <f t="shared" si="52"/>
        <v>100296.00000000004</v>
      </c>
      <c r="D256" s="13">
        <f t="shared" si="53"/>
        <v>73313</v>
      </c>
      <c r="E256" s="13">
        <f>+'4장 시추조사'!$K$1123+SUM('4장 시추조사'!$K$1114:$K$1116)*K256</f>
        <v>350289.00000000006</v>
      </c>
      <c r="F256" s="13">
        <f t="shared" si="22"/>
        <v>523898.00000000012</v>
      </c>
      <c r="G256" s="13">
        <f t="shared" si="54"/>
        <v>110325</v>
      </c>
      <c r="H256" s="13">
        <f t="shared" si="55"/>
        <v>42124</v>
      </c>
      <c r="I256" s="13"/>
      <c r="J256" s="13">
        <f t="shared" si="56"/>
        <v>676347.00000000012</v>
      </c>
      <c r="K256" s="164">
        <f t="shared" si="57"/>
        <v>1.2500000000000002</v>
      </c>
    </row>
    <row r="257" spans="1:12" ht="21.95" customHeight="1">
      <c r="A257" s="165" t="s">
        <v>1570</v>
      </c>
      <c r="B257" s="12" t="s">
        <v>671</v>
      </c>
      <c r="C257" s="13">
        <f t="shared" si="52"/>
        <v>104307.84000000004</v>
      </c>
      <c r="D257" s="13">
        <f t="shared" si="53"/>
        <v>73313</v>
      </c>
      <c r="E257" s="13">
        <f>+'4장 시추조사'!$K$1123+SUM('4장 시추조사'!$K$1114:$K$1116)*K257</f>
        <v>362001.20000000007</v>
      </c>
      <c r="F257" s="13">
        <f t="shared" si="22"/>
        <v>539622.04</v>
      </c>
      <c r="G257" s="13">
        <f t="shared" si="54"/>
        <v>114738</v>
      </c>
      <c r="H257" s="13">
        <f t="shared" si="55"/>
        <v>43809</v>
      </c>
      <c r="I257" s="13"/>
      <c r="J257" s="13">
        <f t="shared" si="56"/>
        <v>698169.04</v>
      </c>
      <c r="K257" s="164">
        <f t="shared" si="57"/>
        <v>1.3000000000000003</v>
      </c>
    </row>
    <row r="258" spans="1:12" ht="21.95" customHeight="1">
      <c r="A258" s="165" t="s">
        <v>1600</v>
      </c>
      <c r="B258" s="12" t="s">
        <v>671</v>
      </c>
      <c r="C258" s="13">
        <f t="shared" si="52"/>
        <v>108319.68000000005</v>
      </c>
      <c r="D258" s="13">
        <f t="shared" si="53"/>
        <v>73313</v>
      </c>
      <c r="E258" s="13">
        <f>+'4장 시추조사'!$K$1123+SUM('4장 시추조사'!$K$1114:$K$1116)*K258</f>
        <v>373713.40000000008</v>
      </c>
      <c r="F258" s="13">
        <f t="shared" si="22"/>
        <v>555346.08000000007</v>
      </c>
      <c r="G258" s="13">
        <f t="shared" si="54"/>
        <v>119151</v>
      </c>
      <c r="H258" s="13">
        <f t="shared" si="55"/>
        <v>45494</v>
      </c>
      <c r="I258" s="13"/>
      <c r="J258" s="13">
        <f t="shared" si="56"/>
        <v>719991.08000000007</v>
      </c>
      <c r="K258" s="164">
        <f t="shared" si="57"/>
        <v>1.3500000000000003</v>
      </c>
    </row>
    <row r="259" spans="1:12" ht="21.95" customHeight="1">
      <c r="A259" s="165" t="s">
        <v>1609</v>
      </c>
      <c r="B259" s="12" t="s">
        <v>671</v>
      </c>
      <c r="C259" s="13">
        <f t="shared" si="52"/>
        <v>112331.52000000005</v>
      </c>
      <c r="D259" s="13">
        <f t="shared" si="53"/>
        <v>73313</v>
      </c>
      <c r="E259" s="13">
        <f>+'4장 시추조사'!$K$1123+SUM('4장 시추조사'!$K$1114:$K$1116)*K259</f>
        <v>385425.60000000009</v>
      </c>
      <c r="F259" s="13">
        <f t="shared" si="22"/>
        <v>571070.12000000011</v>
      </c>
      <c r="G259" s="13">
        <f t="shared" si="54"/>
        <v>123564</v>
      </c>
      <c r="H259" s="13">
        <f t="shared" si="55"/>
        <v>47179</v>
      </c>
      <c r="I259" s="13"/>
      <c r="J259" s="13">
        <f t="shared" si="56"/>
        <v>741813.12000000011</v>
      </c>
      <c r="K259" s="164">
        <f t="shared" si="57"/>
        <v>1.4000000000000004</v>
      </c>
    </row>
    <row r="260" spans="1:12" ht="21.95" customHeight="1">
      <c r="A260" s="168" t="s">
        <v>1923</v>
      </c>
      <c r="B260" s="12" t="s">
        <v>671</v>
      </c>
      <c r="C260" s="13">
        <f>+'4장 시추조사'!G1142</f>
        <v>106436</v>
      </c>
      <c r="D260" s="13">
        <f>+'4장 시추조사'!I1142</f>
        <v>74057</v>
      </c>
      <c r="E260" s="13">
        <f>+'4장 시추조사'!K1142</f>
        <v>416329</v>
      </c>
      <c r="F260" s="13">
        <f t="shared" si="22"/>
        <v>596822</v>
      </c>
      <c r="G260" s="13">
        <f>INT(C260*$G$2)</f>
        <v>117079</v>
      </c>
      <c r="H260" s="13">
        <f>INT((C260+G260)*$H$2)</f>
        <v>44703</v>
      </c>
      <c r="I260" s="13"/>
      <c r="J260" s="13">
        <f>+F260+G260+H260</f>
        <v>758604</v>
      </c>
      <c r="K260" s="178" t="str">
        <f>+$L$243</f>
        <v>심도할증 인력비 5%</v>
      </c>
    </row>
    <row r="261" spans="1:12" ht="21.95" customHeight="1">
      <c r="A261" s="165" t="s">
        <v>1564</v>
      </c>
      <c r="B261" s="12" t="s">
        <v>671</v>
      </c>
      <c r="C261" s="13">
        <f>+$C$260*K261</f>
        <v>111757.8</v>
      </c>
      <c r="D261" s="13">
        <f>+D260</f>
        <v>74057</v>
      </c>
      <c r="E261" s="13">
        <f>+'4장 시추조사'!$K$1141+SUM('4장 시추조사'!$K$1132:$K$1134)*K261</f>
        <v>433850.65</v>
      </c>
      <c r="F261" s="13">
        <f t="shared" ref="F261:F268" si="58">SUM(C261:E261)</f>
        <v>619665.44999999995</v>
      </c>
      <c r="G261" s="13">
        <f>INT(C261*$G$2)</f>
        <v>122933</v>
      </c>
      <c r="H261" s="13">
        <f>INT((C261+G261)*$H$2)</f>
        <v>46938</v>
      </c>
      <c r="I261" s="13"/>
      <c r="J261" s="13">
        <f>+F261+G261+H261</f>
        <v>789536.45</v>
      </c>
      <c r="K261" s="164">
        <v>1.05</v>
      </c>
      <c r="L261" s="163" t="s">
        <v>1877</v>
      </c>
    </row>
    <row r="262" spans="1:12" ht="21.95" customHeight="1">
      <c r="A262" s="165" t="s">
        <v>1566</v>
      </c>
      <c r="B262" s="12" t="s">
        <v>671</v>
      </c>
      <c r="C262" s="13">
        <f t="shared" ref="C262:C268" si="59">+$C$260*K262</f>
        <v>117079.6</v>
      </c>
      <c r="D262" s="13">
        <f t="shared" ref="D262:D268" si="60">+D261</f>
        <v>74057</v>
      </c>
      <c r="E262" s="13">
        <f>+'4장 시추조사'!$K$1141+SUM('4장 시추조사'!$K$1132:$K$1134)*K262</f>
        <v>451372.30000000005</v>
      </c>
      <c r="F262" s="13">
        <f t="shared" si="58"/>
        <v>642508.9</v>
      </c>
      <c r="G262" s="13">
        <f t="shared" ref="G262:G268" si="61">INT(C262*$G$2)</f>
        <v>128787</v>
      </c>
      <c r="H262" s="13">
        <f t="shared" ref="H262:H268" si="62">INT((C262+G262)*$H$2)</f>
        <v>49173</v>
      </c>
      <c r="I262" s="13"/>
      <c r="J262" s="13">
        <f t="shared" ref="J262:J268" si="63">+F262+G262+H262</f>
        <v>820468.9</v>
      </c>
      <c r="K262" s="164">
        <f>+K261+0.05</f>
        <v>1.1000000000000001</v>
      </c>
    </row>
    <row r="263" spans="1:12" ht="21.95" customHeight="1">
      <c r="A263" s="165" t="s">
        <v>1567</v>
      </c>
      <c r="B263" s="12" t="s">
        <v>671</v>
      </c>
      <c r="C263" s="13">
        <f t="shared" si="59"/>
        <v>122401.40000000001</v>
      </c>
      <c r="D263" s="13">
        <f t="shared" si="60"/>
        <v>74057</v>
      </c>
      <c r="E263" s="13">
        <f>+'4장 시추조사'!$K$1141+SUM('4장 시추조사'!$K$1132:$K$1134)*K263</f>
        <v>468893.95000000007</v>
      </c>
      <c r="F263" s="13">
        <f t="shared" si="58"/>
        <v>665352.35000000009</v>
      </c>
      <c r="G263" s="13">
        <f t="shared" si="61"/>
        <v>134641</v>
      </c>
      <c r="H263" s="13">
        <f t="shared" si="62"/>
        <v>51408</v>
      </c>
      <c r="I263" s="13"/>
      <c r="J263" s="13">
        <f t="shared" si="63"/>
        <v>851401.35000000009</v>
      </c>
      <c r="K263" s="164">
        <f t="shared" ref="K263:K268" si="64">+K262+0.05</f>
        <v>1.1500000000000001</v>
      </c>
    </row>
    <row r="264" spans="1:12" ht="21.95" customHeight="1">
      <c r="A264" s="165" t="s">
        <v>1568</v>
      </c>
      <c r="B264" s="12" t="s">
        <v>671</v>
      </c>
      <c r="C264" s="13">
        <f t="shared" si="59"/>
        <v>127723.20000000001</v>
      </c>
      <c r="D264" s="13">
        <f t="shared" si="60"/>
        <v>74057</v>
      </c>
      <c r="E264" s="13">
        <f>+'4장 시추조사'!$K$1141+SUM('4장 시추조사'!$K$1132:$K$1134)*K264</f>
        <v>486415.60000000003</v>
      </c>
      <c r="F264" s="13">
        <f t="shared" si="58"/>
        <v>688195.8</v>
      </c>
      <c r="G264" s="13">
        <f t="shared" si="61"/>
        <v>140495</v>
      </c>
      <c r="H264" s="13">
        <f t="shared" si="62"/>
        <v>53643</v>
      </c>
      <c r="I264" s="13"/>
      <c r="J264" s="13">
        <f t="shared" si="63"/>
        <v>882333.8</v>
      </c>
      <c r="K264" s="164">
        <f t="shared" si="64"/>
        <v>1.2000000000000002</v>
      </c>
    </row>
    <row r="265" spans="1:12" ht="21.95" customHeight="1">
      <c r="A265" s="165" t="s">
        <v>1569</v>
      </c>
      <c r="B265" s="12" t="s">
        <v>671</v>
      </c>
      <c r="C265" s="13">
        <f t="shared" si="59"/>
        <v>133045.00000000003</v>
      </c>
      <c r="D265" s="13">
        <f t="shared" si="60"/>
        <v>74057</v>
      </c>
      <c r="E265" s="13">
        <f>+'4장 시추조사'!$K$1141+SUM('4장 시추조사'!$K$1132:$K$1134)*K265</f>
        <v>503937.25000000006</v>
      </c>
      <c r="F265" s="13">
        <f t="shared" si="58"/>
        <v>711039.25000000012</v>
      </c>
      <c r="G265" s="13">
        <f t="shared" si="61"/>
        <v>146349</v>
      </c>
      <c r="H265" s="13">
        <f t="shared" si="62"/>
        <v>55878</v>
      </c>
      <c r="I265" s="13"/>
      <c r="J265" s="13">
        <f t="shared" si="63"/>
        <v>913266.25000000012</v>
      </c>
      <c r="K265" s="164">
        <f t="shared" si="64"/>
        <v>1.2500000000000002</v>
      </c>
    </row>
    <row r="266" spans="1:12" ht="21.95" customHeight="1">
      <c r="A266" s="165" t="s">
        <v>1570</v>
      </c>
      <c r="B266" s="12" t="s">
        <v>671</v>
      </c>
      <c r="C266" s="13">
        <f t="shared" si="59"/>
        <v>138366.80000000002</v>
      </c>
      <c r="D266" s="13">
        <f t="shared" si="60"/>
        <v>74057</v>
      </c>
      <c r="E266" s="13">
        <f>+'4장 시추조사'!$K$1141+SUM('4장 시추조사'!$K$1132:$K$1134)*K266</f>
        <v>521458.90000000008</v>
      </c>
      <c r="F266" s="13">
        <f t="shared" si="58"/>
        <v>733882.70000000007</v>
      </c>
      <c r="G266" s="13">
        <f t="shared" si="61"/>
        <v>152203</v>
      </c>
      <c r="H266" s="13">
        <f t="shared" si="62"/>
        <v>58113</v>
      </c>
      <c r="I266" s="13"/>
      <c r="J266" s="13">
        <f t="shared" si="63"/>
        <v>944198.70000000007</v>
      </c>
      <c r="K266" s="164">
        <f t="shared" si="64"/>
        <v>1.3000000000000003</v>
      </c>
    </row>
    <row r="267" spans="1:12" ht="21.95" customHeight="1">
      <c r="A267" s="165" t="s">
        <v>1600</v>
      </c>
      <c r="B267" s="12" t="s">
        <v>671</v>
      </c>
      <c r="C267" s="13">
        <f t="shared" si="59"/>
        <v>143688.60000000003</v>
      </c>
      <c r="D267" s="13">
        <f t="shared" si="60"/>
        <v>74057</v>
      </c>
      <c r="E267" s="13">
        <f>+'4장 시추조사'!$K$1141+SUM('4장 시추조사'!$K$1132:$K$1134)*K267</f>
        <v>538980.55000000005</v>
      </c>
      <c r="F267" s="13">
        <f t="shared" si="58"/>
        <v>756726.15000000014</v>
      </c>
      <c r="G267" s="13">
        <f t="shared" si="61"/>
        <v>158057</v>
      </c>
      <c r="H267" s="13">
        <f t="shared" si="62"/>
        <v>60349</v>
      </c>
      <c r="I267" s="13"/>
      <c r="J267" s="13">
        <f t="shared" si="63"/>
        <v>975132.15000000014</v>
      </c>
      <c r="K267" s="164">
        <f t="shared" si="64"/>
        <v>1.3500000000000003</v>
      </c>
    </row>
    <row r="268" spans="1:12" ht="21.95" customHeight="1">
      <c r="A268" s="165" t="s">
        <v>1609</v>
      </c>
      <c r="B268" s="12" t="s">
        <v>671</v>
      </c>
      <c r="C268" s="13">
        <f t="shared" si="59"/>
        <v>149010.40000000002</v>
      </c>
      <c r="D268" s="13">
        <f t="shared" si="60"/>
        <v>74057</v>
      </c>
      <c r="E268" s="13">
        <f>+'4장 시추조사'!$K$1141+SUM('4장 시추조사'!$K$1132:$K$1134)*K268</f>
        <v>556502.20000000019</v>
      </c>
      <c r="F268" s="13">
        <f t="shared" si="58"/>
        <v>779569.60000000021</v>
      </c>
      <c r="G268" s="13">
        <f t="shared" si="61"/>
        <v>163911</v>
      </c>
      <c r="H268" s="13">
        <f t="shared" si="62"/>
        <v>62584</v>
      </c>
      <c r="I268" s="13"/>
      <c r="J268" s="13">
        <f t="shared" si="63"/>
        <v>1006064.6000000002</v>
      </c>
      <c r="K268" s="164">
        <f t="shared" si="64"/>
        <v>1.4000000000000004</v>
      </c>
    </row>
    <row r="269" spans="1:12" ht="21.95" customHeight="1">
      <c r="A269" s="168" t="s">
        <v>1919</v>
      </c>
      <c r="B269" s="12" t="s">
        <v>671</v>
      </c>
      <c r="C269" s="13">
        <f>+'4장 시추조사'!G1160</f>
        <v>117353</v>
      </c>
      <c r="D269" s="13">
        <f>+'4장 시추조사'!I1160</f>
        <v>91872</v>
      </c>
      <c r="E269" s="13">
        <f>+'4장 시추조사'!K1160</f>
        <v>494716</v>
      </c>
      <c r="F269" s="13">
        <f t="shared" si="22"/>
        <v>703941</v>
      </c>
      <c r="G269" s="13">
        <f>INT(C269*$G$2)</f>
        <v>129088</v>
      </c>
      <c r="H269" s="13">
        <f>INT((C269+G269)*$H$2)</f>
        <v>49288</v>
      </c>
      <c r="I269" s="13"/>
      <c r="J269" s="13">
        <f>+F269+G269+H269</f>
        <v>882317</v>
      </c>
      <c r="K269" s="178" t="str">
        <f>+$L$243</f>
        <v>심도할증 인력비 5%</v>
      </c>
    </row>
    <row r="270" spans="1:12" ht="21.95" customHeight="1">
      <c r="A270" s="165" t="s">
        <v>1564</v>
      </c>
      <c r="B270" s="12" t="s">
        <v>671</v>
      </c>
      <c r="C270" s="13">
        <f>+$C$269*K270</f>
        <v>123220.65000000001</v>
      </c>
      <c r="D270" s="13">
        <f>+D269</f>
        <v>91872</v>
      </c>
      <c r="E270" s="13">
        <f>+'4장 시추조사'!$K$1159+SUM('4장 시추조사'!$K$1150:$K$1152)*K270</f>
        <v>515301.75</v>
      </c>
      <c r="F270" s="13">
        <f t="shared" si="22"/>
        <v>730394.4</v>
      </c>
      <c r="G270" s="13">
        <f>INT(C270*$G$2)</f>
        <v>135542</v>
      </c>
      <c r="H270" s="13">
        <f>INT((C270+G270)*$H$2)</f>
        <v>51752</v>
      </c>
      <c r="I270" s="13"/>
      <c r="J270" s="13">
        <f>+F270+G270+H270</f>
        <v>917688.4</v>
      </c>
      <c r="K270" s="164">
        <v>1.05</v>
      </c>
      <c r="L270" s="163" t="s">
        <v>1877</v>
      </c>
    </row>
    <row r="271" spans="1:12" ht="21.95" customHeight="1">
      <c r="A271" s="165" t="s">
        <v>1566</v>
      </c>
      <c r="B271" s="12" t="s">
        <v>671</v>
      </c>
      <c r="C271" s="13">
        <f t="shared" ref="C271:C277" si="65">+$C$269*K271</f>
        <v>129088.30000000002</v>
      </c>
      <c r="D271" s="13">
        <f t="shared" ref="D271:D277" si="66">+D270</f>
        <v>91872</v>
      </c>
      <c r="E271" s="13">
        <f>+'4장 시추조사'!$K$1159+SUM('4장 시추조사'!$K$1150:$K$1152)*K271</f>
        <v>535887.5</v>
      </c>
      <c r="F271" s="13">
        <f t="shared" si="22"/>
        <v>756847.8</v>
      </c>
      <c r="G271" s="13">
        <f t="shared" ref="G271:G277" si="67">INT(C271*$G$2)</f>
        <v>141997</v>
      </c>
      <c r="H271" s="13">
        <f t="shared" ref="H271:H277" si="68">INT((C271+G271)*$H$2)</f>
        <v>54217</v>
      </c>
      <c r="I271" s="13"/>
      <c r="J271" s="13">
        <f t="shared" ref="J271:J277" si="69">+F271+G271+H271</f>
        <v>953061.8</v>
      </c>
      <c r="K271" s="164">
        <f>+K270+0.05</f>
        <v>1.1000000000000001</v>
      </c>
    </row>
    <row r="272" spans="1:12" ht="21.95" customHeight="1">
      <c r="A272" s="165" t="s">
        <v>1567</v>
      </c>
      <c r="B272" s="12" t="s">
        <v>671</v>
      </c>
      <c r="C272" s="13">
        <f t="shared" si="65"/>
        <v>134955.95000000001</v>
      </c>
      <c r="D272" s="13">
        <f t="shared" si="66"/>
        <v>91872</v>
      </c>
      <c r="E272" s="13">
        <f>+'4장 시추조사'!$K$1159+SUM('4장 시추조사'!$K$1150:$K$1152)*K272</f>
        <v>556473.25</v>
      </c>
      <c r="F272" s="13">
        <f t="shared" si="22"/>
        <v>783301.2</v>
      </c>
      <c r="G272" s="13">
        <f t="shared" si="67"/>
        <v>148451</v>
      </c>
      <c r="H272" s="13">
        <f t="shared" si="68"/>
        <v>56681</v>
      </c>
      <c r="I272" s="13"/>
      <c r="J272" s="13">
        <f t="shared" si="69"/>
        <v>988433.2</v>
      </c>
      <c r="K272" s="164">
        <f t="shared" ref="K272:K277" si="70">+K271+0.05</f>
        <v>1.1500000000000001</v>
      </c>
    </row>
    <row r="273" spans="1:12" ht="21.95" customHeight="1">
      <c r="A273" s="165" t="s">
        <v>1568</v>
      </c>
      <c r="B273" s="12" t="s">
        <v>671</v>
      </c>
      <c r="C273" s="13">
        <f t="shared" si="65"/>
        <v>140823.60000000003</v>
      </c>
      <c r="D273" s="13">
        <f t="shared" si="66"/>
        <v>91872</v>
      </c>
      <c r="E273" s="13">
        <f>+'4장 시추조사'!$K$1159+SUM('4장 시추조사'!$K$1150:$K$1152)*K273</f>
        <v>577059</v>
      </c>
      <c r="F273" s="13">
        <f t="shared" si="22"/>
        <v>809754.60000000009</v>
      </c>
      <c r="G273" s="13">
        <f t="shared" si="67"/>
        <v>154905</v>
      </c>
      <c r="H273" s="13">
        <f t="shared" si="68"/>
        <v>59145</v>
      </c>
      <c r="I273" s="13"/>
      <c r="J273" s="13">
        <f t="shared" si="69"/>
        <v>1023804.6000000001</v>
      </c>
      <c r="K273" s="164">
        <f t="shared" si="70"/>
        <v>1.2000000000000002</v>
      </c>
    </row>
    <row r="274" spans="1:12" ht="21.95" customHeight="1">
      <c r="A274" s="165" t="s">
        <v>1569</v>
      </c>
      <c r="B274" s="12" t="s">
        <v>671</v>
      </c>
      <c r="C274" s="13">
        <f t="shared" si="65"/>
        <v>146691.25000000003</v>
      </c>
      <c r="D274" s="13">
        <f t="shared" si="66"/>
        <v>91872</v>
      </c>
      <c r="E274" s="13">
        <f>+'4장 시추조사'!$K$1159+SUM('4장 시추조사'!$K$1150:$K$1152)*K274</f>
        <v>597644.75000000012</v>
      </c>
      <c r="F274" s="13">
        <f t="shared" si="22"/>
        <v>836208.00000000012</v>
      </c>
      <c r="G274" s="13">
        <f t="shared" si="67"/>
        <v>161360</v>
      </c>
      <c r="H274" s="13">
        <f t="shared" si="68"/>
        <v>61610</v>
      </c>
      <c r="I274" s="13"/>
      <c r="J274" s="13">
        <f t="shared" si="69"/>
        <v>1059178</v>
      </c>
      <c r="K274" s="164">
        <f t="shared" si="70"/>
        <v>1.2500000000000002</v>
      </c>
    </row>
    <row r="275" spans="1:12" ht="21.95" customHeight="1">
      <c r="A275" s="165" t="s">
        <v>1570</v>
      </c>
      <c r="B275" s="12" t="s">
        <v>671</v>
      </c>
      <c r="C275" s="13">
        <f t="shared" si="65"/>
        <v>152558.90000000002</v>
      </c>
      <c r="D275" s="13">
        <f t="shared" si="66"/>
        <v>91872</v>
      </c>
      <c r="E275" s="13">
        <f>+'4장 시추조사'!$K$1159+SUM('4장 시추조사'!$K$1150:$K$1152)*K275</f>
        <v>618230.50000000012</v>
      </c>
      <c r="F275" s="13">
        <f t="shared" si="22"/>
        <v>862661.40000000014</v>
      </c>
      <c r="G275" s="13">
        <f t="shared" si="67"/>
        <v>167814</v>
      </c>
      <c r="H275" s="13">
        <f t="shared" si="68"/>
        <v>64074</v>
      </c>
      <c r="I275" s="13"/>
      <c r="J275" s="13">
        <f t="shared" si="69"/>
        <v>1094549.4000000001</v>
      </c>
      <c r="K275" s="164">
        <f t="shared" si="70"/>
        <v>1.3000000000000003</v>
      </c>
    </row>
    <row r="276" spans="1:12" ht="21.95" customHeight="1">
      <c r="A276" s="165" t="s">
        <v>1600</v>
      </c>
      <c r="B276" s="12" t="s">
        <v>671</v>
      </c>
      <c r="C276" s="13">
        <f t="shared" si="65"/>
        <v>158426.55000000005</v>
      </c>
      <c r="D276" s="13">
        <f t="shared" si="66"/>
        <v>91872</v>
      </c>
      <c r="E276" s="13">
        <f>+'4장 시추조사'!$K$1159+SUM('4장 시추조사'!$K$1150:$K$1152)*K276</f>
        <v>638816.25000000012</v>
      </c>
      <c r="F276" s="13">
        <f t="shared" si="22"/>
        <v>889114.80000000016</v>
      </c>
      <c r="G276" s="13">
        <f t="shared" si="67"/>
        <v>174269</v>
      </c>
      <c r="H276" s="13">
        <f t="shared" si="68"/>
        <v>66539</v>
      </c>
      <c r="I276" s="13"/>
      <c r="J276" s="13">
        <f t="shared" si="69"/>
        <v>1129922.8000000003</v>
      </c>
      <c r="K276" s="164">
        <f t="shared" si="70"/>
        <v>1.3500000000000003</v>
      </c>
    </row>
    <row r="277" spans="1:12" ht="21.95" customHeight="1">
      <c r="A277" s="165" t="s">
        <v>1609</v>
      </c>
      <c r="B277" s="12" t="s">
        <v>671</v>
      </c>
      <c r="C277" s="13">
        <f t="shared" si="65"/>
        <v>164294.20000000004</v>
      </c>
      <c r="D277" s="13">
        <f t="shared" si="66"/>
        <v>91872</v>
      </c>
      <c r="E277" s="13">
        <f>+'4장 시추조사'!$K$1159+SUM('4장 시추조사'!$K$1150:$K$1152)*K277</f>
        <v>659402.00000000012</v>
      </c>
      <c r="F277" s="13">
        <f t="shared" si="22"/>
        <v>915568.20000000019</v>
      </c>
      <c r="G277" s="13">
        <f t="shared" si="67"/>
        <v>180723</v>
      </c>
      <c r="H277" s="13">
        <f t="shared" si="68"/>
        <v>69003</v>
      </c>
      <c r="I277" s="13"/>
      <c r="J277" s="13">
        <f t="shared" si="69"/>
        <v>1165294.2000000002</v>
      </c>
      <c r="K277" s="164">
        <f t="shared" si="70"/>
        <v>1.4000000000000004</v>
      </c>
    </row>
    <row r="278" spans="1:12" ht="21.95" customHeight="1">
      <c r="A278" s="168" t="s">
        <v>1924</v>
      </c>
      <c r="B278" s="12" t="s">
        <v>671</v>
      </c>
      <c r="C278" s="13">
        <f>+'4장 시추조사'!G1178</f>
        <v>130999</v>
      </c>
      <c r="D278" s="13">
        <f>+'4장 시추조사'!I1178</f>
        <v>97715</v>
      </c>
      <c r="E278" s="13">
        <f>+'4장 시추조사'!K1178</f>
        <v>555096</v>
      </c>
      <c r="F278" s="13">
        <f t="shared" si="22"/>
        <v>783810</v>
      </c>
      <c r="G278" s="13">
        <f>INT(C278*$G$2)</f>
        <v>144098</v>
      </c>
      <c r="H278" s="13">
        <f>INT((C278+G278)*$H$2)</f>
        <v>55019</v>
      </c>
      <c r="I278" s="13"/>
      <c r="J278" s="13">
        <f>+F278+G278+H278</f>
        <v>982927</v>
      </c>
      <c r="K278" s="178" t="str">
        <f>+$L$243</f>
        <v>심도할증 인력비 5%</v>
      </c>
    </row>
    <row r="279" spans="1:12" ht="21.95" customHeight="1">
      <c r="A279" s="165" t="s">
        <v>1564</v>
      </c>
      <c r="B279" s="12" t="s">
        <v>671</v>
      </c>
      <c r="C279" s="13">
        <f>+$C$278*K279</f>
        <v>137548.95000000001</v>
      </c>
      <c r="D279" s="13">
        <f>+D278</f>
        <v>97715</v>
      </c>
      <c r="E279" s="13">
        <f>+'4장 시추조사'!$K$1177+SUM('4장 시추조사'!$K$1168:$K$1170)*K279</f>
        <v>578182</v>
      </c>
      <c r="F279" s="13">
        <f t="shared" ref="F279:F292" si="71">SUM(C279:E279)</f>
        <v>813445.95</v>
      </c>
      <c r="G279" s="13">
        <f>INT(C279*$G$2)</f>
        <v>151303</v>
      </c>
      <c r="H279" s="13">
        <f>INT((C279+G279)*$H$2)</f>
        <v>57770</v>
      </c>
      <c r="I279" s="13"/>
      <c r="J279" s="13">
        <f>+F279+G279+H279</f>
        <v>1022518.95</v>
      </c>
      <c r="K279" s="164">
        <v>1.05</v>
      </c>
      <c r="L279" s="163" t="s">
        <v>1877</v>
      </c>
    </row>
    <row r="280" spans="1:12" ht="21.95" customHeight="1">
      <c r="A280" s="165" t="s">
        <v>1566</v>
      </c>
      <c r="B280" s="12" t="s">
        <v>671</v>
      </c>
      <c r="C280" s="13">
        <f t="shared" ref="C280:C286" si="72">+$C$278*K280</f>
        <v>144098.90000000002</v>
      </c>
      <c r="D280" s="13">
        <f t="shared" ref="D280:D286" si="73">+D279</f>
        <v>97715</v>
      </c>
      <c r="E280" s="13">
        <f>+'4장 시추조사'!$K$1177+SUM('4장 시추조사'!$K$1168:$K$1170)*K280</f>
        <v>601268</v>
      </c>
      <c r="F280" s="13">
        <f t="shared" si="71"/>
        <v>843081.9</v>
      </c>
      <c r="G280" s="13">
        <f t="shared" ref="G280:G292" si="74">INT(C280*$G$2)</f>
        <v>158508</v>
      </c>
      <c r="H280" s="13">
        <f t="shared" ref="H280:H292" si="75">INT((C280+G280)*$H$2)</f>
        <v>60521</v>
      </c>
      <c r="I280" s="13"/>
      <c r="J280" s="13">
        <f t="shared" ref="J280:J292" si="76">+F280+G280+H280</f>
        <v>1062110.8999999999</v>
      </c>
      <c r="K280" s="164">
        <f>+K279+0.05</f>
        <v>1.1000000000000001</v>
      </c>
    </row>
    <row r="281" spans="1:12" ht="21.95" customHeight="1">
      <c r="A281" s="165" t="s">
        <v>1567</v>
      </c>
      <c r="B281" s="12" t="s">
        <v>671</v>
      </c>
      <c r="C281" s="13">
        <f t="shared" si="72"/>
        <v>150648.85</v>
      </c>
      <c r="D281" s="13">
        <f t="shared" si="73"/>
        <v>97715</v>
      </c>
      <c r="E281" s="13">
        <f>+'4장 시추조사'!$K$1177+SUM('4장 시추조사'!$K$1168:$K$1170)*K281</f>
        <v>624354.00000000012</v>
      </c>
      <c r="F281" s="13">
        <f t="shared" si="71"/>
        <v>872717.85000000009</v>
      </c>
      <c r="G281" s="13">
        <f t="shared" si="74"/>
        <v>165713</v>
      </c>
      <c r="H281" s="13">
        <f t="shared" si="75"/>
        <v>63272</v>
      </c>
      <c r="I281" s="13"/>
      <c r="J281" s="13">
        <f t="shared" si="76"/>
        <v>1101702.8500000001</v>
      </c>
      <c r="K281" s="164">
        <f t="shared" ref="K281:K286" si="77">+K280+0.05</f>
        <v>1.1500000000000001</v>
      </c>
    </row>
    <row r="282" spans="1:12" ht="21.95" customHeight="1">
      <c r="A282" s="165" t="s">
        <v>1568</v>
      </c>
      <c r="B282" s="12" t="s">
        <v>671</v>
      </c>
      <c r="C282" s="13">
        <f t="shared" si="72"/>
        <v>157198.80000000002</v>
      </c>
      <c r="D282" s="13">
        <f t="shared" si="73"/>
        <v>97715</v>
      </c>
      <c r="E282" s="13">
        <f>+'4장 시추조사'!$K$1177+SUM('4장 시추조사'!$K$1168:$K$1170)*K282</f>
        <v>647440.00000000012</v>
      </c>
      <c r="F282" s="13">
        <f t="shared" si="71"/>
        <v>902353.80000000016</v>
      </c>
      <c r="G282" s="13">
        <f t="shared" si="74"/>
        <v>172918</v>
      </c>
      <c r="H282" s="13">
        <f t="shared" si="75"/>
        <v>66023</v>
      </c>
      <c r="I282" s="13"/>
      <c r="J282" s="13">
        <f t="shared" si="76"/>
        <v>1141294.8000000003</v>
      </c>
      <c r="K282" s="164">
        <f t="shared" si="77"/>
        <v>1.2000000000000002</v>
      </c>
    </row>
    <row r="283" spans="1:12" ht="21.95" customHeight="1">
      <c r="A283" s="165" t="s">
        <v>1569</v>
      </c>
      <c r="B283" s="12" t="s">
        <v>671</v>
      </c>
      <c r="C283" s="13">
        <f t="shared" si="72"/>
        <v>163748.75000000003</v>
      </c>
      <c r="D283" s="13">
        <f t="shared" si="73"/>
        <v>97715</v>
      </c>
      <c r="E283" s="13">
        <f>+'4장 시추조사'!$K$1177+SUM('4장 시추조사'!$K$1168:$K$1170)*K283</f>
        <v>670526.00000000012</v>
      </c>
      <c r="F283" s="13">
        <f t="shared" si="71"/>
        <v>931989.75000000012</v>
      </c>
      <c r="G283" s="13">
        <f t="shared" si="74"/>
        <v>180123</v>
      </c>
      <c r="H283" s="13">
        <f t="shared" si="75"/>
        <v>68774</v>
      </c>
      <c r="I283" s="13"/>
      <c r="J283" s="13">
        <f t="shared" si="76"/>
        <v>1180886.75</v>
      </c>
      <c r="K283" s="164">
        <f t="shared" si="77"/>
        <v>1.2500000000000002</v>
      </c>
    </row>
    <row r="284" spans="1:12" ht="21.95" customHeight="1">
      <c r="A284" s="165" t="s">
        <v>1570</v>
      </c>
      <c r="B284" s="12" t="s">
        <v>671</v>
      </c>
      <c r="C284" s="13">
        <f t="shared" si="72"/>
        <v>170298.70000000004</v>
      </c>
      <c r="D284" s="13">
        <f t="shared" si="73"/>
        <v>97715</v>
      </c>
      <c r="E284" s="13">
        <f>+'4장 시추조사'!$K$1177+SUM('4장 시추조사'!$K$1168:$K$1170)*K284</f>
        <v>693612.00000000012</v>
      </c>
      <c r="F284" s="13">
        <f t="shared" si="71"/>
        <v>961625.70000000019</v>
      </c>
      <c r="G284" s="13">
        <f t="shared" si="74"/>
        <v>187328</v>
      </c>
      <c r="H284" s="13">
        <f t="shared" si="75"/>
        <v>71525</v>
      </c>
      <c r="I284" s="13"/>
      <c r="J284" s="13">
        <f t="shared" si="76"/>
        <v>1220478.7000000002</v>
      </c>
      <c r="K284" s="164">
        <f t="shared" si="77"/>
        <v>1.3000000000000003</v>
      </c>
    </row>
    <row r="285" spans="1:12" ht="21.95" customHeight="1">
      <c r="A285" s="165" t="s">
        <v>1600</v>
      </c>
      <c r="B285" s="12" t="s">
        <v>671</v>
      </c>
      <c r="C285" s="13">
        <f t="shared" si="72"/>
        <v>176848.65000000005</v>
      </c>
      <c r="D285" s="13">
        <f t="shared" si="73"/>
        <v>97715</v>
      </c>
      <c r="E285" s="13">
        <f>+'4장 시추조사'!$K$1177+SUM('4장 시추조사'!$K$1168:$K$1170)*K285</f>
        <v>716698.00000000012</v>
      </c>
      <c r="F285" s="13">
        <f t="shared" si="71"/>
        <v>991261.65000000014</v>
      </c>
      <c r="G285" s="13">
        <f t="shared" si="74"/>
        <v>194533</v>
      </c>
      <c r="H285" s="13">
        <f t="shared" si="75"/>
        <v>74276</v>
      </c>
      <c r="I285" s="13"/>
      <c r="J285" s="13">
        <f t="shared" si="76"/>
        <v>1260070.6500000001</v>
      </c>
      <c r="K285" s="164">
        <f t="shared" si="77"/>
        <v>1.3500000000000003</v>
      </c>
    </row>
    <row r="286" spans="1:12" ht="21.95" customHeight="1">
      <c r="A286" s="165" t="s">
        <v>1609</v>
      </c>
      <c r="B286" s="12" t="s">
        <v>671</v>
      </c>
      <c r="C286" s="13">
        <f t="shared" si="72"/>
        <v>183398.60000000003</v>
      </c>
      <c r="D286" s="13">
        <f t="shared" si="73"/>
        <v>97715</v>
      </c>
      <c r="E286" s="13">
        <f>+'4장 시추조사'!$K$1177+SUM('4장 시추조사'!$K$1168:$K$1170)*K286</f>
        <v>739784.00000000012</v>
      </c>
      <c r="F286" s="13">
        <f t="shared" si="71"/>
        <v>1020897.6000000001</v>
      </c>
      <c r="G286" s="13">
        <f t="shared" si="74"/>
        <v>201738</v>
      </c>
      <c r="H286" s="13">
        <f t="shared" si="75"/>
        <v>77027</v>
      </c>
      <c r="I286" s="13"/>
      <c r="J286" s="13">
        <f t="shared" si="76"/>
        <v>1299662.6000000001</v>
      </c>
      <c r="K286" s="164">
        <f t="shared" si="77"/>
        <v>1.4000000000000004</v>
      </c>
    </row>
    <row r="287" spans="1:12" ht="21.95" customHeight="1">
      <c r="A287" s="104" t="s">
        <v>938</v>
      </c>
      <c r="B287" s="12" t="s">
        <v>671</v>
      </c>
      <c r="C287" s="13">
        <f>+'4장 시추조사'!G1196</f>
        <v>77780</v>
      </c>
      <c r="D287" s="13">
        <f>+'4장 시추조사'!I1196</f>
        <v>57174</v>
      </c>
      <c r="E287" s="13">
        <f>+'4장 시추조사'!K1196</f>
        <v>328431</v>
      </c>
      <c r="F287" s="13">
        <f t="shared" si="71"/>
        <v>463385</v>
      </c>
      <c r="G287" s="13">
        <f t="shared" si="74"/>
        <v>85558</v>
      </c>
      <c r="H287" s="13">
        <f t="shared" si="75"/>
        <v>32667</v>
      </c>
      <c r="I287" s="13"/>
      <c r="J287" s="13">
        <f t="shared" si="76"/>
        <v>581610</v>
      </c>
      <c r="K287" s="170" t="s">
        <v>2113</v>
      </c>
    </row>
    <row r="288" spans="1:12" ht="21.95" customHeight="1">
      <c r="A288" s="168" t="s">
        <v>1911</v>
      </c>
      <c r="B288" s="12" t="s">
        <v>671</v>
      </c>
      <c r="C288" s="13">
        <f>+'4장 시추조사'!G1214</f>
        <v>85968</v>
      </c>
      <c r="D288" s="13">
        <f>+'4장 시추조사'!I1214</f>
        <v>69470</v>
      </c>
      <c r="E288" s="13">
        <f>+'4장 시추조사'!K1214</f>
        <v>352417</v>
      </c>
      <c r="F288" s="13">
        <f t="shared" si="71"/>
        <v>507855</v>
      </c>
      <c r="G288" s="13">
        <f t="shared" si="74"/>
        <v>94564</v>
      </c>
      <c r="H288" s="13">
        <f t="shared" si="75"/>
        <v>36106</v>
      </c>
      <c r="I288" s="13"/>
      <c r="J288" s="13">
        <f t="shared" si="76"/>
        <v>638525</v>
      </c>
      <c r="K288" s="170" t="s">
        <v>2113</v>
      </c>
    </row>
    <row r="289" spans="1:11" ht="21.95" customHeight="1">
      <c r="A289" s="168" t="s">
        <v>933</v>
      </c>
      <c r="B289" s="12" t="s">
        <v>671</v>
      </c>
      <c r="C289" s="13">
        <f>+'4장 시추조사'!G1232</f>
        <v>81874</v>
      </c>
      <c r="D289" s="13">
        <f>+'4장 시추조사'!I1232</f>
        <v>73313</v>
      </c>
      <c r="E289" s="13">
        <f>+'4장 시추조사'!K1232</f>
        <v>408849</v>
      </c>
      <c r="F289" s="13">
        <f t="shared" si="71"/>
        <v>564036</v>
      </c>
      <c r="G289" s="13">
        <f t="shared" si="74"/>
        <v>90061</v>
      </c>
      <c r="H289" s="13">
        <f t="shared" si="75"/>
        <v>34387</v>
      </c>
      <c r="I289" s="13"/>
      <c r="J289" s="13">
        <f t="shared" si="76"/>
        <v>688484</v>
      </c>
      <c r="K289" s="170" t="s">
        <v>2113</v>
      </c>
    </row>
    <row r="290" spans="1:11" ht="21.95" customHeight="1">
      <c r="A290" s="168" t="s">
        <v>1915</v>
      </c>
      <c r="B290" s="12" t="s">
        <v>671</v>
      </c>
      <c r="C290" s="13">
        <f>+'4장 시추조사'!G1250</f>
        <v>159655</v>
      </c>
      <c r="D290" s="13">
        <f>+'4장 시추조사'!I1250</f>
        <v>74057</v>
      </c>
      <c r="E290" s="13">
        <f>+'4장 시추조사'!K1250</f>
        <v>591546</v>
      </c>
      <c r="F290" s="13">
        <f t="shared" si="71"/>
        <v>825258</v>
      </c>
      <c r="G290" s="13">
        <f t="shared" si="74"/>
        <v>175620</v>
      </c>
      <c r="H290" s="13">
        <f t="shared" si="75"/>
        <v>67055</v>
      </c>
      <c r="I290" s="13"/>
      <c r="J290" s="13">
        <f t="shared" si="76"/>
        <v>1067933</v>
      </c>
      <c r="K290" s="170" t="s">
        <v>2113</v>
      </c>
    </row>
    <row r="291" spans="1:11" ht="21.95" customHeight="1">
      <c r="A291" s="168" t="s">
        <v>941</v>
      </c>
      <c r="B291" s="12" t="s">
        <v>671</v>
      </c>
      <c r="C291" s="13">
        <f>+'4장 시추조사'!G1268</f>
        <v>176030</v>
      </c>
      <c r="D291" s="13">
        <f>+'4장 시추조사'!I1268</f>
        <v>91872</v>
      </c>
      <c r="E291" s="13">
        <f>+'4장 시추조사'!K1268</f>
        <v>700575</v>
      </c>
      <c r="F291" s="13">
        <f t="shared" si="71"/>
        <v>968477</v>
      </c>
      <c r="G291" s="13">
        <f t="shared" si="74"/>
        <v>193633</v>
      </c>
      <c r="H291" s="13">
        <f t="shared" si="75"/>
        <v>73932</v>
      </c>
      <c r="I291" s="13"/>
      <c r="J291" s="13">
        <f t="shared" si="76"/>
        <v>1236042</v>
      </c>
      <c r="K291" s="170" t="s">
        <v>2113</v>
      </c>
    </row>
    <row r="292" spans="1:11" ht="21.95" customHeight="1">
      <c r="A292" s="168" t="s">
        <v>935</v>
      </c>
      <c r="B292" s="12" t="s">
        <v>671</v>
      </c>
      <c r="C292" s="13">
        <f>+'4장 시추조사'!G1286</f>
        <v>196498</v>
      </c>
      <c r="D292" s="13">
        <f>+'4장 시추조사'!I1286</f>
        <v>97715</v>
      </c>
      <c r="E292" s="13">
        <f>+'4장 시추조사'!K1286</f>
        <v>785958</v>
      </c>
      <c r="F292" s="13">
        <f t="shared" si="71"/>
        <v>1080171</v>
      </c>
      <c r="G292" s="13">
        <f t="shared" si="74"/>
        <v>216147</v>
      </c>
      <c r="H292" s="13">
        <f t="shared" si="75"/>
        <v>82529</v>
      </c>
      <c r="I292" s="13"/>
      <c r="J292" s="13">
        <f t="shared" si="76"/>
        <v>1378847</v>
      </c>
      <c r="K292" s="170" t="s">
        <v>2113</v>
      </c>
    </row>
    <row r="293" spans="1:11" ht="21.95" customHeight="1">
      <c r="A293" s="168" t="s">
        <v>1922</v>
      </c>
      <c r="B293" s="12" t="s">
        <v>671</v>
      </c>
      <c r="C293" s="13">
        <f>+'4장 시추조사'!G1304</f>
        <v>51853</v>
      </c>
      <c r="D293" s="13">
        <f>+'4장 시추조사'!I1304</f>
        <v>87874</v>
      </c>
      <c r="E293" s="13">
        <f>+'4장 시추조사'!K1304</f>
        <v>232506</v>
      </c>
      <c r="F293" s="13">
        <f t="shared" si="22"/>
        <v>372233</v>
      </c>
      <c r="G293" s="13">
        <f t="shared" ref="G293:G307" si="78">INT(C293*$G$2)</f>
        <v>57038</v>
      </c>
      <c r="H293" s="13">
        <f t="shared" ref="H293:H307" si="79">INT((C293+G293)*$H$2)</f>
        <v>21778</v>
      </c>
      <c r="I293" s="13"/>
      <c r="J293" s="13">
        <f t="shared" ref="J293:J307" si="80">+F293+G293+H293</f>
        <v>451049</v>
      </c>
      <c r="K293" s="109"/>
    </row>
    <row r="294" spans="1:11" ht="21.95" customHeight="1">
      <c r="A294" s="168" t="s">
        <v>1921</v>
      </c>
      <c r="B294" s="12" t="s">
        <v>671</v>
      </c>
      <c r="C294" s="13">
        <f>+'4장 시추조사'!G1322</f>
        <v>57312</v>
      </c>
      <c r="D294" s="13">
        <f>+'4장 시추조사'!I1322</f>
        <v>107395</v>
      </c>
      <c r="E294" s="13">
        <f>+'4장 시추조사'!K1322</f>
        <v>250460</v>
      </c>
      <c r="F294" s="13">
        <f t="shared" si="22"/>
        <v>415167</v>
      </c>
      <c r="G294" s="13">
        <f t="shared" si="78"/>
        <v>63043</v>
      </c>
      <c r="H294" s="13">
        <f t="shared" si="79"/>
        <v>24071</v>
      </c>
      <c r="I294" s="13"/>
      <c r="J294" s="13">
        <f t="shared" si="80"/>
        <v>502281</v>
      </c>
      <c r="K294" s="109"/>
    </row>
    <row r="295" spans="1:11" ht="21.95" customHeight="1">
      <c r="A295" s="104" t="s">
        <v>1913</v>
      </c>
      <c r="B295" s="12" t="s">
        <v>671</v>
      </c>
      <c r="C295" s="13">
        <f>+'4장 시추조사'!G1340</f>
        <v>54583</v>
      </c>
      <c r="D295" s="13">
        <f>+'4장 시추조사'!I1340</f>
        <v>111238</v>
      </c>
      <c r="E295" s="13">
        <f>+'4장 시추조사'!K1340</f>
        <v>291728</v>
      </c>
      <c r="F295" s="13">
        <f t="shared" si="22"/>
        <v>457549</v>
      </c>
      <c r="G295" s="13">
        <f t="shared" si="78"/>
        <v>60041</v>
      </c>
      <c r="H295" s="13">
        <f t="shared" si="79"/>
        <v>22924</v>
      </c>
      <c r="I295" s="13"/>
      <c r="J295" s="13">
        <f t="shared" si="80"/>
        <v>540514</v>
      </c>
      <c r="K295" s="109"/>
    </row>
    <row r="296" spans="1:11" ht="21.95" customHeight="1">
      <c r="A296" s="168" t="s">
        <v>1914</v>
      </c>
      <c r="B296" s="12" t="s">
        <v>671</v>
      </c>
      <c r="C296" s="13">
        <f>+'4장 시추조사'!G1358</f>
        <v>106436</v>
      </c>
      <c r="D296" s="13">
        <f>+'4장 시추조사'!I1358</f>
        <v>104957</v>
      </c>
      <c r="E296" s="13">
        <f>+'4장 시추조사'!K1358</f>
        <v>416329</v>
      </c>
      <c r="F296" s="13">
        <f t="shared" si="22"/>
        <v>627722</v>
      </c>
      <c r="G296" s="13">
        <f t="shared" si="78"/>
        <v>117079</v>
      </c>
      <c r="H296" s="13">
        <f t="shared" si="79"/>
        <v>44703</v>
      </c>
      <c r="I296" s="13"/>
      <c r="J296" s="13">
        <f t="shared" si="80"/>
        <v>789504</v>
      </c>
      <c r="K296" s="109"/>
    </row>
    <row r="297" spans="1:11" ht="21.95" customHeight="1">
      <c r="A297" s="104" t="s">
        <v>1917</v>
      </c>
      <c r="B297" s="12" t="s">
        <v>671</v>
      </c>
      <c r="C297" s="13">
        <f>+'4장 시추조사'!G1376</f>
        <v>117353</v>
      </c>
      <c r="D297" s="13">
        <f>+'4장 시추조사'!I1376</f>
        <v>129892</v>
      </c>
      <c r="E297" s="13">
        <f>+'4장 시추조사'!K1376</f>
        <v>494716</v>
      </c>
      <c r="F297" s="13">
        <f t="shared" si="22"/>
        <v>741961</v>
      </c>
      <c r="G297" s="13">
        <f t="shared" si="78"/>
        <v>129088</v>
      </c>
      <c r="H297" s="13">
        <f t="shared" si="79"/>
        <v>49288</v>
      </c>
      <c r="I297" s="13"/>
      <c r="J297" s="13">
        <f t="shared" si="80"/>
        <v>920337</v>
      </c>
      <c r="K297" s="109"/>
    </row>
    <row r="298" spans="1:11" ht="21.95" customHeight="1">
      <c r="A298" s="168" t="s">
        <v>1916</v>
      </c>
      <c r="B298" s="12" t="s">
        <v>671</v>
      </c>
      <c r="C298" s="13">
        <f>+'4장 시추조사'!G1394</f>
        <v>130999</v>
      </c>
      <c r="D298" s="13">
        <f>+'4장 시추조사'!I1394</f>
        <v>136295</v>
      </c>
      <c r="E298" s="13">
        <f>+'4장 시추조사'!K1394</f>
        <v>555096</v>
      </c>
      <c r="F298" s="13">
        <f t="shared" si="22"/>
        <v>822390</v>
      </c>
      <c r="G298" s="13">
        <f t="shared" si="78"/>
        <v>144098</v>
      </c>
      <c r="H298" s="13">
        <f t="shared" si="79"/>
        <v>55019</v>
      </c>
      <c r="I298" s="13"/>
      <c r="J298" s="13">
        <f t="shared" si="80"/>
        <v>1021507</v>
      </c>
      <c r="K298" s="109"/>
    </row>
    <row r="299" spans="1:11" ht="21.95" customHeight="1">
      <c r="A299" s="104" t="s">
        <v>1112</v>
      </c>
      <c r="B299" s="12" t="s">
        <v>720</v>
      </c>
      <c r="C299" s="13">
        <f>+'4장 시추조사'!G1411</f>
        <v>32749</v>
      </c>
      <c r="D299" s="13">
        <f>+'4장 시추조사'!I1411</f>
        <v>38531</v>
      </c>
      <c r="E299" s="13">
        <f>+'4장 시추조사'!K1411</f>
        <v>147895</v>
      </c>
      <c r="F299" s="13">
        <f t="shared" si="22"/>
        <v>219175</v>
      </c>
      <c r="G299" s="13">
        <f t="shared" si="78"/>
        <v>36023</v>
      </c>
      <c r="H299" s="13">
        <f t="shared" si="79"/>
        <v>13754</v>
      </c>
      <c r="I299" s="13"/>
      <c r="J299" s="13">
        <f t="shared" si="80"/>
        <v>268952</v>
      </c>
      <c r="K299" s="109"/>
    </row>
    <row r="300" spans="1:11" ht="21.95" customHeight="1">
      <c r="A300" s="104" t="s">
        <v>1811</v>
      </c>
      <c r="B300" s="12" t="s">
        <v>720</v>
      </c>
      <c r="C300" s="13">
        <f>+'4장 시추조사'!G1427</f>
        <v>35478</v>
      </c>
      <c r="D300" s="13">
        <f>+'4장 시추조사'!I1427</f>
        <v>52780</v>
      </c>
      <c r="E300" s="13">
        <f>+'4장 시추조사'!K1427</f>
        <v>162763</v>
      </c>
      <c r="F300" s="13">
        <f t="shared" si="22"/>
        <v>251021</v>
      </c>
      <c r="G300" s="13">
        <f t="shared" si="78"/>
        <v>39025</v>
      </c>
      <c r="H300" s="13">
        <f t="shared" si="79"/>
        <v>14900</v>
      </c>
      <c r="I300" s="13"/>
      <c r="J300" s="13">
        <f t="shared" si="80"/>
        <v>304946</v>
      </c>
      <c r="K300" s="109"/>
    </row>
    <row r="301" spans="1:11" ht="21.95" customHeight="1">
      <c r="A301" s="104" t="s">
        <v>1123</v>
      </c>
      <c r="B301" s="12" t="s">
        <v>720</v>
      </c>
      <c r="C301" s="13">
        <f>+'4장 시추조사'!G1443</f>
        <v>38208</v>
      </c>
      <c r="D301" s="13">
        <f>+'4장 시추조사'!I1443</f>
        <v>119928</v>
      </c>
      <c r="E301" s="13">
        <f>+'4장 시추조사'!K1443</f>
        <v>175491</v>
      </c>
      <c r="F301" s="13">
        <f t="shared" si="22"/>
        <v>333627</v>
      </c>
      <c r="G301" s="13">
        <f t="shared" si="78"/>
        <v>42028</v>
      </c>
      <c r="H301" s="13">
        <f t="shared" si="79"/>
        <v>16047</v>
      </c>
      <c r="I301" s="13"/>
      <c r="J301" s="13">
        <f t="shared" si="80"/>
        <v>391702</v>
      </c>
      <c r="K301" s="109"/>
    </row>
    <row r="302" spans="1:11" ht="21.95" customHeight="1">
      <c r="A302" s="104" t="s">
        <v>35</v>
      </c>
      <c r="B302" s="12" t="s">
        <v>725</v>
      </c>
      <c r="C302" s="13">
        <f>+'4장 시추조사'!G1455</f>
        <v>74942</v>
      </c>
      <c r="D302" s="13"/>
      <c r="E302" s="13">
        <f>+'4장 시추조사'!K1455</f>
        <v>91042</v>
      </c>
      <c r="F302" s="13">
        <f t="shared" si="22"/>
        <v>165984</v>
      </c>
      <c r="G302" s="13">
        <f t="shared" si="78"/>
        <v>82436</v>
      </c>
      <c r="H302" s="13">
        <f t="shared" si="79"/>
        <v>31475</v>
      </c>
      <c r="I302" s="13"/>
      <c r="J302" s="13">
        <f t="shared" si="80"/>
        <v>279895</v>
      </c>
      <c r="K302" s="109"/>
    </row>
    <row r="303" spans="1:11" ht="21.95" customHeight="1">
      <c r="A303" s="104" t="s">
        <v>26</v>
      </c>
      <c r="B303" s="12" t="s">
        <v>725</v>
      </c>
      <c r="C303" s="13">
        <f>+'4장 시추조사'!G1467</f>
        <v>37470</v>
      </c>
      <c r="D303" s="13"/>
      <c r="E303" s="13">
        <f>+'4장 시추조사'!K1467</f>
        <v>41748</v>
      </c>
      <c r="F303" s="13">
        <f t="shared" si="22"/>
        <v>79218</v>
      </c>
      <c r="G303" s="13">
        <f t="shared" si="78"/>
        <v>41217</v>
      </c>
      <c r="H303" s="13">
        <f t="shared" si="79"/>
        <v>15737</v>
      </c>
      <c r="I303" s="13"/>
      <c r="J303" s="13">
        <f t="shared" si="80"/>
        <v>136172</v>
      </c>
      <c r="K303" s="109"/>
    </row>
    <row r="304" spans="1:11" ht="21.95" customHeight="1">
      <c r="A304" s="104" t="s">
        <v>1820</v>
      </c>
      <c r="B304" s="12" t="s">
        <v>725</v>
      </c>
      <c r="C304" s="13">
        <f>+'4장 시추조사'!G1479</f>
        <v>86855</v>
      </c>
      <c r="D304" s="13"/>
      <c r="E304" s="13">
        <f>+'4장 시추조사'!K1479</f>
        <v>143022</v>
      </c>
      <c r="F304" s="13">
        <f t="shared" si="22"/>
        <v>229877</v>
      </c>
      <c r="G304" s="13">
        <f t="shared" si="78"/>
        <v>95540</v>
      </c>
      <c r="H304" s="13">
        <f t="shared" si="79"/>
        <v>36479</v>
      </c>
      <c r="I304" s="13"/>
      <c r="J304" s="13">
        <f t="shared" si="80"/>
        <v>361896</v>
      </c>
      <c r="K304" s="109"/>
    </row>
    <row r="305" spans="1:11" ht="21.95" customHeight="1">
      <c r="A305" s="104" t="s">
        <v>1832</v>
      </c>
      <c r="B305" s="12" t="s">
        <v>725</v>
      </c>
      <c r="C305" s="13">
        <f>+'4장 시추조사'!G1491</f>
        <v>124327</v>
      </c>
      <c r="D305" s="13"/>
      <c r="E305" s="13">
        <f>+'4장 시추조사'!K1491</f>
        <v>200313</v>
      </c>
      <c r="F305" s="13">
        <f t="shared" si="22"/>
        <v>324640</v>
      </c>
      <c r="G305" s="13">
        <f t="shared" si="78"/>
        <v>136759</v>
      </c>
      <c r="H305" s="13">
        <f t="shared" si="79"/>
        <v>52217</v>
      </c>
      <c r="I305" s="13"/>
      <c r="J305" s="13">
        <f t="shared" si="80"/>
        <v>513616</v>
      </c>
      <c r="K305" s="109"/>
    </row>
    <row r="306" spans="1:11" ht="21.95" customHeight="1">
      <c r="A306" s="104" t="s">
        <v>406</v>
      </c>
      <c r="B306" s="12" t="s">
        <v>725</v>
      </c>
      <c r="C306" s="13">
        <f>+'4장 시추조사'!G1503</f>
        <v>35478</v>
      </c>
      <c r="D306" s="13"/>
      <c r="E306" s="13">
        <f>+'4장 시추조사'!K1503</f>
        <v>308512</v>
      </c>
      <c r="F306" s="13">
        <f t="shared" si="22"/>
        <v>343990</v>
      </c>
      <c r="G306" s="13">
        <f t="shared" si="78"/>
        <v>39025</v>
      </c>
      <c r="H306" s="13">
        <f t="shared" si="79"/>
        <v>14900</v>
      </c>
      <c r="I306" s="13"/>
      <c r="J306" s="13">
        <f t="shared" si="80"/>
        <v>397915</v>
      </c>
      <c r="K306" s="109"/>
    </row>
    <row r="307" spans="1:11" ht="21.95" customHeight="1">
      <c r="A307" s="104" t="s">
        <v>414</v>
      </c>
      <c r="B307" s="12" t="s">
        <v>725</v>
      </c>
      <c r="C307" s="13">
        <f>+'4장 시추조사'!G1515</f>
        <v>51853</v>
      </c>
      <c r="D307" s="13"/>
      <c r="E307" s="13">
        <f>+'4장 시추조사'!K1515</f>
        <v>462700</v>
      </c>
      <c r="F307" s="13">
        <f t="shared" si="22"/>
        <v>514553</v>
      </c>
      <c r="G307" s="13">
        <f t="shared" si="78"/>
        <v>57038</v>
      </c>
      <c r="H307" s="13">
        <f t="shared" si="79"/>
        <v>21778</v>
      </c>
      <c r="I307" s="13"/>
      <c r="J307" s="13">
        <f t="shared" si="80"/>
        <v>593369</v>
      </c>
      <c r="K307" s="109"/>
    </row>
    <row r="308" spans="1:11" ht="21.95" customHeight="1">
      <c r="A308" s="104"/>
      <c r="B308" s="12"/>
      <c r="C308" s="13"/>
      <c r="D308" s="13"/>
      <c r="E308" s="13"/>
      <c r="F308" s="13"/>
      <c r="G308" s="13"/>
      <c r="H308" s="13"/>
      <c r="I308" s="13"/>
      <c r="J308" s="13"/>
      <c r="K308" s="109"/>
    </row>
    <row r="309" spans="1:11" ht="21.95" customHeight="1">
      <c r="A309" s="106" t="s">
        <v>521</v>
      </c>
      <c r="B309" s="15"/>
      <c r="C309" s="16" t="s">
        <v>662</v>
      </c>
      <c r="D309" s="16" t="s">
        <v>662</v>
      </c>
      <c r="E309" s="16"/>
      <c r="F309" s="16"/>
      <c r="G309" s="16"/>
      <c r="H309" s="16"/>
      <c r="I309" s="16"/>
      <c r="J309" s="16"/>
      <c r="K309" s="108"/>
    </row>
    <row r="310" spans="1:11" ht="21.95" customHeight="1">
      <c r="A310" s="104" t="s">
        <v>1090</v>
      </c>
      <c r="B310" s="12" t="s">
        <v>720</v>
      </c>
      <c r="C310" s="13">
        <f>+'5장 현장원위치시험'!G15</f>
        <v>5458</v>
      </c>
      <c r="D310" s="13">
        <f>+'5장 현장원위치시험'!I15</f>
        <v>11575</v>
      </c>
      <c r="E310" s="13">
        <f>+'5장 현장원위치시험'!K15</f>
        <v>54103</v>
      </c>
      <c r="F310" s="13">
        <f t="shared" si="22"/>
        <v>71136</v>
      </c>
      <c r="G310" s="13">
        <f t="shared" ref="G310:G337" si="81">INT(C310*$G$2)</f>
        <v>6003</v>
      </c>
      <c r="H310" s="13">
        <f t="shared" ref="H310:H337" si="82">INT((C310+G310)*$H$2)</f>
        <v>2292</v>
      </c>
      <c r="I310" s="13"/>
      <c r="J310" s="13">
        <f t="shared" ref="J310:J326" si="83">+F310+G310+H310</f>
        <v>79431</v>
      </c>
      <c r="K310" s="109"/>
    </row>
    <row r="311" spans="1:11" ht="21.95" customHeight="1">
      <c r="A311" s="104" t="s">
        <v>1802</v>
      </c>
      <c r="B311" s="12" t="s">
        <v>720</v>
      </c>
      <c r="C311" s="13">
        <f>+'5장 현장원위치시험'!G33</f>
        <v>1239540</v>
      </c>
      <c r="D311" s="13">
        <f>+'5장 현장원위치시험'!I33</f>
        <v>60914</v>
      </c>
      <c r="E311" s="13">
        <f>+'5장 현장원위치시험'!K33</f>
        <v>968193</v>
      </c>
      <c r="F311" s="13">
        <f t="shared" si="22"/>
        <v>2268647</v>
      </c>
      <c r="G311" s="13">
        <f t="shared" si="81"/>
        <v>1363494</v>
      </c>
      <c r="H311" s="13">
        <f t="shared" si="82"/>
        <v>520606</v>
      </c>
      <c r="I311" s="13"/>
      <c r="J311" s="13">
        <f t="shared" si="83"/>
        <v>4152747</v>
      </c>
      <c r="K311" s="109"/>
    </row>
    <row r="312" spans="1:11" ht="21.95" customHeight="1">
      <c r="A312" s="104" t="s">
        <v>1797</v>
      </c>
      <c r="B312" s="12" t="s">
        <v>725</v>
      </c>
      <c r="C312" s="13">
        <f>+'5장 현장원위치시험'!G48</f>
        <v>81874</v>
      </c>
      <c r="D312" s="13">
        <f>+'5장 현장원위치시험'!I48</f>
        <v>97952</v>
      </c>
      <c r="E312" s="13">
        <f>+'5장 현장원위치시험'!K48</f>
        <v>893787</v>
      </c>
      <c r="F312" s="13">
        <f t="shared" si="22"/>
        <v>1073613</v>
      </c>
      <c r="G312" s="13">
        <f t="shared" si="81"/>
        <v>90061</v>
      </c>
      <c r="H312" s="13">
        <f t="shared" si="82"/>
        <v>34387</v>
      </c>
      <c r="I312" s="13"/>
      <c r="J312" s="13">
        <f t="shared" si="83"/>
        <v>1198061</v>
      </c>
      <c r="K312" s="109"/>
    </row>
    <row r="313" spans="1:11" ht="21.95" customHeight="1">
      <c r="A313" s="104" t="s">
        <v>492</v>
      </c>
      <c r="B313" s="12" t="s">
        <v>720</v>
      </c>
      <c r="C313" s="13">
        <f>+'5장 현장원위치시험'!G68</f>
        <v>1220152</v>
      </c>
      <c r="D313" s="13">
        <f>+'5장 현장원위치시험'!I68</f>
        <v>153107</v>
      </c>
      <c r="E313" s="13">
        <f>+'5장 현장원위치시험'!K68</f>
        <v>216576</v>
      </c>
      <c r="F313" s="13">
        <f t="shared" si="22"/>
        <v>1589835</v>
      </c>
      <c r="G313" s="13">
        <f t="shared" si="81"/>
        <v>1342167</v>
      </c>
      <c r="H313" s="13">
        <f t="shared" si="82"/>
        <v>512463</v>
      </c>
      <c r="I313" s="13"/>
      <c r="J313" s="14">
        <f t="shared" si="83"/>
        <v>3444465</v>
      </c>
      <c r="K313" s="109"/>
    </row>
    <row r="314" spans="1:11" ht="21.95" customHeight="1">
      <c r="A314" s="104" t="s">
        <v>486</v>
      </c>
      <c r="B314" s="12" t="s">
        <v>720</v>
      </c>
      <c r="C314" s="13">
        <f>+'5장 현장원위치시험'!G85</f>
        <v>849458</v>
      </c>
      <c r="D314" s="13">
        <f>+'5장 현장원위치시험'!I85</f>
        <v>59829</v>
      </c>
      <c r="E314" s="13">
        <f>+'5장 현장원위치시험'!K85</f>
        <v>162432</v>
      </c>
      <c r="F314" s="13">
        <f t="shared" si="22"/>
        <v>1071719</v>
      </c>
      <c r="G314" s="13">
        <f t="shared" si="81"/>
        <v>934403</v>
      </c>
      <c r="H314" s="13">
        <f t="shared" si="82"/>
        <v>356772</v>
      </c>
      <c r="I314" s="13"/>
      <c r="J314" s="14">
        <f t="shared" si="83"/>
        <v>2362894</v>
      </c>
      <c r="K314" s="109"/>
    </row>
    <row r="315" spans="1:11" ht="21.95" customHeight="1">
      <c r="A315" s="104" t="s">
        <v>493</v>
      </c>
      <c r="B315" s="12" t="s">
        <v>720</v>
      </c>
      <c r="C315" s="13">
        <f>+'5장 현장원위치시험'!G104</f>
        <v>1088841</v>
      </c>
      <c r="D315" s="13">
        <f>+'5장 현장원위치시험'!I104</f>
        <v>113107</v>
      </c>
      <c r="E315" s="13">
        <f>+'5장 현장원위치시험'!K104</f>
        <v>216576</v>
      </c>
      <c r="F315" s="13">
        <f t="shared" si="22"/>
        <v>1418524</v>
      </c>
      <c r="G315" s="13">
        <f t="shared" si="81"/>
        <v>1197725</v>
      </c>
      <c r="H315" s="13">
        <f t="shared" si="82"/>
        <v>457313</v>
      </c>
      <c r="I315" s="13"/>
      <c r="J315" s="14">
        <f t="shared" si="83"/>
        <v>3073562</v>
      </c>
      <c r="K315" s="109"/>
    </row>
    <row r="316" spans="1:11" ht="21.95" customHeight="1">
      <c r="A316" s="104" t="s">
        <v>497</v>
      </c>
      <c r="B316" s="12" t="s">
        <v>720</v>
      </c>
      <c r="C316" s="13">
        <f>+'5장 현장원위치시험'!G123</f>
        <v>2177683</v>
      </c>
      <c r="D316" s="13">
        <f>+'5장 현장원위치시험'!I123</f>
        <v>406214</v>
      </c>
      <c r="E316" s="13">
        <f>+'5장 현장원위치시험'!K123</f>
        <v>595136</v>
      </c>
      <c r="F316" s="13">
        <f t="shared" si="22"/>
        <v>3179033</v>
      </c>
      <c r="G316" s="13">
        <f t="shared" si="81"/>
        <v>2395451</v>
      </c>
      <c r="H316" s="13">
        <f t="shared" si="82"/>
        <v>914626</v>
      </c>
      <c r="I316" s="13"/>
      <c r="J316" s="13">
        <f t="shared" si="83"/>
        <v>6489110</v>
      </c>
      <c r="K316" s="109"/>
    </row>
    <row r="317" spans="1:11" ht="21.95" customHeight="1">
      <c r="A317" s="104" t="s">
        <v>18</v>
      </c>
      <c r="B317" s="12" t="s">
        <v>720</v>
      </c>
      <c r="C317" s="13">
        <f>+'5장 현장원위치시험'!G141</f>
        <v>355719</v>
      </c>
      <c r="D317" s="13">
        <f>+'5장 현장원위치시험'!I141</f>
        <v>54571</v>
      </c>
      <c r="E317" s="13">
        <f>+'5장 현장원위치시험'!K141</f>
        <v>117859</v>
      </c>
      <c r="F317" s="13">
        <f t="shared" si="22"/>
        <v>528149</v>
      </c>
      <c r="G317" s="13">
        <f t="shared" si="81"/>
        <v>391290</v>
      </c>
      <c r="H317" s="13">
        <f t="shared" si="82"/>
        <v>149401</v>
      </c>
      <c r="I317" s="13"/>
      <c r="J317" s="13">
        <f t="shared" si="83"/>
        <v>1068840</v>
      </c>
      <c r="K317" s="109"/>
    </row>
    <row r="318" spans="1:11" ht="21.95" customHeight="1">
      <c r="A318" s="104" t="s">
        <v>145</v>
      </c>
      <c r="B318" s="12" t="s">
        <v>720</v>
      </c>
      <c r="C318" s="13">
        <f>+'5장 현장원위치시험'!G156</f>
        <v>689004</v>
      </c>
      <c r="D318" s="13">
        <f>+'5장 현장원위치시험'!I156</f>
        <v>40670</v>
      </c>
      <c r="E318" s="13">
        <f>+'5장 현장원위치시험'!K156</f>
        <v>37268</v>
      </c>
      <c r="F318" s="13">
        <f t="shared" si="22"/>
        <v>766942</v>
      </c>
      <c r="G318" s="13">
        <f t="shared" si="81"/>
        <v>757904</v>
      </c>
      <c r="H318" s="13">
        <f t="shared" si="82"/>
        <v>289381</v>
      </c>
      <c r="I318" s="13"/>
      <c r="J318" s="13">
        <f t="shared" si="83"/>
        <v>1814227</v>
      </c>
      <c r="K318" s="109"/>
    </row>
    <row r="319" spans="1:11" ht="21.95" customHeight="1">
      <c r="A319" s="104" t="s">
        <v>246</v>
      </c>
      <c r="B319" s="12" t="s">
        <v>720</v>
      </c>
      <c r="C319" s="13">
        <f>+'5장 현장원위치시험'!G174</f>
        <v>615222</v>
      </c>
      <c r="D319" s="13">
        <f>+'5장 현장원위치시험'!I174</f>
        <v>288200</v>
      </c>
      <c r="E319" s="13">
        <f>+'5장 현장원위치시험'!K174</f>
        <v>147704</v>
      </c>
      <c r="F319" s="13">
        <f t="shared" si="22"/>
        <v>1051126</v>
      </c>
      <c r="G319" s="13">
        <f t="shared" si="81"/>
        <v>676744</v>
      </c>
      <c r="H319" s="13">
        <f t="shared" si="82"/>
        <v>258393</v>
      </c>
      <c r="I319" s="13"/>
      <c r="J319" s="13">
        <f t="shared" si="83"/>
        <v>1986263</v>
      </c>
      <c r="K319" s="109"/>
    </row>
    <row r="320" spans="1:11" ht="21.95" customHeight="1">
      <c r="A320" s="104" t="s">
        <v>253</v>
      </c>
      <c r="B320" s="12" t="s">
        <v>720</v>
      </c>
      <c r="C320" s="13">
        <f>+'5장 현장원위치시험'!G190</f>
        <v>806728</v>
      </c>
      <c r="D320" s="13">
        <f>+'5장 현장원위치시험'!I190</f>
        <v>103085</v>
      </c>
      <c r="E320" s="13">
        <f>+'5장 현장원위치시험'!K190</f>
        <v>289043</v>
      </c>
      <c r="F320" s="13">
        <f t="shared" si="22"/>
        <v>1198856</v>
      </c>
      <c r="G320" s="13">
        <f t="shared" si="81"/>
        <v>887400</v>
      </c>
      <c r="H320" s="13">
        <f t="shared" si="82"/>
        <v>338825</v>
      </c>
      <c r="I320" s="13"/>
      <c r="J320" s="13">
        <f t="shared" si="83"/>
        <v>2425081</v>
      </c>
      <c r="K320" s="109"/>
    </row>
    <row r="321" spans="1:11" ht="21.95" customHeight="1">
      <c r="A321" s="104" t="s">
        <v>494</v>
      </c>
      <c r="B321" s="12" t="s">
        <v>720</v>
      </c>
      <c r="C321" s="13">
        <f>+'5장 현장원위치시험'!G207</f>
        <v>689004</v>
      </c>
      <c r="D321" s="13">
        <f>+'5장 현장원위치시험'!I207</f>
        <v>60264</v>
      </c>
      <c r="E321" s="13">
        <f>+'5장 현장원위치시험'!K207</f>
        <v>168420</v>
      </c>
      <c r="F321" s="13">
        <f t="shared" si="22"/>
        <v>917688</v>
      </c>
      <c r="G321" s="13">
        <f t="shared" si="81"/>
        <v>757904</v>
      </c>
      <c r="H321" s="13">
        <f t="shared" si="82"/>
        <v>289381</v>
      </c>
      <c r="I321" s="13"/>
      <c r="J321" s="13">
        <f t="shared" si="83"/>
        <v>1964973</v>
      </c>
      <c r="K321" s="109"/>
    </row>
    <row r="322" spans="1:11" ht="21.95" customHeight="1">
      <c r="A322" s="104" t="s">
        <v>1791</v>
      </c>
      <c r="B322" s="12" t="s">
        <v>750</v>
      </c>
      <c r="C322" s="13">
        <f>+'5장 현장원위치시험'!G219</f>
        <v>2273193</v>
      </c>
      <c r="D322" s="13"/>
      <c r="E322" s="13"/>
      <c r="F322" s="13">
        <f t="shared" si="22"/>
        <v>2273193</v>
      </c>
      <c r="G322" s="13">
        <f t="shared" si="81"/>
        <v>2500512</v>
      </c>
      <c r="H322" s="13">
        <f t="shared" si="82"/>
        <v>954741</v>
      </c>
      <c r="I322" s="13"/>
      <c r="J322" s="13">
        <f t="shared" si="83"/>
        <v>5728446</v>
      </c>
      <c r="K322" s="109"/>
    </row>
    <row r="323" spans="1:11" ht="21.95" customHeight="1">
      <c r="A323" s="104" t="s">
        <v>1792</v>
      </c>
      <c r="B323" s="12" t="s">
        <v>750</v>
      </c>
      <c r="C323" s="13">
        <f>+'5장 현장원위치시험'!G231</f>
        <v>6178593</v>
      </c>
      <c r="D323" s="13"/>
      <c r="E323" s="13"/>
      <c r="F323" s="13">
        <f t="shared" si="22"/>
        <v>6178593</v>
      </c>
      <c r="G323" s="13">
        <f t="shared" si="81"/>
        <v>6796452</v>
      </c>
      <c r="H323" s="13">
        <f t="shared" si="82"/>
        <v>2595009</v>
      </c>
      <c r="I323" s="13"/>
      <c r="J323" s="13">
        <f t="shared" si="83"/>
        <v>15570054</v>
      </c>
      <c r="K323" s="109"/>
    </row>
    <row r="324" spans="1:11" ht="21.95" customHeight="1">
      <c r="A324" s="104" t="s">
        <v>440</v>
      </c>
      <c r="B324" s="12" t="s">
        <v>733</v>
      </c>
      <c r="C324" s="13">
        <f>+'5장 현장원위치시험'!G255</f>
        <v>6912665</v>
      </c>
      <c r="D324" s="13">
        <f>+'5장 현장원위치시험'!I255</f>
        <v>560495</v>
      </c>
      <c r="E324" s="13">
        <f>+'5장 현장원위치시험'!K255</f>
        <v>626160</v>
      </c>
      <c r="F324" s="13">
        <f t="shared" si="22"/>
        <v>8099320</v>
      </c>
      <c r="G324" s="13">
        <f t="shared" si="81"/>
        <v>7603931</v>
      </c>
      <c r="H324" s="13">
        <f t="shared" si="82"/>
        <v>2903319</v>
      </c>
      <c r="I324" s="13"/>
      <c r="J324" s="13">
        <f t="shared" si="83"/>
        <v>18606570</v>
      </c>
      <c r="K324" s="109"/>
    </row>
    <row r="325" spans="1:11" ht="21.95" customHeight="1">
      <c r="A325" s="104" t="s">
        <v>498</v>
      </c>
      <c r="B325" s="12" t="s">
        <v>720</v>
      </c>
      <c r="C325" s="13">
        <f>+'5장 현장원위치시험'!G269</f>
        <v>690661</v>
      </c>
      <c r="D325" s="13"/>
      <c r="E325" s="13">
        <f>+'5장 현장원위치시험'!K269</f>
        <v>741070</v>
      </c>
      <c r="F325" s="13">
        <f t="shared" si="22"/>
        <v>1431731</v>
      </c>
      <c r="G325" s="13">
        <f t="shared" si="81"/>
        <v>759727</v>
      </c>
      <c r="H325" s="13">
        <f t="shared" si="82"/>
        <v>290077</v>
      </c>
      <c r="I325" s="13"/>
      <c r="J325" s="13">
        <f t="shared" si="83"/>
        <v>2481535</v>
      </c>
      <c r="K325" s="109"/>
    </row>
    <row r="326" spans="1:11" ht="21.95" customHeight="1">
      <c r="A326" s="104" t="s">
        <v>430</v>
      </c>
      <c r="B326" s="12" t="s">
        <v>720</v>
      </c>
      <c r="C326" s="13">
        <f>+'5장 현장원위치시험'!G282</f>
        <v>826968</v>
      </c>
      <c r="D326" s="13"/>
      <c r="E326" s="13">
        <f>+'5장 현장원위치시험'!K282</f>
        <v>919112</v>
      </c>
      <c r="F326" s="13">
        <f t="shared" si="22"/>
        <v>1746080</v>
      </c>
      <c r="G326" s="13">
        <f t="shared" si="81"/>
        <v>909664</v>
      </c>
      <c r="H326" s="13">
        <f t="shared" si="82"/>
        <v>347326</v>
      </c>
      <c r="I326" s="13"/>
      <c r="J326" s="13">
        <f t="shared" si="83"/>
        <v>3003070</v>
      </c>
      <c r="K326" s="109"/>
    </row>
    <row r="327" spans="1:11" ht="21.95" customHeight="1">
      <c r="A327" s="104" t="s">
        <v>499</v>
      </c>
      <c r="B327" s="12" t="s">
        <v>720</v>
      </c>
      <c r="C327" s="13">
        <f>+'5장 현장원위치시험'!G299</f>
        <v>345330</v>
      </c>
      <c r="D327" s="13"/>
      <c r="E327" s="13">
        <f>+'5장 현장원위치시험'!K295</f>
        <v>368305</v>
      </c>
      <c r="F327" s="13">
        <f t="shared" si="22"/>
        <v>713635</v>
      </c>
      <c r="G327" s="13">
        <f t="shared" si="81"/>
        <v>379863</v>
      </c>
      <c r="H327" s="13">
        <f t="shared" si="82"/>
        <v>145038</v>
      </c>
      <c r="I327" s="13"/>
      <c r="J327" s="13">
        <f t="shared" ref="J327:J332" si="84">+F327+G327+H327</f>
        <v>1238536</v>
      </c>
      <c r="K327" s="109"/>
    </row>
    <row r="328" spans="1:11" ht="21.95" customHeight="1">
      <c r="A328" s="104" t="s">
        <v>151</v>
      </c>
      <c r="B328" s="12" t="s">
        <v>720</v>
      </c>
      <c r="C328" s="13">
        <f>+'5장 현장원위치시험'!G309</f>
        <v>223748</v>
      </c>
      <c r="D328" s="13">
        <f>+'5장 현장원위치시험'!I309</f>
        <v>211187</v>
      </c>
      <c r="E328" s="13">
        <f>+'5장 현장원위치시험'!K309</f>
        <v>139438</v>
      </c>
      <c r="F328" s="13">
        <f t="shared" si="22"/>
        <v>574373</v>
      </c>
      <c r="G328" s="13">
        <f t="shared" si="81"/>
        <v>246122</v>
      </c>
      <c r="H328" s="13">
        <f t="shared" si="82"/>
        <v>93974</v>
      </c>
      <c r="I328" s="13"/>
      <c r="J328" s="13">
        <f t="shared" si="84"/>
        <v>914469</v>
      </c>
      <c r="K328" s="109"/>
    </row>
    <row r="329" spans="1:11" ht="21.95" customHeight="1">
      <c r="A329" s="104" t="s">
        <v>508</v>
      </c>
      <c r="B329" s="12" t="s">
        <v>720</v>
      </c>
      <c r="C329" s="13">
        <f>+'5장 현장원위치시험'!G326</f>
        <v>2087760</v>
      </c>
      <c r="D329" s="13">
        <f>+'5장 현장원위치시험'!I326</f>
        <v>328912</v>
      </c>
      <c r="E329" s="13">
        <f>+'5장 현장원위치시험'!K326</f>
        <v>1281566</v>
      </c>
      <c r="F329" s="13">
        <f t="shared" si="22"/>
        <v>3698238</v>
      </c>
      <c r="G329" s="13">
        <f t="shared" si="81"/>
        <v>2296536</v>
      </c>
      <c r="H329" s="13">
        <f t="shared" si="82"/>
        <v>876859</v>
      </c>
      <c r="I329" s="13"/>
      <c r="J329" s="13">
        <f t="shared" si="84"/>
        <v>6871633</v>
      </c>
      <c r="K329" s="109"/>
    </row>
    <row r="330" spans="1:11" ht="21.95" customHeight="1">
      <c r="A330" s="104" t="s">
        <v>509</v>
      </c>
      <c r="B330" s="12" t="s">
        <v>720</v>
      </c>
      <c r="C330" s="13">
        <f>+'5장 현장원위치시험'!G344</f>
        <v>4579259</v>
      </c>
      <c r="D330" s="13">
        <f>+'5장 현장원위치시험'!I344</f>
        <v>378307</v>
      </c>
      <c r="E330" s="13">
        <f>+'5장 현장원위치시험'!K344</f>
        <v>3741165</v>
      </c>
      <c r="F330" s="13">
        <f t="shared" ref="F330:F337" si="85">SUM(C330:E330)</f>
        <v>8698731</v>
      </c>
      <c r="G330" s="13">
        <f t="shared" si="81"/>
        <v>5037184</v>
      </c>
      <c r="H330" s="13">
        <f t="shared" si="82"/>
        <v>1923288</v>
      </c>
      <c r="I330" s="13"/>
      <c r="J330" s="13">
        <f t="shared" si="84"/>
        <v>15659203</v>
      </c>
      <c r="K330" s="109"/>
    </row>
    <row r="331" spans="1:11" ht="21.95" customHeight="1">
      <c r="A331" s="104" t="s">
        <v>203</v>
      </c>
      <c r="B331" s="12" t="s">
        <v>720</v>
      </c>
      <c r="C331" s="13">
        <f>+'5장 현장원위치시험'!G361</f>
        <v>1459937</v>
      </c>
      <c r="D331" s="13">
        <f>+'5장 현장원위치시험'!I361</f>
        <v>134094</v>
      </c>
      <c r="E331" s="13">
        <f>+'5장 현장원위치시험'!K361</f>
        <v>905534</v>
      </c>
      <c r="F331" s="13">
        <f t="shared" si="85"/>
        <v>2499565</v>
      </c>
      <c r="G331" s="13">
        <f t="shared" si="81"/>
        <v>1605930</v>
      </c>
      <c r="H331" s="13">
        <f t="shared" si="82"/>
        <v>613173</v>
      </c>
      <c r="I331" s="13"/>
      <c r="J331" s="13">
        <f t="shared" si="84"/>
        <v>4718668</v>
      </c>
      <c r="K331" s="109"/>
    </row>
    <row r="332" spans="1:11" ht="21.95" customHeight="1">
      <c r="A332" s="104" t="s">
        <v>204</v>
      </c>
      <c r="B332" s="12" t="s">
        <v>720</v>
      </c>
      <c r="C332" s="13">
        <f>+'5장 현장원위치시험'!G377</f>
        <v>1042812</v>
      </c>
      <c r="D332" s="13">
        <f>+'5장 현장원위치시험'!I377</f>
        <v>74456</v>
      </c>
      <c r="E332" s="13">
        <f>+'5장 현장원위치시험'!K377</f>
        <v>682975</v>
      </c>
      <c r="F332" s="13">
        <f t="shared" si="85"/>
        <v>1800243</v>
      </c>
      <c r="G332" s="13">
        <f t="shared" si="81"/>
        <v>1147093</v>
      </c>
      <c r="H332" s="13">
        <f t="shared" si="82"/>
        <v>437981</v>
      </c>
      <c r="I332" s="13"/>
      <c r="J332" s="13">
        <f t="shared" si="84"/>
        <v>3385317</v>
      </c>
      <c r="K332" s="109"/>
    </row>
    <row r="333" spans="1:11" ht="21.95" customHeight="1">
      <c r="A333" s="104" t="s">
        <v>1075</v>
      </c>
      <c r="B333" s="12" t="s">
        <v>720</v>
      </c>
      <c r="C333" s="13">
        <f>+'5장 현장원위치시험'!G390</f>
        <v>174976</v>
      </c>
      <c r="D333" s="13"/>
      <c r="E333" s="13">
        <f>+'5장 현장원위치시험'!K390</f>
        <v>171149</v>
      </c>
      <c r="F333" s="13">
        <f t="shared" si="85"/>
        <v>346125</v>
      </c>
      <c r="G333" s="13">
        <f t="shared" si="81"/>
        <v>192473</v>
      </c>
      <c r="H333" s="13">
        <f t="shared" si="82"/>
        <v>73489</v>
      </c>
      <c r="I333" s="13"/>
      <c r="J333" s="13">
        <f>+F333+G333+H333</f>
        <v>612087</v>
      </c>
      <c r="K333" s="109"/>
    </row>
    <row r="334" spans="1:11" ht="21.95" customHeight="1">
      <c r="A334" s="104" t="s">
        <v>92</v>
      </c>
      <c r="B334" s="12" t="s">
        <v>720</v>
      </c>
      <c r="C334" s="13">
        <f>+'5장 현장원위치시험'!G403</f>
        <v>41993</v>
      </c>
      <c r="D334" s="13"/>
      <c r="E334" s="13">
        <f>+'5장 현장원위치시험'!K403</f>
        <v>41297</v>
      </c>
      <c r="F334" s="13">
        <f t="shared" si="85"/>
        <v>83290</v>
      </c>
      <c r="G334" s="13">
        <f t="shared" si="81"/>
        <v>46192</v>
      </c>
      <c r="H334" s="13">
        <f t="shared" si="82"/>
        <v>17637</v>
      </c>
      <c r="I334" s="13"/>
      <c r="J334" s="13">
        <f>+F334+G334+H334</f>
        <v>147119</v>
      </c>
      <c r="K334" s="109"/>
    </row>
    <row r="335" spans="1:11" ht="21.95" customHeight="1">
      <c r="A335" s="104" t="s">
        <v>1788</v>
      </c>
      <c r="B335" s="12" t="s">
        <v>720</v>
      </c>
      <c r="C335" s="13">
        <f>+'5장 현장원위치시험'!G416</f>
        <v>170109</v>
      </c>
      <c r="D335" s="13">
        <f>+'5장 현장원위치시험'!I416</f>
        <v>5103</v>
      </c>
      <c r="E335" s="13">
        <f>+'5장 현장원위치시험'!K416</f>
        <v>84</v>
      </c>
      <c r="F335" s="13">
        <f t="shared" si="85"/>
        <v>175296</v>
      </c>
      <c r="G335" s="13">
        <f t="shared" si="81"/>
        <v>187119</v>
      </c>
      <c r="H335" s="13">
        <f t="shared" si="82"/>
        <v>71445</v>
      </c>
      <c r="I335" s="13"/>
      <c r="J335" s="13">
        <f>+F335+G335+H335</f>
        <v>433860</v>
      </c>
      <c r="K335" s="109"/>
    </row>
    <row r="336" spans="1:11" ht="21.95" customHeight="1">
      <c r="A336" s="104" t="s">
        <v>1093</v>
      </c>
      <c r="B336" s="12" t="s">
        <v>725</v>
      </c>
      <c r="C336" s="13">
        <f>+'5장 현장원위치시험'!G428</f>
        <v>28562</v>
      </c>
      <c r="D336" s="13">
        <f>+'5장 현장원위치시험'!I428</f>
        <v>856</v>
      </c>
      <c r="E336" s="13">
        <f>+'5장 현장원위치시험'!K428</f>
        <v>4533</v>
      </c>
      <c r="F336" s="13">
        <f t="shared" si="85"/>
        <v>33951</v>
      </c>
      <c r="G336" s="13">
        <f t="shared" si="81"/>
        <v>31418</v>
      </c>
      <c r="H336" s="13">
        <f t="shared" si="82"/>
        <v>11996</v>
      </c>
      <c r="I336" s="13"/>
      <c r="J336" s="13">
        <f>+F336+G336+H336</f>
        <v>77365</v>
      </c>
      <c r="K336" s="109"/>
    </row>
    <row r="337" spans="1:11" ht="21.95" customHeight="1">
      <c r="A337" s="104" t="s">
        <v>1076</v>
      </c>
      <c r="B337" s="12" t="s">
        <v>733</v>
      </c>
      <c r="C337" s="13">
        <f>+'5장 현장원위치시험'!G444</f>
        <v>1378047</v>
      </c>
      <c r="D337" s="13">
        <f>+'5장 현장원위치시험'!I444</f>
        <v>81870</v>
      </c>
      <c r="E337" s="13">
        <f>+'5장 현장원위치시험'!K444</f>
        <v>351264</v>
      </c>
      <c r="F337" s="13">
        <f t="shared" si="85"/>
        <v>1811181</v>
      </c>
      <c r="G337" s="13">
        <f t="shared" si="81"/>
        <v>1515851</v>
      </c>
      <c r="H337" s="13">
        <f t="shared" si="82"/>
        <v>578779</v>
      </c>
      <c r="I337" s="13"/>
      <c r="J337" s="13">
        <f>+F337+G337+H337</f>
        <v>3905811</v>
      </c>
      <c r="K337" s="109"/>
    </row>
    <row r="338" spans="1:11" ht="21.95" customHeight="1">
      <c r="A338" s="104"/>
      <c r="B338" s="12"/>
      <c r="C338" s="13"/>
      <c r="D338" s="13"/>
      <c r="E338" s="13"/>
      <c r="F338" s="13"/>
      <c r="G338" s="13"/>
      <c r="H338" s="13"/>
      <c r="I338" s="13"/>
      <c r="J338" s="13"/>
      <c r="K338" s="109"/>
    </row>
    <row r="339" spans="1:11" ht="21.95" customHeight="1">
      <c r="A339" s="106" t="s">
        <v>522</v>
      </c>
      <c r="B339" s="15"/>
      <c r="C339" s="16" t="s">
        <v>662</v>
      </c>
      <c r="D339" s="16" t="s">
        <v>662</v>
      </c>
      <c r="E339" s="16"/>
      <c r="F339" s="16"/>
      <c r="G339" s="16"/>
      <c r="H339" s="16"/>
      <c r="I339" s="16"/>
      <c r="J339" s="16"/>
      <c r="K339" s="108"/>
    </row>
    <row r="340" spans="1:11" ht="21.95" customHeight="1">
      <c r="A340" s="104" t="s">
        <v>153</v>
      </c>
      <c r="B340" s="12" t="s">
        <v>725</v>
      </c>
      <c r="C340" s="13">
        <f>+'6장 지하수조사'!G10</f>
        <v>117641</v>
      </c>
      <c r="D340" s="13">
        <f>+'6장 지하수조사'!I10</f>
        <v>9411.2800000000007</v>
      </c>
      <c r="E340" s="13"/>
      <c r="F340" s="13">
        <f>SUM(C340:E340)</f>
        <v>127052.28</v>
      </c>
      <c r="G340" s="13">
        <f t="shared" ref="G340:G403" si="86">INT(C340*$G$2)</f>
        <v>129405</v>
      </c>
      <c r="H340" s="13">
        <f t="shared" ref="H340:H403" si="87">INT((C340+G340)*$H$2)</f>
        <v>49409</v>
      </c>
      <c r="I340" s="13"/>
      <c r="J340" s="13">
        <f t="shared" ref="J340:J348" si="88">+F340+G340+H340</f>
        <v>305866.28000000003</v>
      </c>
      <c r="K340" s="109"/>
    </row>
    <row r="341" spans="1:11" ht="21.95" customHeight="1">
      <c r="A341" s="104" t="s">
        <v>1803</v>
      </c>
      <c r="B341" s="12" t="s">
        <v>725</v>
      </c>
      <c r="C341" s="13">
        <f>+'6장 지하수조사'!G24</f>
        <v>72465</v>
      </c>
      <c r="D341" s="13">
        <f>+'6장 지하수조사'!I24</f>
        <v>2173.9499999999998</v>
      </c>
      <c r="E341" s="13">
        <f>+'6장 지하수조사'!K24</f>
        <v>75953</v>
      </c>
      <c r="F341" s="13">
        <f t="shared" ref="F341:F406" si="89">SUM(C341:E341)</f>
        <v>150591.95000000001</v>
      </c>
      <c r="G341" s="13">
        <f t="shared" si="86"/>
        <v>79711</v>
      </c>
      <c r="H341" s="13">
        <f t="shared" si="87"/>
        <v>30435</v>
      </c>
      <c r="I341" s="13"/>
      <c r="J341" s="13">
        <f t="shared" si="88"/>
        <v>260737.95</v>
      </c>
      <c r="K341" s="109"/>
    </row>
    <row r="342" spans="1:11" ht="21.95" customHeight="1">
      <c r="A342" s="104" t="s">
        <v>495</v>
      </c>
      <c r="B342" s="12" t="s">
        <v>692</v>
      </c>
      <c r="C342" s="13">
        <f>+'6장 지하수조사'!G35</f>
        <v>26554</v>
      </c>
      <c r="D342" s="13">
        <f>+'6장 지하수조사'!I35</f>
        <v>81.87</v>
      </c>
      <c r="E342" s="14">
        <f>'6장 지하수조사'!K35</f>
        <v>28680</v>
      </c>
      <c r="F342" s="13">
        <f t="shared" si="89"/>
        <v>55315.869999999995</v>
      </c>
      <c r="G342" s="13">
        <f t="shared" si="86"/>
        <v>29209</v>
      </c>
      <c r="H342" s="13">
        <f t="shared" si="87"/>
        <v>11152</v>
      </c>
      <c r="I342" s="13"/>
      <c r="J342" s="13">
        <f t="shared" si="88"/>
        <v>95676.87</v>
      </c>
      <c r="K342" s="109"/>
    </row>
    <row r="343" spans="1:11" ht="21.95" customHeight="1">
      <c r="A343" s="104" t="s">
        <v>496</v>
      </c>
      <c r="B343" s="12" t="s">
        <v>725</v>
      </c>
      <c r="C343" s="13">
        <f>+'6장 지하수조사'!G47</f>
        <v>26807</v>
      </c>
      <c r="D343" s="13">
        <f>+'6장 지하수조사'!I47</f>
        <v>804.21</v>
      </c>
      <c r="E343" s="13">
        <f>'6장 지하수조사'!K47</f>
        <v>21422</v>
      </c>
      <c r="F343" s="13">
        <f t="shared" si="89"/>
        <v>49033.21</v>
      </c>
      <c r="G343" s="13">
        <f t="shared" si="86"/>
        <v>29487</v>
      </c>
      <c r="H343" s="13">
        <f t="shared" si="87"/>
        <v>11258</v>
      </c>
      <c r="I343" s="13"/>
      <c r="J343" s="13">
        <f t="shared" si="88"/>
        <v>89778.209999999992</v>
      </c>
      <c r="K343" s="109"/>
    </row>
    <row r="344" spans="1:11" ht="21.95" customHeight="1">
      <c r="A344" s="104" t="s">
        <v>157</v>
      </c>
      <c r="B344" s="12" t="s">
        <v>720</v>
      </c>
      <c r="C344" s="13">
        <f>+'6장 지하수조사'!G59</f>
        <v>255586</v>
      </c>
      <c r="D344" s="13">
        <f>+'6장 지하수조사'!I59</f>
        <v>12779.3</v>
      </c>
      <c r="E344" s="13">
        <f>+'6장 지하수조사'!K59</f>
        <v>383</v>
      </c>
      <c r="F344" s="13">
        <f t="shared" si="89"/>
        <v>268748.3</v>
      </c>
      <c r="G344" s="13">
        <f t="shared" si="86"/>
        <v>281144</v>
      </c>
      <c r="H344" s="13">
        <f t="shared" si="87"/>
        <v>107346</v>
      </c>
      <c r="I344" s="13"/>
      <c r="J344" s="13">
        <f t="shared" si="88"/>
        <v>657238.30000000005</v>
      </c>
      <c r="K344" s="109"/>
    </row>
    <row r="345" spans="1:11" ht="21.95" customHeight="1">
      <c r="A345" s="104" t="s">
        <v>1078</v>
      </c>
      <c r="B345" s="12" t="s">
        <v>720</v>
      </c>
      <c r="C345" s="13">
        <f>+'6장 지하수조사'!G72</f>
        <v>6997805</v>
      </c>
      <c r="D345" s="13">
        <f>+'6장 지하수조사'!I72</f>
        <v>699780</v>
      </c>
      <c r="E345" s="13">
        <f>+'6장 지하수조사'!K72</f>
        <v>4966350</v>
      </c>
      <c r="F345" s="13">
        <f t="shared" si="89"/>
        <v>12663935</v>
      </c>
      <c r="G345" s="13">
        <f t="shared" si="86"/>
        <v>7697585</v>
      </c>
      <c r="H345" s="13">
        <f t="shared" si="87"/>
        <v>2939078</v>
      </c>
      <c r="I345" s="13"/>
      <c r="J345" s="13">
        <f t="shared" si="88"/>
        <v>23300598</v>
      </c>
      <c r="K345" s="109"/>
    </row>
    <row r="346" spans="1:11" ht="21.95" customHeight="1">
      <c r="A346" s="104" t="s">
        <v>1039</v>
      </c>
      <c r="B346" s="12" t="s">
        <v>720</v>
      </c>
      <c r="C346" s="13">
        <f>+'6장 지하수조사'!G84</f>
        <v>1046858</v>
      </c>
      <c r="D346" s="13">
        <f>+'6장 지하수조사'!I84</f>
        <v>0</v>
      </c>
      <c r="E346" s="13">
        <f>+'6장 지하수조사'!K84</f>
        <v>54400</v>
      </c>
      <c r="F346" s="13">
        <f t="shared" si="89"/>
        <v>1101258</v>
      </c>
      <c r="G346" s="13">
        <f t="shared" si="86"/>
        <v>1151543</v>
      </c>
      <c r="H346" s="13">
        <f t="shared" si="87"/>
        <v>439680</v>
      </c>
      <c r="I346" s="13"/>
      <c r="J346" s="13">
        <f t="shared" si="88"/>
        <v>2692481</v>
      </c>
      <c r="K346" s="109"/>
    </row>
    <row r="347" spans="1:11" ht="21.95" customHeight="1">
      <c r="A347" s="104" t="s">
        <v>1789</v>
      </c>
      <c r="B347" s="12" t="s">
        <v>733</v>
      </c>
      <c r="C347" s="13">
        <f>+'6장 지하수조사'!G98</f>
        <v>203661</v>
      </c>
      <c r="D347" s="13">
        <f>+'6장 지하수조사'!I98</f>
        <v>10131</v>
      </c>
      <c r="E347" s="13">
        <f>+'6장 지하수조사'!K98</f>
        <v>79850</v>
      </c>
      <c r="F347" s="13">
        <f t="shared" si="89"/>
        <v>293642</v>
      </c>
      <c r="G347" s="13">
        <f t="shared" si="86"/>
        <v>224027</v>
      </c>
      <c r="H347" s="13">
        <f t="shared" si="87"/>
        <v>85537</v>
      </c>
      <c r="I347" s="13"/>
      <c r="J347" s="13">
        <f t="shared" si="88"/>
        <v>603206</v>
      </c>
      <c r="K347" s="109"/>
    </row>
    <row r="348" spans="1:11" ht="21.95" customHeight="1">
      <c r="A348" s="104" t="s">
        <v>1047</v>
      </c>
      <c r="B348" s="12" t="s">
        <v>720</v>
      </c>
      <c r="C348" s="13">
        <f>+'6장 지하수조사'!G111</f>
        <v>463625</v>
      </c>
      <c r="D348" s="13">
        <f>+'6장 지하수조사'!I111</f>
        <v>23181</v>
      </c>
      <c r="E348" s="13">
        <f>+'6장 지하수조사'!K111</f>
        <v>111729</v>
      </c>
      <c r="F348" s="13">
        <f t="shared" si="89"/>
        <v>598535</v>
      </c>
      <c r="G348" s="13">
        <f t="shared" si="86"/>
        <v>509987</v>
      </c>
      <c r="H348" s="13">
        <f t="shared" si="87"/>
        <v>194722</v>
      </c>
      <c r="I348" s="13"/>
      <c r="J348" s="13">
        <f t="shared" si="88"/>
        <v>1303244</v>
      </c>
      <c r="K348" s="111"/>
    </row>
    <row r="349" spans="1:11" ht="21.95" customHeight="1">
      <c r="A349" s="104" t="s">
        <v>146</v>
      </c>
      <c r="B349" s="12" t="s">
        <v>720</v>
      </c>
      <c r="C349" s="13">
        <f>+'6장 지하수조사'!G123</f>
        <v>1799919</v>
      </c>
      <c r="D349" s="13">
        <f>+'6장 지하수조사'!I123</f>
        <v>89995</v>
      </c>
      <c r="E349" s="13">
        <f>+'6장 지하수조사'!K123</f>
        <v>223458</v>
      </c>
      <c r="F349" s="13">
        <f t="shared" si="89"/>
        <v>2113372</v>
      </c>
      <c r="G349" s="13">
        <f t="shared" si="86"/>
        <v>1979910</v>
      </c>
      <c r="H349" s="13">
        <f t="shared" si="87"/>
        <v>755965</v>
      </c>
      <c r="I349" s="13"/>
      <c r="J349" s="13">
        <f t="shared" ref="J349:J359" si="90">+F349+G349+H349</f>
        <v>4849247</v>
      </c>
      <c r="K349" s="109"/>
    </row>
    <row r="350" spans="1:11" ht="21.95" customHeight="1">
      <c r="A350" s="104" t="s">
        <v>213</v>
      </c>
      <c r="B350" s="12" t="s">
        <v>671</v>
      </c>
      <c r="C350" s="13">
        <f>+'6장 지하수조사'!G143</f>
        <v>14641</v>
      </c>
      <c r="D350" s="13">
        <f>+'6장 지하수조사'!I143</f>
        <v>20117</v>
      </c>
      <c r="E350" s="13">
        <f>+'6장 지하수조사'!K143</f>
        <v>64226</v>
      </c>
      <c r="F350" s="13">
        <f t="shared" si="89"/>
        <v>98984</v>
      </c>
      <c r="G350" s="13">
        <f t="shared" si="86"/>
        <v>16105</v>
      </c>
      <c r="H350" s="13">
        <f t="shared" si="87"/>
        <v>6149</v>
      </c>
      <c r="I350" s="13"/>
      <c r="J350" s="13">
        <f t="shared" si="90"/>
        <v>121238</v>
      </c>
      <c r="K350" s="109"/>
    </row>
    <row r="351" spans="1:11" ht="21.95" customHeight="1">
      <c r="A351" s="104" t="s">
        <v>87</v>
      </c>
      <c r="B351" s="12" t="s">
        <v>671</v>
      </c>
      <c r="C351" s="13">
        <f>+'6장 지하수조사'!G161</f>
        <v>22136</v>
      </c>
      <c r="D351" s="13">
        <f>+'6장 지하수조사'!I161</f>
        <v>26596</v>
      </c>
      <c r="E351" s="13">
        <f>+'6장 지하수조사'!K161</f>
        <v>82117</v>
      </c>
      <c r="F351" s="13">
        <f t="shared" si="89"/>
        <v>130849</v>
      </c>
      <c r="G351" s="13">
        <f t="shared" si="86"/>
        <v>24349</v>
      </c>
      <c r="H351" s="13">
        <f t="shared" si="87"/>
        <v>9297</v>
      </c>
      <c r="I351" s="13"/>
      <c r="J351" s="13">
        <f t="shared" si="90"/>
        <v>164495</v>
      </c>
      <c r="K351" s="109"/>
    </row>
    <row r="352" spans="1:11" ht="21.95" customHeight="1">
      <c r="A352" s="104" t="s">
        <v>89</v>
      </c>
      <c r="B352" s="12" t="s">
        <v>671</v>
      </c>
      <c r="C352" s="13">
        <f>+'6장 지하수조사'!G179</f>
        <v>29283</v>
      </c>
      <c r="D352" s="13">
        <f>+'6장 지하수조사'!I179</f>
        <v>36023</v>
      </c>
      <c r="E352" s="13">
        <f>+'6장 지하수조사'!K179</f>
        <v>117863</v>
      </c>
      <c r="F352" s="13">
        <f t="shared" si="89"/>
        <v>183169</v>
      </c>
      <c r="G352" s="13">
        <f t="shared" si="86"/>
        <v>32211</v>
      </c>
      <c r="H352" s="13">
        <f t="shared" si="87"/>
        <v>12298</v>
      </c>
      <c r="I352" s="13"/>
      <c r="J352" s="13">
        <f t="shared" si="90"/>
        <v>227678</v>
      </c>
      <c r="K352" s="109"/>
    </row>
    <row r="353" spans="1:11" ht="21.95" customHeight="1">
      <c r="A353" s="104" t="s">
        <v>96</v>
      </c>
      <c r="B353" s="12" t="s">
        <v>671</v>
      </c>
      <c r="C353" s="13">
        <f>+'6장 지하수조사'!G197</f>
        <v>46654</v>
      </c>
      <c r="D353" s="13">
        <f>+'6장 지하수조사'!I197</f>
        <v>55723</v>
      </c>
      <c r="E353" s="13">
        <f>+'6장 지하수조사'!K197</f>
        <v>177275</v>
      </c>
      <c r="F353" s="13">
        <f t="shared" si="89"/>
        <v>279652</v>
      </c>
      <c r="G353" s="13">
        <f t="shared" si="86"/>
        <v>51319</v>
      </c>
      <c r="H353" s="13">
        <f t="shared" si="87"/>
        <v>19594</v>
      </c>
      <c r="I353" s="13"/>
      <c r="J353" s="13">
        <f t="shared" si="90"/>
        <v>350565</v>
      </c>
      <c r="K353" s="109"/>
    </row>
    <row r="354" spans="1:11" ht="21.95" customHeight="1">
      <c r="A354" s="104" t="s">
        <v>97</v>
      </c>
      <c r="B354" s="12" t="s">
        <v>671</v>
      </c>
      <c r="C354" s="13">
        <f>+'6장 지하수조사'!G215</f>
        <v>22136</v>
      </c>
      <c r="D354" s="13">
        <f>+'6장 지하수조사'!I215</f>
        <v>24771</v>
      </c>
      <c r="E354" s="13">
        <f>+'6장 지하수조사'!K215</f>
        <v>79229</v>
      </c>
      <c r="F354" s="13">
        <f t="shared" si="89"/>
        <v>126136</v>
      </c>
      <c r="G354" s="13">
        <f t="shared" si="86"/>
        <v>24349</v>
      </c>
      <c r="H354" s="13">
        <f t="shared" si="87"/>
        <v>9297</v>
      </c>
      <c r="I354" s="13"/>
      <c r="J354" s="13">
        <f t="shared" si="90"/>
        <v>159782</v>
      </c>
      <c r="K354" s="109"/>
    </row>
    <row r="355" spans="1:11" ht="21.95" customHeight="1">
      <c r="A355" s="104" t="s">
        <v>95</v>
      </c>
      <c r="B355" s="12" t="s">
        <v>671</v>
      </c>
      <c r="C355" s="13">
        <f>+'6장 지하수조사'!G233</f>
        <v>19753</v>
      </c>
      <c r="D355" s="13">
        <f>+'6장 지하수조사'!I233</f>
        <v>24431</v>
      </c>
      <c r="E355" s="13">
        <f>+'6장 지하수조사'!K233</f>
        <v>73893</v>
      </c>
      <c r="F355" s="13">
        <f t="shared" si="89"/>
        <v>118077</v>
      </c>
      <c r="G355" s="13">
        <f t="shared" si="86"/>
        <v>21728</v>
      </c>
      <c r="H355" s="13">
        <f t="shared" si="87"/>
        <v>8296</v>
      </c>
      <c r="I355" s="13"/>
      <c r="J355" s="13">
        <f t="shared" si="90"/>
        <v>148101</v>
      </c>
      <c r="K355" s="109"/>
    </row>
    <row r="356" spans="1:11" ht="21.95" customHeight="1">
      <c r="A356" s="104" t="s">
        <v>98</v>
      </c>
      <c r="B356" s="12" t="s">
        <v>671</v>
      </c>
      <c r="C356" s="13">
        <f>+'6장 지하수조사'!G251</f>
        <v>26901</v>
      </c>
      <c r="D356" s="13">
        <f>+'6장 지하수조사'!I251</f>
        <v>32762</v>
      </c>
      <c r="E356" s="13">
        <f>+'6장 지하수조사'!K251</f>
        <v>103379</v>
      </c>
      <c r="F356" s="13">
        <f t="shared" si="89"/>
        <v>163042</v>
      </c>
      <c r="G356" s="13">
        <f t="shared" si="86"/>
        <v>29591</v>
      </c>
      <c r="H356" s="13">
        <f t="shared" si="87"/>
        <v>11298</v>
      </c>
      <c r="I356" s="13"/>
      <c r="J356" s="13">
        <f t="shared" si="90"/>
        <v>203931</v>
      </c>
      <c r="K356" s="109"/>
    </row>
    <row r="357" spans="1:11" ht="21.95" customHeight="1">
      <c r="A357" s="104" t="s">
        <v>106</v>
      </c>
      <c r="B357" s="12" t="s">
        <v>671</v>
      </c>
      <c r="C357" s="13">
        <f>+'6장 지하수조사'!G269</f>
        <v>39160</v>
      </c>
      <c r="D357" s="13">
        <f>+'6장 지하수조사'!I269</f>
        <v>49307</v>
      </c>
      <c r="E357" s="13">
        <f>+'6장 지하수조사'!K269</f>
        <v>154569</v>
      </c>
      <c r="F357" s="13">
        <f t="shared" si="89"/>
        <v>243036</v>
      </c>
      <c r="G357" s="13">
        <f t="shared" si="86"/>
        <v>43076</v>
      </c>
      <c r="H357" s="13">
        <f t="shared" si="87"/>
        <v>16447</v>
      </c>
      <c r="I357" s="13"/>
      <c r="J357" s="13">
        <f t="shared" si="90"/>
        <v>302559</v>
      </c>
      <c r="K357" s="109"/>
    </row>
    <row r="358" spans="1:11" ht="21.95" customHeight="1">
      <c r="A358" s="104" t="s">
        <v>109</v>
      </c>
      <c r="B358" s="12" t="s">
        <v>671</v>
      </c>
      <c r="C358" s="13">
        <f>+'6장 지하수조사'!G287</f>
        <v>63679</v>
      </c>
      <c r="D358" s="13">
        <f>+'6장 지하수조사'!I287</f>
        <v>80809</v>
      </c>
      <c r="E358" s="13">
        <f>+'6장 지하수조사'!K287</f>
        <v>258877</v>
      </c>
      <c r="F358" s="13">
        <f t="shared" si="89"/>
        <v>403365</v>
      </c>
      <c r="G358" s="13">
        <f t="shared" si="86"/>
        <v>70046</v>
      </c>
      <c r="H358" s="13">
        <f t="shared" si="87"/>
        <v>26745</v>
      </c>
      <c r="I358" s="13"/>
      <c r="J358" s="13">
        <f t="shared" si="90"/>
        <v>500156</v>
      </c>
      <c r="K358" s="109"/>
    </row>
    <row r="359" spans="1:11" ht="21.95" customHeight="1">
      <c r="A359" s="104" t="s">
        <v>111</v>
      </c>
      <c r="B359" s="12" t="s">
        <v>671</v>
      </c>
      <c r="C359" s="13">
        <f>+'6장 지하수조사'!G305</f>
        <v>26901</v>
      </c>
      <c r="D359" s="13">
        <f>+'6장 지하수조사'!I305</f>
        <v>32740</v>
      </c>
      <c r="E359" s="13">
        <f>+'6장 지하수조사'!K305</f>
        <v>103379</v>
      </c>
      <c r="F359" s="13">
        <f t="shared" si="89"/>
        <v>163020</v>
      </c>
      <c r="G359" s="13">
        <f t="shared" si="86"/>
        <v>29591</v>
      </c>
      <c r="H359" s="13">
        <f t="shared" si="87"/>
        <v>11298</v>
      </c>
      <c r="I359" s="13"/>
      <c r="J359" s="13">
        <f t="shared" si="90"/>
        <v>203909</v>
      </c>
      <c r="K359" s="109"/>
    </row>
    <row r="360" spans="1:11" ht="21.95" customHeight="1">
      <c r="A360" s="104" t="s">
        <v>112</v>
      </c>
      <c r="B360" s="12" t="s">
        <v>671</v>
      </c>
      <c r="C360" s="13">
        <f>+'6장 지하수조사'!G323</f>
        <v>24518</v>
      </c>
      <c r="D360" s="13">
        <f>+'6장 지하수조사'!I323</f>
        <v>29683</v>
      </c>
      <c r="E360" s="13">
        <f>+'6장 지하수조사'!K323</f>
        <v>93711</v>
      </c>
      <c r="F360" s="13">
        <f t="shared" si="89"/>
        <v>147912</v>
      </c>
      <c r="G360" s="13">
        <f t="shared" si="86"/>
        <v>26969</v>
      </c>
      <c r="H360" s="13">
        <f t="shared" si="87"/>
        <v>10297</v>
      </c>
      <c r="I360" s="13"/>
      <c r="J360" s="13">
        <f t="shared" ref="J360:J373" si="91">+F360+G360+H360</f>
        <v>185178</v>
      </c>
      <c r="K360" s="109"/>
    </row>
    <row r="361" spans="1:11" ht="21.95" customHeight="1">
      <c r="A361" s="104" t="s">
        <v>107</v>
      </c>
      <c r="B361" s="12" t="s">
        <v>671</v>
      </c>
      <c r="C361" s="13">
        <f>+'6장 지하수조사'!G341</f>
        <v>34395</v>
      </c>
      <c r="D361" s="13">
        <f>+'6장 지하수조사'!I341</f>
        <v>41465</v>
      </c>
      <c r="E361" s="13">
        <f>+'6장 지하수조사'!K341</f>
        <v>128975</v>
      </c>
      <c r="F361" s="13">
        <f t="shared" si="89"/>
        <v>204835</v>
      </c>
      <c r="G361" s="13">
        <f t="shared" si="86"/>
        <v>37834</v>
      </c>
      <c r="H361" s="13">
        <f t="shared" si="87"/>
        <v>14445</v>
      </c>
      <c r="I361" s="13"/>
      <c r="J361" s="13">
        <f t="shared" si="91"/>
        <v>257114</v>
      </c>
      <c r="K361" s="109"/>
    </row>
    <row r="362" spans="1:11" ht="21.95" customHeight="1">
      <c r="A362" s="104" t="s">
        <v>108</v>
      </c>
      <c r="B362" s="12" t="s">
        <v>671</v>
      </c>
      <c r="C362" s="13">
        <f>+'6장 지하수조사'!G359</f>
        <v>49037</v>
      </c>
      <c r="D362" s="13">
        <f>+'6장 지하수조사'!I359</f>
        <v>61785</v>
      </c>
      <c r="E362" s="13">
        <f>+'6장 지하수조사'!K359</f>
        <v>194647</v>
      </c>
      <c r="F362" s="13">
        <f t="shared" si="89"/>
        <v>305469</v>
      </c>
      <c r="G362" s="13">
        <f t="shared" si="86"/>
        <v>53940</v>
      </c>
      <c r="H362" s="13">
        <f t="shared" si="87"/>
        <v>20595</v>
      </c>
      <c r="I362" s="13"/>
      <c r="J362" s="13">
        <f t="shared" si="91"/>
        <v>380004</v>
      </c>
      <c r="K362" s="109"/>
    </row>
    <row r="363" spans="1:11" ht="21.95" customHeight="1">
      <c r="A363" s="104" t="s">
        <v>110</v>
      </c>
      <c r="B363" s="12" t="s">
        <v>671</v>
      </c>
      <c r="C363" s="13">
        <f>+'6장 지하수조사'!G377</f>
        <v>88199</v>
      </c>
      <c r="D363" s="13">
        <f>+'6장 지하수조사'!I377</f>
        <v>107235</v>
      </c>
      <c r="E363" s="13">
        <f>+'6장 지하수조사'!K377</f>
        <v>344886</v>
      </c>
      <c r="F363" s="13">
        <f t="shared" si="89"/>
        <v>540320</v>
      </c>
      <c r="G363" s="13">
        <f t="shared" si="86"/>
        <v>97018</v>
      </c>
      <c r="H363" s="13">
        <f t="shared" si="87"/>
        <v>37043</v>
      </c>
      <c r="I363" s="13"/>
      <c r="J363" s="13">
        <f t="shared" si="91"/>
        <v>674381</v>
      </c>
      <c r="K363" s="109"/>
    </row>
    <row r="364" spans="1:11" ht="21.95" customHeight="1">
      <c r="A364" s="104" t="s">
        <v>55</v>
      </c>
      <c r="B364" s="12" t="s">
        <v>671</v>
      </c>
      <c r="C364" s="13">
        <f>+'6장 지하수조사'!G395</f>
        <v>34395</v>
      </c>
      <c r="D364" s="13">
        <f>+'6장 지하수조사'!I395</f>
        <v>43244</v>
      </c>
      <c r="E364" s="13">
        <f>+'6장 지하수조사'!K395</f>
        <v>136678</v>
      </c>
      <c r="F364" s="13">
        <f t="shared" si="89"/>
        <v>214317</v>
      </c>
      <c r="G364" s="13">
        <f t="shared" si="86"/>
        <v>37834</v>
      </c>
      <c r="H364" s="13">
        <f t="shared" si="87"/>
        <v>14445</v>
      </c>
      <c r="I364" s="13"/>
      <c r="J364" s="13">
        <f t="shared" si="91"/>
        <v>266596</v>
      </c>
      <c r="K364" s="109"/>
    </row>
    <row r="365" spans="1:11" ht="21.95" customHeight="1">
      <c r="A365" s="104" t="s">
        <v>56</v>
      </c>
      <c r="B365" s="12" t="s">
        <v>671</v>
      </c>
      <c r="C365" s="13">
        <f>+'6장 지하수조사'!G413</f>
        <v>26901</v>
      </c>
      <c r="D365" s="13">
        <f>+'6장 지하수조사'!I413</f>
        <v>34901</v>
      </c>
      <c r="E365" s="13">
        <f>+'6장 지하수조사'!K413</f>
        <v>104824</v>
      </c>
      <c r="F365" s="13">
        <f t="shared" si="89"/>
        <v>166626</v>
      </c>
      <c r="G365" s="13">
        <f t="shared" si="86"/>
        <v>29591</v>
      </c>
      <c r="H365" s="13">
        <f t="shared" si="87"/>
        <v>11298</v>
      </c>
      <c r="I365" s="13"/>
      <c r="J365" s="13">
        <f t="shared" si="91"/>
        <v>207515</v>
      </c>
      <c r="K365" s="109"/>
    </row>
    <row r="366" spans="1:11" ht="21.95" customHeight="1">
      <c r="A366" s="104" t="s">
        <v>57</v>
      </c>
      <c r="B366" s="12" t="s">
        <v>671</v>
      </c>
      <c r="C366" s="13">
        <f>+'6장 지하수조사'!G431</f>
        <v>39160</v>
      </c>
      <c r="D366" s="13">
        <f>+'6장 지하수조사'!I431</f>
        <v>49439</v>
      </c>
      <c r="E366" s="13">
        <f>+'6장 지하수조사'!K431</f>
        <v>153124</v>
      </c>
      <c r="F366" s="13">
        <f t="shared" si="89"/>
        <v>241723</v>
      </c>
      <c r="G366" s="13">
        <f t="shared" si="86"/>
        <v>43076</v>
      </c>
      <c r="H366" s="13">
        <f t="shared" si="87"/>
        <v>16447</v>
      </c>
      <c r="I366" s="13"/>
      <c r="J366" s="13">
        <f t="shared" si="91"/>
        <v>301246</v>
      </c>
      <c r="K366" s="109"/>
    </row>
    <row r="367" spans="1:11" ht="21.95" customHeight="1">
      <c r="A367" s="104" t="s">
        <v>58</v>
      </c>
      <c r="B367" s="12" t="s">
        <v>671</v>
      </c>
      <c r="C367" s="13">
        <f>+'6장 지하수조사'!G449</f>
        <v>61296</v>
      </c>
      <c r="D367" s="13">
        <f>+'6장 지하수조사'!I449</f>
        <v>76877</v>
      </c>
      <c r="E367" s="13">
        <f>+'6장 지하수조사'!K449</f>
        <v>242950</v>
      </c>
      <c r="F367" s="13">
        <f t="shared" si="89"/>
        <v>381123</v>
      </c>
      <c r="G367" s="13">
        <f t="shared" si="86"/>
        <v>67425</v>
      </c>
      <c r="H367" s="13">
        <f t="shared" si="87"/>
        <v>25744</v>
      </c>
      <c r="I367" s="13"/>
      <c r="J367" s="13">
        <f t="shared" si="91"/>
        <v>474292</v>
      </c>
      <c r="K367" s="109"/>
    </row>
    <row r="368" spans="1:11" ht="21.95" customHeight="1">
      <c r="A368" s="104" t="s">
        <v>6</v>
      </c>
      <c r="B368" s="12" t="s">
        <v>671</v>
      </c>
      <c r="C368" s="13">
        <f>+'6장 지하수조사'!G467</f>
        <v>112717</v>
      </c>
      <c r="D368" s="13">
        <f>+'6장 지하수조사'!I467</f>
        <v>134973</v>
      </c>
      <c r="E368" s="13">
        <f>+'6장 지하수조사'!K467</f>
        <v>449193</v>
      </c>
      <c r="F368" s="13">
        <f t="shared" si="89"/>
        <v>696883</v>
      </c>
      <c r="G368" s="13">
        <f t="shared" si="86"/>
        <v>123988</v>
      </c>
      <c r="H368" s="13">
        <f t="shared" si="87"/>
        <v>47341</v>
      </c>
      <c r="I368" s="13"/>
      <c r="J368" s="13">
        <f t="shared" si="91"/>
        <v>868212</v>
      </c>
      <c r="K368" s="109"/>
    </row>
    <row r="369" spans="1:11" ht="21.95" customHeight="1">
      <c r="A369" s="104" t="s">
        <v>1678</v>
      </c>
      <c r="B369" s="12" t="s">
        <v>671</v>
      </c>
      <c r="C369" s="13">
        <f>+'6장 지하수조사'!G485</f>
        <v>41543</v>
      </c>
      <c r="D369" s="13">
        <f>+'6장 지하수조사'!I485</f>
        <v>52115</v>
      </c>
      <c r="E369" s="13">
        <f>+'6장 지하수조사'!K485</f>
        <v>166164</v>
      </c>
      <c r="F369" s="13">
        <f t="shared" si="89"/>
        <v>259822</v>
      </c>
      <c r="G369" s="13">
        <f t="shared" si="86"/>
        <v>45697</v>
      </c>
      <c r="H369" s="13">
        <f t="shared" si="87"/>
        <v>17448</v>
      </c>
      <c r="I369" s="13"/>
      <c r="J369" s="13">
        <f t="shared" si="91"/>
        <v>322967</v>
      </c>
      <c r="K369" s="109"/>
    </row>
    <row r="370" spans="1:11" ht="21.95" customHeight="1">
      <c r="A370" s="104" t="s">
        <v>1651</v>
      </c>
      <c r="B370" s="12" t="s">
        <v>671</v>
      </c>
      <c r="C370" s="13">
        <f>+'6장 지하수조사'!G503</f>
        <v>29283</v>
      </c>
      <c r="D370" s="13">
        <f>+'6장 지하수조사'!I503</f>
        <v>40121</v>
      </c>
      <c r="E370" s="13">
        <f>+'6장 지하수조사'!K503</f>
        <v>120752</v>
      </c>
      <c r="F370" s="13">
        <f t="shared" si="89"/>
        <v>190156</v>
      </c>
      <c r="G370" s="13">
        <f t="shared" si="86"/>
        <v>32211</v>
      </c>
      <c r="H370" s="13">
        <f t="shared" si="87"/>
        <v>12298</v>
      </c>
      <c r="I370" s="13"/>
      <c r="J370" s="13">
        <f t="shared" si="91"/>
        <v>234665</v>
      </c>
      <c r="K370" s="109"/>
    </row>
    <row r="371" spans="1:11" ht="21.95" customHeight="1">
      <c r="A371" s="104" t="s">
        <v>1667</v>
      </c>
      <c r="B371" s="12" t="s">
        <v>671</v>
      </c>
      <c r="C371" s="13">
        <f>+'6장 지하수조사'!G521</f>
        <v>46654</v>
      </c>
      <c r="D371" s="13">
        <f>+'6장 지하수조사'!I521</f>
        <v>57423</v>
      </c>
      <c r="E371" s="13">
        <f>+'6장 지하수조사'!K521</f>
        <v>177275</v>
      </c>
      <c r="F371" s="13">
        <f t="shared" si="89"/>
        <v>281352</v>
      </c>
      <c r="G371" s="13">
        <f t="shared" si="86"/>
        <v>51319</v>
      </c>
      <c r="H371" s="13">
        <f t="shared" si="87"/>
        <v>19594</v>
      </c>
      <c r="I371" s="13"/>
      <c r="J371" s="13">
        <f t="shared" si="91"/>
        <v>352265</v>
      </c>
      <c r="K371" s="109"/>
    </row>
    <row r="372" spans="1:11" ht="21.95" customHeight="1">
      <c r="A372" s="104" t="s">
        <v>1653</v>
      </c>
      <c r="B372" s="12" t="s">
        <v>671</v>
      </c>
      <c r="C372" s="13">
        <f>+'6장 지하수조사'!G539</f>
        <v>73556</v>
      </c>
      <c r="D372" s="13">
        <f>+'6장 지하수조사'!I539</f>
        <v>92228</v>
      </c>
      <c r="E372" s="13">
        <f>+'6장 지하수조사'!K539</f>
        <v>291249</v>
      </c>
      <c r="F372" s="13">
        <f t="shared" si="89"/>
        <v>457033</v>
      </c>
      <c r="G372" s="13">
        <f t="shared" si="86"/>
        <v>80911</v>
      </c>
      <c r="H372" s="13">
        <f t="shared" si="87"/>
        <v>30893</v>
      </c>
      <c r="I372" s="13"/>
      <c r="J372" s="13">
        <f t="shared" si="91"/>
        <v>568837</v>
      </c>
      <c r="K372" s="109"/>
    </row>
    <row r="373" spans="1:11" ht="21.95" customHeight="1">
      <c r="A373" s="104" t="s">
        <v>1660</v>
      </c>
      <c r="B373" s="12" t="s">
        <v>671</v>
      </c>
      <c r="C373" s="13">
        <f>+'6장 지하수조사'!G557</f>
        <v>144730</v>
      </c>
      <c r="D373" s="13">
        <v>77627.799999999988</v>
      </c>
      <c r="E373" s="13">
        <f>+'6장 지하수조사'!K557</f>
        <v>562243</v>
      </c>
      <c r="F373" s="13">
        <f t="shared" si="89"/>
        <v>784600.8</v>
      </c>
      <c r="G373" s="13">
        <f t="shared" si="86"/>
        <v>159203</v>
      </c>
      <c r="H373" s="13">
        <f t="shared" si="87"/>
        <v>60786</v>
      </c>
      <c r="I373" s="13"/>
      <c r="J373" s="13">
        <f t="shared" si="91"/>
        <v>1004589.8</v>
      </c>
      <c r="K373" s="109"/>
    </row>
    <row r="374" spans="1:11" ht="21.95" customHeight="1">
      <c r="A374" s="104" t="s">
        <v>1659</v>
      </c>
      <c r="B374" s="12" t="s">
        <v>671</v>
      </c>
      <c r="C374" s="13">
        <f>+'6장 지하수조사'!G575</f>
        <v>49037</v>
      </c>
      <c r="D374" s="13">
        <f>+'6장 지하수조사'!I575</f>
        <v>61676</v>
      </c>
      <c r="E374" s="13">
        <f>+'6장 지하수조사'!K575</f>
        <v>193203</v>
      </c>
      <c r="F374" s="13">
        <f t="shared" si="89"/>
        <v>303916</v>
      </c>
      <c r="G374" s="13">
        <f t="shared" si="86"/>
        <v>53940</v>
      </c>
      <c r="H374" s="13">
        <f t="shared" si="87"/>
        <v>20595</v>
      </c>
      <c r="I374" s="13"/>
      <c r="J374" s="13">
        <f t="shared" ref="J374:J411" si="92">+F374+G374+H374</f>
        <v>378451</v>
      </c>
      <c r="K374" s="109"/>
    </row>
    <row r="375" spans="1:11" ht="21.95" customHeight="1">
      <c r="A375" s="104" t="s">
        <v>1679</v>
      </c>
      <c r="B375" s="12" t="s">
        <v>671</v>
      </c>
      <c r="C375" s="13">
        <f>+'6장 지하수조사'!G593</f>
        <v>36778</v>
      </c>
      <c r="D375" s="13">
        <f>+'6장 지하수조사'!I593</f>
        <v>49679</v>
      </c>
      <c r="E375" s="13">
        <f>+'6장 지하수조사'!K593</f>
        <v>146346</v>
      </c>
      <c r="F375" s="13">
        <f t="shared" si="89"/>
        <v>232803</v>
      </c>
      <c r="G375" s="13">
        <f t="shared" si="86"/>
        <v>40455</v>
      </c>
      <c r="H375" s="13">
        <f t="shared" si="87"/>
        <v>15446</v>
      </c>
      <c r="I375" s="13"/>
      <c r="J375" s="13">
        <f t="shared" si="92"/>
        <v>288704</v>
      </c>
      <c r="K375" s="109"/>
    </row>
    <row r="376" spans="1:11" ht="21.95" customHeight="1">
      <c r="A376" s="104" t="s">
        <v>1680</v>
      </c>
      <c r="B376" s="12" t="s">
        <v>671</v>
      </c>
      <c r="C376" s="13">
        <f>+'6장 지하수조사'!G611</f>
        <v>58914</v>
      </c>
      <c r="D376" s="13">
        <f>+'6장 지하수조사'!I611</f>
        <v>72548</v>
      </c>
      <c r="E376" s="13">
        <f>+'6장 지하수조사'!K611</f>
        <v>224132</v>
      </c>
      <c r="F376" s="13">
        <f t="shared" si="89"/>
        <v>355594</v>
      </c>
      <c r="G376" s="13">
        <f t="shared" si="86"/>
        <v>64805</v>
      </c>
      <c r="H376" s="13">
        <f t="shared" si="87"/>
        <v>24743</v>
      </c>
      <c r="I376" s="13"/>
      <c r="J376" s="13">
        <f t="shared" si="92"/>
        <v>445142</v>
      </c>
      <c r="K376" s="109"/>
    </row>
    <row r="377" spans="1:11" ht="21.95" customHeight="1">
      <c r="A377" s="104" t="s">
        <v>1654</v>
      </c>
      <c r="B377" s="12" t="s">
        <v>671</v>
      </c>
      <c r="C377" s="13">
        <f>+'6장 지하수조사'!G629</f>
        <v>98075</v>
      </c>
      <c r="D377" s="13">
        <f>+'6장 지하수조사'!I629</f>
        <v>121049</v>
      </c>
      <c r="E377" s="13">
        <f>+'6장 지하수조사'!K629</f>
        <v>384964</v>
      </c>
      <c r="F377" s="13">
        <f t="shared" si="89"/>
        <v>604088</v>
      </c>
      <c r="G377" s="13">
        <f t="shared" si="86"/>
        <v>107882</v>
      </c>
      <c r="H377" s="13">
        <f t="shared" si="87"/>
        <v>41191</v>
      </c>
      <c r="I377" s="13"/>
      <c r="J377" s="13">
        <f t="shared" si="92"/>
        <v>753161</v>
      </c>
      <c r="K377" s="109"/>
    </row>
    <row r="378" spans="1:11" ht="21.95" customHeight="1">
      <c r="A378" s="104" t="s">
        <v>1668</v>
      </c>
      <c r="B378" s="12" t="s">
        <v>671</v>
      </c>
      <c r="C378" s="13">
        <f>+'6장 지하수조사'!G647</f>
        <v>200916</v>
      </c>
      <c r="D378" s="13">
        <f>+'6장 지하수조사'!I647</f>
        <v>244590</v>
      </c>
      <c r="E378" s="13">
        <f>+'6장 지하수조사'!K647</f>
        <v>794081</v>
      </c>
      <c r="F378" s="13">
        <f t="shared" si="89"/>
        <v>1239587</v>
      </c>
      <c r="G378" s="13">
        <f t="shared" si="86"/>
        <v>221007</v>
      </c>
      <c r="H378" s="13">
        <f t="shared" si="87"/>
        <v>84384</v>
      </c>
      <c r="I378" s="13"/>
      <c r="J378" s="13">
        <f t="shared" si="92"/>
        <v>1544978</v>
      </c>
      <c r="K378" s="109"/>
    </row>
    <row r="379" spans="1:11" ht="21.95" customHeight="1">
      <c r="A379" s="104" t="s">
        <v>1681</v>
      </c>
      <c r="B379" s="12" t="s">
        <v>671</v>
      </c>
      <c r="C379" s="13">
        <f>+'6장 지하수조사'!G665</f>
        <v>63679</v>
      </c>
      <c r="D379" s="13">
        <f>+'6장 지하수조사'!I665</f>
        <v>79494</v>
      </c>
      <c r="E379" s="13">
        <f>+'6장 지하수조사'!K665</f>
        <v>248284</v>
      </c>
      <c r="F379" s="13">
        <f t="shared" si="89"/>
        <v>391457</v>
      </c>
      <c r="G379" s="13">
        <f t="shared" si="86"/>
        <v>70046</v>
      </c>
      <c r="H379" s="13">
        <f t="shared" si="87"/>
        <v>26745</v>
      </c>
      <c r="I379" s="13"/>
      <c r="J379" s="13">
        <f t="shared" si="92"/>
        <v>488248</v>
      </c>
      <c r="K379" s="109"/>
    </row>
    <row r="380" spans="1:11" ht="21.95" customHeight="1">
      <c r="A380" s="104" t="s">
        <v>1657</v>
      </c>
      <c r="B380" s="12" t="s">
        <v>671</v>
      </c>
      <c r="C380" s="13">
        <f>+'6장 지하수조사'!G683</f>
        <v>44272</v>
      </c>
      <c r="D380" s="13">
        <f>+'6장 지하수조사'!I683</f>
        <v>60533</v>
      </c>
      <c r="E380" s="13">
        <f>+'6장 지하수조사'!K683</f>
        <v>178201</v>
      </c>
      <c r="F380" s="13">
        <f t="shared" si="89"/>
        <v>283006</v>
      </c>
      <c r="G380" s="13">
        <f t="shared" si="86"/>
        <v>48699</v>
      </c>
      <c r="H380" s="13">
        <f t="shared" si="87"/>
        <v>18594</v>
      </c>
      <c r="I380" s="13"/>
      <c r="J380" s="13">
        <f t="shared" si="92"/>
        <v>350299</v>
      </c>
      <c r="K380" s="109"/>
    </row>
    <row r="381" spans="1:11" ht="21.95" customHeight="1">
      <c r="A381" s="104" t="s">
        <v>1676</v>
      </c>
      <c r="B381" s="12" t="s">
        <v>671</v>
      </c>
      <c r="C381" s="13">
        <f>+'6장 지하수조사'!G701</f>
        <v>73556</v>
      </c>
      <c r="D381" s="13">
        <f>+'6장 지하수조사'!I701</f>
        <v>88814</v>
      </c>
      <c r="E381" s="13">
        <f>+'6장 지하수조사'!K701</f>
        <v>281139</v>
      </c>
      <c r="F381" s="13">
        <f t="shared" si="89"/>
        <v>443509</v>
      </c>
      <c r="G381" s="13">
        <f t="shared" si="86"/>
        <v>80911</v>
      </c>
      <c r="H381" s="13">
        <f t="shared" si="87"/>
        <v>30893</v>
      </c>
      <c r="I381" s="13"/>
      <c r="J381" s="13">
        <f t="shared" si="92"/>
        <v>555313</v>
      </c>
      <c r="K381" s="109"/>
    </row>
    <row r="382" spans="1:11" ht="21.95" customHeight="1">
      <c r="A382" s="104" t="s">
        <v>1652</v>
      </c>
      <c r="B382" s="12" t="s">
        <v>671</v>
      </c>
      <c r="C382" s="13">
        <f>+'6장 지하수조사'!G719</f>
        <v>122594</v>
      </c>
      <c r="D382" s="13">
        <f>+'6장 지하수조사'!I719</f>
        <v>150518</v>
      </c>
      <c r="E382" s="13">
        <f>+'6장 지하수조사'!K719</f>
        <v>478679</v>
      </c>
      <c r="F382" s="13">
        <f t="shared" si="89"/>
        <v>751791</v>
      </c>
      <c r="G382" s="13">
        <f t="shared" si="86"/>
        <v>134853</v>
      </c>
      <c r="H382" s="13">
        <f t="shared" si="87"/>
        <v>51489</v>
      </c>
      <c r="I382" s="13"/>
      <c r="J382" s="13">
        <f t="shared" si="92"/>
        <v>938133</v>
      </c>
      <c r="K382" s="109"/>
    </row>
    <row r="383" spans="1:11" ht="21.95" customHeight="1">
      <c r="A383" s="104" t="s">
        <v>1672</v>
      </c>
      <c r="B383" s="12" t="s">
        <v>671</v>
      </c>
      <c r="C383" s="13">
        <f>+'6장 지하수조사'!G737</f>
        <v>254720</v>
      </c>
      <c r="D383" s="13">
        <f>+'6장 지하수조사'!I737</f>
        <v>314709</v>
      </c>
      <c r="E383" s="13">
        <f>+'6장 지하수조사'!K737</f>
        <v>1019141</v>
      </c>
      <c r="F383" s="13">
        <f t="shared" si="89"/>
        <v>1588570</v>
      </c>
      <c r="G383" s="13">
        <f t="shared" si="86"/>
        <v>280192</v>
      </c>
      <c r="H383" s="13">
        <f t="shared" si="87"/>
        <v>106982</v>
      </c>
      <c r="I383" s="13"/>
      <c r="J383" s="13">
        <f t="shared" si="92"/>
        <v>1975744</v>
      </c>
      <c r="K383" s="109"/>
    </row>
    <row r="384" spans="1:11" ht="21.95" customHeight="1">
      <c r="A384" s="104" t="s">
        <v>1666</v>
      </c>
      <c r="B384" s="12" t="s">
        <v>671</v>
      </c>
      <c r="C384" s="13">
        <f>+'6장 지하수조사'!G755</f>
        <v>75938</v>
      </c>
      <c r="D384" s="13">
        <f>+'6장 지하수조사'!I755</f>
        <v>97770</v>
      </c>
      <c r="E384" s="13">
        <f>+'6장 지하수조사'!K755</f>
        <v>299474</v>
      </c>
      <c r="F384" s="13">
        <f t="shared" si="89"/>
        <v>473182</v>
      </c>
      <c r="G384" s="13">
        <f t="shared" si="86"/>
        <v>83531</v>
      </c>
      <c r="H384" s="13">
        <f t="shared" si="87"/>
        <v>31893</v>
      </c>
      <c r="I384" s="13"/>
      <c r="J384" s="13">
        <f t="shared" si="92"/>
        <v>588606</v>
      </c>
      <c r="K384" s="109"/>
    </row>
    <row r="385" spans="1:11" ht="21.95" customHeight="1">
      <c r="A385" s="104" t="s">
        <v>1673</v>
      </c>
      <c r="B385" s="12" t="s">
        <v>671</v>
      </c>
      <c r="C385" s="13">
        <f>+'6장 지하수조사'!G774</f>
        <v>9876</v>
      </c>
      <c r="D385" s="13">
        <f>+'6장 지하수조사'!I774</f>
        <v>12973</v>
      </c>
      <c r="E385" s="13">
        <f>+'6장 지하수조사'!K774</f>
        <v>40076</v>
      </c>
      <c r="F385" s="13">
        <f t="shared" si="89"/>
        <v>62925</v>
      </c>
      <c r="G385" s="13">
        <f t="shared" si="86"/>
        <v>10863</v>
      </c>
      <c r="H385" s="13">
        <f t="shared" si="87"/>
        <v>4147</v>
      </c>
      <c r="I385" s="13"/>
      <c r="J385" s="13">
        <f t="shared" si="92"/>
        <v>77935</v>
      </c>
      <c r="K385" s="109"/>
    </row>
    <row r="386" spans="1:11" ht="21.95" customHeight="1">
      <c r="A386" s="104" t="s">
        <v>1671</v>
      </c>
      <c r="B386" s="12" t="s">
        <v>671</v>
      </c>
      <c r="C386" s="13">
        <f>+'6장 지하수조사'!G793</f>
        <v>17370</v>
      </c>
      <c r="D386" s="13">
        <f>+'6장 지하수조사'!I793</f>
        <v>26535</v>
      </c>
      <c r="E386" s="13">
        <f>+'6장 지하수조사'!K793</f>
        <v>71448</v>
      </c>
      <c r="F386" s="13">
        <f t="shared" si="89"/>
        <v>115353</v>
      </c>
      <c r="G386" s="13">
        <f t="shared" si="86"/>
        <v>19107</v>
      </c>
      <c r="H386" s="13">
        <f t="shared" si="87"/>
        <v>7295</v>
      </c>
      <c r="I386" s="13"/>
      <c r="J386" s="13">
        <f t="shared" si="92"/>
        <v>141755</v>
      </c>
      <c r="K386" s="109"/>
    </row>
    <row r="387" spans="1:11" ht="21.95" customHeight="1">
      <c r="A387" s="104" t="s">
        <v>1661</v>
      </c>
      <c r="B387" s="12" t="s">
        <v>671</v>
      </c>
      <c r="C387" s="13">
        <f>+'6장 지하수조사'!G813</f>
        <v>22136</v>
      </c>
      <c r="D387" s="13">
        <f>+'6장 지하수조사'!I813</f>
        <v>36277</v>
      </c>
      <c r="E387" s="13">
        <f>+'6장 지하수조사'!K813</f>
        <v>83562</v>
      </c>
      <c r="F387" s="13">
        <f t="shared" si="89"/>
        <v>141975</v>
      </c>
      <c r="G387" s="13">
        <f t="shared" si="86"/>
        <v>24349</v>
      </c>
      <c r="H387" s="13">
        <f t="shared" si="87"/>
        <v>9297</v>
      </c>
      <c r="I387" s="13"/>
      <c r="J387" s="13">
        <f t="shared" si="92"/>
        <v>175621</v>
      </c>
      <c r="K387" s="109"/>
    </row>
    <row r="388" spans="1:11" ht="21.95" customHeight="1">
      <c r="A388" s="104" t="s">
        <v>1650</v>
      </c>
      <c r="B388" s="12" t="s">
        <v>671</v>
      </c>
      <c r="C388" s="13">
        <f>+'6장 지하수조사'!G832</f>
        <v>12259</v>
      </c>
      <c r="D388" s="13">
        <f>+'6장 지하수조사'!I832</f>
        <v>14489</v>
      </c>
      <c r="E388" s="13">
        <f>+'6장 지하수조사'!K832</f>
        <v>45410</v>
      </c>
      <c r="F388" s="13">
        <f t="shared" si="89"/>
        <v>72158</v>
      </c>
      <c r="G388" s="13">
        <f t="shared" si="86"/>
        <v>13484</v>
      </c>
      <c r="H388" s="13">
        <f t="shared" si="87"/>
        <v>5148</v>
      </c>
      <c r="I388" s="13"/>
      <c r="J388" s="13">
        <f t="shared" si="92"/>
        <v>90790</v>
      </c>
      <c r="K388" s="109"/>
    </row>
    <row r="389" spans="1:11" ht="21.95" customHeight="1">
      <c r="A389" s="104" t="s">
        <v>1662</v>
      </c>
      <c r="B389" s="12" t="s">
        <v>671</v>
      </c>
      <c r="C389" s="13">
        <f>+'6장 지하수조사'!G851</f>
        <v>22136</v>
      </c>
      <c r="D389" s="13">
        <f>+'6장 지하수조사'!I851</f>
        <v>30595</v>
      </c>
      <c r="E389" s="13">
        <f>+'6장 지하수조사'!K851</f>
        <v>88378</v>
      </c>
      <c r="F389" s="13">
        <f t="shared" si="89"/>
        <v>141109</v>
      </c>
      <c r="G389" s="13">
        <f t="shared" si="86"/>
        <v>24349</v>
      </c>
      <c r="H389" s="13">
        <f t="shared" si="87"/>
        <v>9297</v>
      </c>
      <c r="I389" s="13"/>
      <c r="J389" s="13">
        <f t="shared" si="92"/>
        <v>174755</v>
      </c>
      <c r="K389" s="109"/>
    </row>
    <row r="390" spans="1:11" ht="21.95" customHeight="1">
      <c r="A390" s="104" t="s">
        <v>1655</v>
      </c>
      <c r="B390" s="12" t="s">
        <v>671</v>
      </c>
      <c r="C390" s="13">
        <f>+'6장 지하수조사'!G871</f>
        <v>32012</v>
      </c>
      <c r="D390" s="13">
        <f>+'6장 지하수조사'!I871</f>
        <v>50877</v>
      </c>
      <c r="E390" s="13">
        <f>+'6장 지하수조사'!K871</f>
        <v>122196</v>
      </c>
      <c r="F390" s="13">
        <f t="shared" si="89"/>
        <v>205085</v>
      </c>
      <c r="G390" s="13">
        <f t="shared" si="86"/>
        <v>35213</v>
      </c>
      <c r="H390" s="13">
        <f t="shared" si="87"/>
        <v>13445</v>
      </c>
      <c r="I390" s="13"/>
      <c r="J390" s="13">
        <f t="shared" si="92"/>
        <v>253743</v>
      </c>
      <c r="K390" s="109"/>
    </row>
    <row r="391" spans="1:11" ht="21.95" customHeight="1">
      <c r="A391" s="104" t="s">
        <v>1674</v>
      </c>
      <c r="B391" s="12" t="s">
        <v>671</v>
      </c>
      <c r="C391" s="13">
        <f>+'6장 지하수조사'!G890</f>
        <v>14641</v>
      </c>
      <c r="D391" s="13">
        <f>+'6장 지하수조사'!I890</f>
        <v>20268</v>
      </c>
      <c r="E391" s="13">
        <f>+'6장 지하수조사'!K890</f>
        <v>56522</v>
      </c>
      <c r="F391" s="13">
        <f t="shared" si="89"/>
        <v>91431</v>
      </c>
      <c r="G391" s="13">
        <f t="shared" si="86"/>
        <v>16105</v>
      </c>
      <c r="H391" s="13">
        <f t="shared" si="87"/>
        <v>6149</v>
      </c>
      <c r="I391" s="13"/>
      <c r="J391" s="13">
        <f t="shared" si="92"/>
        <v>113685</v>
      </c>
      <c r="K391" s="109"/>
    </row>
    <row r="392" spans="1:11" ht="21.95" customHeight="1">
      <c r="A392" s="104" t="s">
        <v>1675</v>
      </c>
      <c r="B392" s="12" t="s">
        <v>671</v>
      </c>
      <c r="C392" s="13">
        <f>+'6장 지하수조사'!G909</f>
        <v>24518</v>
      </c>
      <c r="D392" s="13">
        <f>+'6장 지하수조사'!I909</f>
        <v>35379</v>
      </c>
      <c r="E392" s="13">
        <f>+'6장 지하수조사'!K909</f>
        <v>95155</v>
      </c>
      <c r="F392" s="13">
        <f t="shared" si="89"/>
        <v>155052</v>
      </c>
      <c r="G392" s="13">
        <f t="shared" si="86"/>
        <v>26969</v>
      </c>
      <c r="H392" s="13">
        <f t="shared" si="87"/>
        <v>10297</v>
      </c>
      <c r="I392" s="13"/>
      <c r="J392" s="13">
        <f t="shared" si="92"/>
        <v>192318</v>
      </c>
      <c r="K392" s="109"/>
    </row>
    <row r="393" spans="1:11" ht="21.95" customHeight="1">
      <c r="A393" s="104" t="s">
        <v>912</v>
      </c>
      <c r="B393" s="12" t="s">
        <v>671</v>
      </c>
      <c r="C393" s="13">
        <f>+'6장 지하수조사'!G929</f>
        <v>46654</v>
      </c>
      <c r="D393" s="13">
        <f>+'6장 지하수조사'!I929</f>
        <v>74761</v>
      </c>
      <c r="E393" s="13">
        <f>+'6장 지하수조사'!K929</f>
        <v>175831</v>
      </c>
      <c r="F393" s="13">
        <f t="shared" si="89"/>
        <v>297246</v>
      </c>
      <c r="G393" s="13">
        <f t="shared" si="86"/>
        <v>51319</v>
      </c>
      <c r="H393" s="13">
        <f t="shared" si="87"/>
        <v>19594</v>
      </c>
      <c r="I393" s="13"/>
      <c r="J393" s="13">
        <f t="shared" si="92"/>
        <v>368159</v>
      </c>
      <c r="K393" s="109"/>
    </row>
    <row r="394" spans="1:11" ht="21.95" customHeight="1">
      <c r="A394" s="104" t="s">
        <v>1656</v>
      </c>
      <c r="B394" s="12" t="s">
        <v>671</v>
      </c>
      <c r="C394" s="13">
        <f>+'6장 지하수조사'!G948</f>
        <v>22136</v>
      </c>
      <c r="D394" s="13">
        <f>+'6장 지하수조사'!I948</f>
        <v>30777</v>
      </c>
      <c r="E394" s="13">
        <f>+'6장 지하수조사'!K948</f>
        <v>80673</v>
      </c>
      <c r="F394" s="13">
        <f t="shared" si="89"/>
        <v>133586</v>
      </c>
      <c r="G394" s="13">
        <f t="shared" si="86"/>
        <v>24349</v>
      </c>
      <c r="H394" s="13">
        <f t="shared" si="87"/>
        <v>9297</v>
      </c>
      <c r="I394" s="13"/>
      <c r="J394" s="13">
        <f t="shared" si="92"/>
        <v>167232</v>
      </c>
      <c r="K394" s="109"/>
    </row>
    <row r="395" spans="1:11" ht="21.95" customHeight="1">
      <c r="A395" s="104" t="s">
        <v>1658</v>
      </c>
      <c r="B395" s="12" t="s">
        <v>671</v>
      </c>
      <c r="C395" s="13">
        <f>+'6장 지하수조사'!G967</f>
        <v>34395</v>
      </c>
      <c r="D395" s="13">
        <f>+'6장 지하수조사'!I967</f>
        <v>55977</v>
      </c>
      <c r="E395" s="13">
        <f>+'6장 지하수조사'!K967</f>
        <v>136678</v>
      </c>
      <c r="F395" s="13">
        <f t="shared" si="89"/>
        <v>227050</v>
      </c>
      <c r="G395" s="13">
        <f t="shared" si="86"/>
        <v>37834</v>
      </c>
      <c r="H395" s="13">
        <f t="shared" si="87"/>
        <v>14445</v>
      </c>
      <c r="I395" s="13"/>
      <c r="J395" s="13">
        <f t="shared" si="92"/>
        <v>279329</v>
      </c>
      <c r="K395" s="109"/>
    </row>
    <row r="396" spans="1:11" ht="21.95" customHeight="1">
      <c r="A396" s="104" t="s">
        <v>1665</v>
      </c>
      <c r="B396" s="12" t="s">
        <v>671</v>
      </c>
      <c r="C396" s="13">
        <f>+'6장 지하수조사'!G987</f>
        <v>61296</v>
      </c>
      <c r="D396" s="13">
        <f>+'6장 지하수조사'!I987</f>
        <v>119206</v>
      </c>
      <c r="E396" s="13">
        <f>+'6장 지하수조사'!K987</f>
        <v>244394</v>
      </c>
      <c r="F396" s="13">
        <f t="shared" si="89"/>
        <v>424896</v>
      </c>
      <c r="G396" s="13">
        <f t="shared" si="86"/>
        <v>67425</v>
      </c>
      <c r="H396" s="13">
        <f t="shared" si="87"/>
        <v>25744</v>
      </c>
      <c r="I396" s="13"/>
      <c r="J396" s="13">
        <f t="shared" si="92"/>
        <v>518065</v>
      </c>
      <c r="K396" s="109"/>
    </row>
    <row r="397" spans="1:11" ht="21.95" customHeight="1">
      <c r="A397" s="104" t="s">
        <v>1669</v>
      </c>
      <c r="B397" s="12" t="s">
        <v>671</v>
      </c>
      <c r="C397" s="13">
        <f>+'6장 지하수조사'!G1006</f>
        <v>26901</v>
      </c>
      <c r="D397" s="13">
        <f>+'6장 지하수조사'!I1006</f>
        <v>44406</v>
      </c>
      <c r="E397" s="13">
        <f>+'6장 지하수조사'!K1006</f>
        <v>113974</v>
      </c>
      <c r="F397" s="13">
        <f t="shared" si="89"/>
        <v>185281</v>
      </c>
      <c r="G397" s="13">
        <f t="shared" si="86"/>
        <v>29591</v>
      </c>
      <c r="H397" s="13">
        <f t="shared" si="87"/>
        <v>11298</v>
      </c>
      <c r="I397" s="13"/>
      <c r="J397" s="13">
        <f t="shared" si="92"/>
        <v>226170</v>
      </c>
      <c r="K397" s="109"/>
    </row>
    <row r="398" spans="1:11" ht="21.95" customHeight="1">
      <c r="A398" s="104" t="s">
        <v>1677</v>
      </c>
      <c r="B398" s="12" t="s">
        <v>671</v>
      </c>
      <c r="C398" s="13">
        <f>+'6장 지하수조사'!G1025</f>
        <v>46654</v>
      </c>
      <c r="D398" s="13">
        <f>+'6장 지하수조사'!I1025</f>
        <v>77268</v>
      </c>
      <c r="E398" s="13">
        <f>+'6장 지하수조사'!K1025</f>
        <v>183535</v>
      </c>
      <c r="F398" s="13">
        <f t="shared" si="89"/>
        <v>307457</v>
      </c>
      <c r="G398" s="13">
        <f t="shared" si="86"/>
        <v>51319</v>
      </c>
      <c r="H398" s="13">
        <f t="shared" si="87"/>
        <v>19594</v>
      </c>
      <c r="I398" s="13"/>
      <c r="J398" s="13">
        <f t="shared" si="92"/>
        <v>378370</v>
      </c>
      <c r="K398" s="109"/>
    </row>
    <row r="399" spans="1:11" ht="21.95" customHeight="1">
      <c r="A399" s="110" t="s">
        <v>1663</v>
      </c>
      <c r="B399" s="12" t="s">
        <v>671</v>
      </c>
      <c r="C399" s="13">
        <f>+'6장 지하수조사'!G1045</f>
        <v>73556</v>
      </c>
      <c r="D399" s="13">
        <f>+'6장 지하수조사'!I1045</f>
        <v>153042</v>
      </c>
      <c r="E399" s="13">
        <f>+'6장 지하수조사'!K1045</f>
        <v>292694</v>
      </c>
      <c r="F399" s="13">
        <f t="shared" si="89"/>
        <v>519292</v>
      </c>
      <c r="G399" s="13">
        <f t="shared" si="86"/>
        <v>80911</v>
      </c>
      <c r="H399" s="13">
        <f t="shared" si="87"/>
        <v>30893</v>
      </c>
      <c r="I399" s="13"/>
      <c r="J399" s="13">
        <f t="shared" si="92"/>
        <v>631096</v>
      </c>
      <c r="K399" s="109"/>
    </row>
    <row r="400" spans="1:11" ht="21.95" customHeight="1">
      <c r="A400" s="110" t="s">
        <v>2137</v>
      </c>
      <c r="B400" s="12" t="s">
        <v>671</v>
      </c>
      <c r="C400" s="13">
        <f>+'6장 지하수조사'!G1063</f>
        <v>24518</v>
      </c>
      <c r="D400" s="13">
        <f>+'6장 지하수조사'!I1063</f>
        <v>69456</v>
      </c>
      <c r="E400" s="13">
        <f>+'6장 지하수조사'!K1063</f>
        <v>114679</v>
      </c>
      <c r="F400" s="13">
        <f t="shared" si="89"/>
        <v>208653</v>
      </c>
      <c r="G400" s="13">
        <f t="shared" si="86"/>
        <v>26969</v>
      </c>
      <c r="H400" s="13">
        <f t="shared" si="87"/>
        <v>10297</v>
      </c>
      <c r="I400" s="13"/>
      <c r="J400" s="13">
        <f t="shared" si="92"/>
        <v>245919</v>
      </c>
      <c r="K400" s="109"/>
    </row>
    <row r="401" spans="1:11" ht="21.95" customHeight="1">
      <c r="A401" s="110" t="s">
        <v>2131</v>
      </c>
      <c r="B401" s="12" t="s">
        <v>671</v>
      </c>
      <c r="C401" s="13">
        <f>+'6장 지하수조사'!G1079</f>
        <v>1974</v>
      </c>
      <c r="D401" s="13">
        <f>+'6장 지하수조사'!I1079</f>
        <v>4518</v>
      </c>
      <c r="E401" s="13">
        <f>+'6장 지하수조사'!K1079</f>
        <v>13602</v>
      </c>
      <c r="F401" s="13">
        <f>SUM(C401:E401)</f>
        <v>20094</v>
      </c>
      <c r="G401" s="13">
        <f t="shared" si="86"/>
        <v>2171</v>
      </c>
      <c r="H401" s="13">
        <f t="shared" si="87"/>
        <v>829</v>
      </c>
      <c r="I401" s="13"/>
      <c r="J401" s="13">
        <f t="shared" si="92"/>
        <v>23094</v>
      </c>
      <c r="K401" s="109"/>
    </row>
    <row r="402" spans="1:11" ht="21.95" customHeight="1">
      <c r="A402" s="110" t="s">
        <v>2132</v>
      </c>
      <c r="B402" s="12" t="s">
        <v>671</v>
      </c>
      <c r="C402" s="13">
        <f>+'6장 지하수조사'!G1098</f>
        <v>1974</v>
      </c>
      <c r="D402" s="13">
        <f>+'6장 지하수조사'!I1098</f>
        <v>21822</v>
      </c>
      <c r="E402" s="13">
        <f>+'6장 지하수조사'!K1098</f>
        <v>13602</v>
      </c>
      <c r="F402" s="13">
        <f>SUM(C402:E402)</f>
        <v>37398</v>
      </c>
      <c r="G402" s="13">
        <f t="shared" si="86"/>
        <v>2171</v>
      </c>
      <c r="H402" s="13">
        <f t="shared" si="87"/>
        <v>829</v>
      </c>
      <c r="I402" s="13"/>
      <c r="J402" s="13">
        <f t="shared" si="92"/>
        <v>40398</v>
      </c>
      <c r="K402" s="109"/>
    </row>
    <row r="403" spans="1:11" ht="21.95" customHeight="1">
      <c r="A403" s="110" t="s">
        <v>2136</v>
      </c>
      <c r="B403" s="12" t="s">
        <v>671</v>
      </c>
      <c r="C403" s="13">
        <f>+'6장 지하수조사'!G1115</f>
        <v>29283</v>
      </c>
      <c r="D403" s="13">
        <f>+'6장 지하수조사'!I1115</f>
        <v>92306</v>
      </c>
      <c r="E403" s="13">
        <f>+'6장 지하수조사'!K1115</f>
        <v>132729</v>
      </c>
      <c r="F403" s="13">
        <f t="shared" si="89"/>
        <v>254318</v>
      </c>
      <c r="G403" s="13">
        <f t="shared" si="86"/>
        <v>32211</v>
      </c>
      <c r="H403" s="13">
        <f t="shared" si="87"/>
        <v>12298</v>
      </c>
      <c r="I403" s="13"/>
      <c r="J403" s="13">
        <f t="shared" si="92"/>
        <v>298827</v>
      </c>
      <c r="K403" s="109"/>
    </row>
    <row r="404" spans="1:11" ht="21.95" customHeight="1">
      <c r="A404" s="110" t="s">
        <v>2135</v>
      </c>
      <c r="B404" s="12" t="s">
        <v>671</v>
      </c>
      <c r="C404" s="13">
        <f>+'6장 지하수조사'!G1131</f>
        <v>2724</v>
      </c>
      <c r="D404" s="13">
        <f>+'6장 지하수조사'!I1131</f>
        <v>5194</v>
      </c>
      <c r="E404" s="13">
        <f>+'6장 지하수조사'!K1131</f>
        <v>16952</v>
      </c>
      <c r="F404" s="13">
        <f>SUM(C404:E404)</f>
        <v>24870</v>
      </c>
      <c r="G404" s="13">
        <f t="shared" ref="G404:G421" si="93">INT(C404*$G$2)</f>
        <v>2996</v>
      </c>
      <c r="H404" s="13">
        <f t="shared" ref="H404:H421" si="94">INT((C404+G404)*$H$2)</f>
        <v>1144</v>
      </c>
      <c r="I404" s="13"/>
      <c r="J404" s="13">
        <f t="shared" si="92"/>
        <v>29010</v>
      </c>
      <c r="K404" s="109"/>
    </row>
    <row r="405" spans="1:11" ht="21.95" customHeight="1">
      <c r="A405" s="110" t="s">
        <v>2133</v>
      </c>
      <c r="B405" s="12" t="s">
        <v>671</v>
      </c>
      <c r="C405" s="13">
        <v>1834</v>
      </c>
      <c r="D405" s="13">
        <f>'6장 지하수조사'!I1150</f>
        <v>42767</v>
      </c>
      <c r="E405" s="13">
        <v>13231</v>
      </c>
      <c r="F405" s="13">
        <f>SUM(C405:E405)</f>
        <v>57832</v>
      </c>
      <c r="G405" s="13">
        <f t="shared" si="93"/>
        <v>2017</v>
      </c>
      <c r="H405" s="13">
        <f t="shared" si="94"/>
        <v>770</v>
      </c>
      <c r="I405" s="13"/>
      <c r="J405" s="13">
        <f t="shared" si="92"/>
        <v>60619</v>
      </c>
      <c r="K405" s="109"/>
    </row>
    <row r="406" spans="1:11" ht="21.95" customHeight="1">
      <c r="A406" s="110" t="s">
        <v>2134</v>
      </c>
      <c r="B406" s="12" t="s">
        <v>671</v>
      </c>
      <c r="C406" s="13">
        <f>+'6장 지하수조사'!G1167</f>
        <v>39160</v>
      </c>
      <c r="D406" s="13">
        <f>+'6장 지하수조사'!I1167</f>
        <v>117861</v>
      </c>
      <c r="E406" s="13">
        <f>+'6장 지하수조사'!K1167</f>
        <v>155154</v>
      </c>
      <c r="F406" s="13">
        <f t="shared" si="89"/>
        <v>312175</v>
      </c>
      <c r="G406" s="13">
        <f t="shared" si="93"/>
        <v>43076</v>
      </c>
      <c r="H406" s="13">
        <f t="shared" si="94"/>
        <v>16447</v>
      </c>
      <c r="I406" s="13"/>
      <c r="J406" s="13">
        <f t="shared" si="92"/>
        <v>371698</v>
      </c>
      <c r="K406" s="109"/>
    </row>
    <row r="407" spans="1:11" ht="21.95" customHeight="1">
      <c r="A407" s="110" t="s">
        <v>2142</v>
      </c>
      <c r="B407" s="12" t="s">
        <v>671</v>
      </c>
      <c r="C407" s="13">
        <f>+'6장 지하수조사'!G1183</f>
        <v>3473</v>
      </c>
      <c r="D407" s="13">
        <f>+'6장 지하수조사'!I1183</f>
        <v>7002</v>
      </c>
      <c r="E407" s="13">
        <f>+'6장 지하수조사'!K1183</f>
        <v>21913</v>
      </c>
      <c r="F407" s="13">
        <f>SUM(C407:E407)</f>
        <v>32388</v>
      </c>
      <c r="G407" s="13">
        <f t="shared" si="93"/>
        <v>3820</v>
      </c>
      <c r="H407" s="13">
        <f t="shared" si="94"/>
        <v>1458</v>
      </c>
      <c r="I407" s="13"/>
      <c r="J407" s="13">
        <f t="shared" si="92"/>
        <v>37666</v>
      </c>
      <c r="K407" s="109"/>
    </row>
    <row r="408" spans="1:11" ht="21.95" customHeight="1">
      <c r="A408" s="110" t="s">
        <v>2143</v>
      </c>
      <c r="B408" s="12" t="s">
        <v>671</v>
      </c>
      <c r="C408" s="13">
        <f>+'6장 지하수조사'!G1202</f>
        <v>3473</v>
      </c>
      <c r="D408" s="13">
        <f>+'6장 지하수조사'!I1202</f>
        <v>73345</v>
      </c>
      <c r="E408" s="13">
        <f>+'6장 지하수조사'!K1202</f>
        <v>21913</v>
      </c>
      <c r="F408" s="13">
        <f>SUM(C408:E408)</f>
        <v>98731</v>
      </c>
      <c r="G408" s="13">
        <f t="shared" si="93"/>
        <v>3820</v>
      </c>
      <c r="H408" s="13">
        <f t="shared" si="94"/>
        <v>1458</v>
      </c>
      <c r="I408" s="13"/>
      <c r="J408" s="13">
        <f t="shared" si="92"/>
        <v>104009</v>
      </c>
      <c r="K408" s="109"/>
    </row>
    <row r="409" spans="1:11" ht="21.95" customHeight="1">
      <c r="A409" s="110" t="s">
        <v>431</v>
      </c>
      <c r="B409" s="12" t="s">
        <v>671</v>
      </c>
      <c r="C409" s="13">
        <f>+'6장 지하수조사'!G1219</f>
        <v>60300</v>
      </c>
      <c r="D409" s="13">
        <f>+'6장 지하수조사'!I1219</f>
        <v>144610</v>
      </c>
      <c r="E409" s="13">
        <f>+'6장 지하수조사'!K1219</f>
        <v>169892</v>
      </c>
      <c r="F409" s="13">
        <f>SUM(C409:E409)</f>
        <v>374802</v>
      </c>
      <c r="G409" s="13">
        <f t="shared" si="93"/>
        <v>66330</v>
      </c>
      <c r="H409" s="13">
        <f t="shared" si="94"/>
        <v>25326</v>
      </c>
      <c r="I409" s="13"/>
      <c r="J409" s="13">
        <f t="shared" si="92"/>
        <v>466458</v>
      </c>
      <c r="K409" s="109"/>
    </row>
    <row r="410" spans="1:11" ht="21.95" customHeight="1">
      <c r="A410" s="110" t="s">
        <v>2138</v>
      </c>
      <c r="B410" s="12" t="s">
        <v>671</v>
      </c>
      <c r="C410" s="13">
        <f>+'6장 지하수조사'!G1235</f>
        <v>3984</v>
      </c>
      <c r="D410" s="13">
        <f>+'6장 지하수조사'!I1235</f>
        <v>7906</v>
      </c>
      <c r="E410" s="13">
        <f>+'6장 지하수조사'!K1235</f>
        <v>24394</v>
      </c>
      <c r="F410" s="13">
        <f>SUM(C410:E410)</f>
        <v>36284</v>
      </c>
      <c r="G410" s="13">
        <f t="shared" si="93"/>
        <v>4382</v>
      </c>
      <c r="H410" s="13">
        <f t="shared" si="94"/>
        <v>1673</v>
      </c>
      <c r="I410" s="13"/>
      <c r="J410" s="13">
        <f t="shared" si="92"/>
        <v>42339</v>
      </c>
      <c r="K410" s="109"/>
    </row>
    <row r="411" spans="1:11" ht="21.95" customHeight="1">
      <c r="A411" s="110" t="s">
        <v>432</v>
      </c>
      <c r="B411" s="12" t="s">
        <v>671</v>
      </c>
      <c r="C411" s="13">
        <f>+'6장 지하수조사'!G1254</f>
        <v>3984</v>
      </c>
      <c r="D411" s="13">
        <f>+'6장 지하수조사'!I1254</f>
        <v>112439</v>
      </c>
      <c r="E411" s="13">
        <f>+'6장 지하수조사'!K1254</f>
        <v>24394</v>
      </c>
      <c r="F411" s="13">
        <f>SUM(C411:E411)</f>
        <v>140817</v>
      </c>
      <c r="G411" s="13">
        <f t="shared" si="93"/>
        <v>4382</v>
      </c>
      <c r="H411" s="13">
        <f t="shared" si="94"/>
        <v>1673</v>
      </c>
      <c r="I411" s="13"/>
      <c r="J411" s="13">
        <f t="shared" si="92"/>
        <v>146872</v>
      </c>
      <c r="K411" s="109"/>
    </row>
    <row r="412" spans="1:11" ht="21.95" customHeight="1">
      <c r="A412" s="110" t="s">
        <v>1094</v>
      </c>
      <c r="B412" s="12" t="s">
        <v>725</v>
      </c>
      <c r="C412" s="13">
        <f>+'6장 지하수조사'!G1267</f>
        <v>705203</v>
      </c>
      <c r="D412" s="13"/>
      <c r="E412" s="13">
        <f>+'6장 지하수조사'!K1267</f>
        <v>373203.20000000001</v>
      </c>
      <c r="F412" s="13">
        <f t="shared" ref="F412:F476" si="95">SUM(C412:E412)</f>
        <v>1078406.2</v>
      </c>
      <c r="G412" s="13">
        <f t="shared" si="93"/>
        <v>775723</v>
      </c>
      <c r="H412" s="13">
        <f t="shared" si="94"/>
        <v>296185</v>
      </c>
      <c r="I412" s="13"/>
      <c r="J412" s="13">
        <f t="shared" ref="J412:J421" si="96">+F412+G412+H412</f>
        <v>2150314.2000000002</v>
      </c>
      <c r="K412" s="109"/>
    </row>
    <row r="413" spans="1:11" ht="21.95" customHeight="1">
      <c r="A413" s="104" t="s">
        <v>147</v>
      </c>
      <c r="B413" s="12" t="s">
        <v>726</v>
      </c>
      <c r="C413" s="13">
        <f>+'6장 지하수조사'!G1282</f>
        <v>84623</v>
      </c>
      <c r="D413" s="13">
        <f>+'6장 지하수조사'!I1282</f>
        <v>8029</v>
      </c>
      <c r="E413" s="13">
        <f>+'6장 지하수조사'!K1282</f>
        <v>43162</v>
      </c>
      <c r="F413" s="13">
        <f>SUM(C413:E413)</f>
        <v>135814</v>
      </c>
      <c r="G413" s="13">
        <f t="shared" si="93"/>
        <v>93085</v>
      </c>
      <c r="H413" s="13">
        <f t="shared" si="94"/>
        <v>35541</v>
      </c>
      <c r="I413" s="13"/>
      <c r="J413" s="13">
        <f t="shared" si="96"/>
        <v>264440</v>
      </c>
      <c r="K413" s="109"/>
    </row>
    <row r="414" spans="1:11" ht="21.95" customHeight="1">
      <c r="A414" s="104" t="s">
        <v>409</v>
      </c>
      <c r="B414" s="12" t="s">
        <v>671</v>
      </c>
      <c r="C414" s="13">
        <f>+'6장 지하수조사'!G1302</f>
        <v>32749</v>
      </c>
      <c r="D414" s="13">
        <f>+'6장 지하수조사'!I1302</f>
        <v>13058</v>
      </c>
      <c r="E414" s="13">
        <f>+'6장 지하수조사'!K1302</f>
        <v>150563</v>
      </c>
      <c r="F414" s="13">
        <f t="shared" si="95"/>
        <v>196370</v>
      </c>
      <c r="G414" s="13">
        <f t="shared" si="93"/>
        <v>36023</v>
      </c>
      <c r="H414" s="13">
        <f t="shared" si="94"/>
        <v>13754</v>
      </c>
      <c r="I414" s="13"/>
      <c r="J414" s="13">
        <f t="shared" si="96"/>
        <v>246147</v>
      </c>
      <c r="K414" s="109"/>
    </row>
    <row r="415" spans="1:11" ht="21.95" customHeight="1">
      <c r="A415" s="104" t="s">
        <v>52</v>
      </c>
      <c r="B415" s="12" t="s">
        <v>671</v>
      </c>
      <c r="C415" s="13">
        <f>+'6장 지하수조사'!G1321</f>
        <v>38208</v>
      </c>
      <c r="D415" s="13">
        <f>+'6장 지하수조사'!I1321</f>
        <v>16267</v>
      </c>
      <c r="E415" s="13">
        <f>+'6장 지하수조사'!K1321</f>
        <v>176577</v>
      </c>
      <c r="F415" s="13">
        <f t="shared" si="95"/>
        <v>231052</v>
      </c>
      <c r="G415" s="13">
        <f t="shared" si="93"/>
        <v>42028</v>
      </c>
      <c r="H415" s="13">
        <f t="shared" si="94"/>
        <v>16047</v>
      </c>
      <c r="I415" s="13"/>
      <c r="J415" s="13">
        <f t="shared" si="96"/>
        <v>289127</v>
      </c>
      <c r="K415" s="109"/>
    </row>
    <row r="416" spans="1:11" ht="21.95" customHeight="1">
      <c r="A416" s="104" t="s">
        <v>2141</v>
      </c>
      <c r="B416" s="12" t="s">
        <v>671</v>
      </c>
      <c r="C416" s="13">
        <f>+'6장 지하수조사'!G1340</f>
        <v>81874</v>
      </c>
      <c r="D416" s="13">
        <f>+'6장 지하수조사'!I1340</f>
        <v>53466</v>
      </c>
      <c r="E416" s="13">
        <f>+'6장 지하수조사'!K1340</f>
        <v>329970</v>
      </c>
      <c r="F416" s="13">
        <f t="shared" si="95"/>
        <v>465310</v>
      </c>
      <c r="G416" s="13">
        <f t="shared" si="93"/>
        <v>90061</v>
      </c>
      <c r="H416" s="13">
        <f t="shared" si="94"/>
        <v>34387</v>
      </c>
      <c r="I416" s="13"/>
      <c r="J416" s="13">
        <f t="shared" si="96"/>
        <v>589758</v>
      </c>
      <c r="K416" s="109"/>
    </row>
    <row r="417" spans="1:11" ht="21.95" customHeight="1">
      <c r="A417" s="104" t="s">
        <v>894</v>
      </c>
      <c r="B417" s="12" t="s">
        <v>671</v>
      </c>
      <c r="C417" s="13">
        <f>+'6장 지하수조사'!G1360</f>
        <v>139186</v>
      </c>
      <c r="D417" s="13">
        <f>+'6장 지하수조사'!I1360</f>
        <v>195880</v>
      </c>
      <c r="E417" s="13">
        <f>+'6장 지하수조사'!K1360</f>
        <v>429157</v>
      </c>
      <c r="F417" s="13">
        <f t="shared" si="95"/>
        <v>764223</v>
      </c>
      <c r="G417" s="13">
        <f t="shared" si="93"/>
        <v>153104</v>
      </c>
      <c r="H417" s="13">
        <f t="shared" si="94"/>
        <v>58458</v>
      </c>
      <c r="I417" s="13"/>
      <c r="J417" s="13">
        <f t="shared" si="96"/>
        <v>975785</v>
      </c>
      <c r="K417" s="109"/>
    </row>
    <row r="418" spans="1:11" ht="21.95" customHeight="1">
      <c r="A418" s="104" t="s">
        <v>393</v>
      </c>
      <c r="B418" s="12" t="s">
        <v>671</v>
      </c>
      <c r="C418" s="13">
        <f>+'6장 지하수조사'!G1378</f>
        <v>35478</v>
      </c>
      <c r="D418" s="13">
        <f>+'6장 지하수조사'!I1378</f>
        <v>52282</v>
      </c>
      <c r="E418" s="13">
        <f>+'6장 지하수조사'!K1378</f>
        <v>152806</v>
      </c>
      <c r="F418" s="13">
        <f t="shared" si="95"/>
        <v>240566</v>
      </c>
      <c r="G418" s="13">
        <f t="shared" si="93"/>
        <v>39025</v>
      </c>
      <c r="H418" s="13">
        <f t="shared" si="94"/>
        <v>14900</v>
      </c>
      <c r="I418" s="13"/>
      <c r="J418" s="13">
        <f t="shared" si="96"/>
        <v>294491</v>
      </c>
      <c r="K418" s="109"/>
    </row>
    <row r="419" spans="1:11" ht="21.95" customHeight="1">
      <c r="A419" s="104" t="s">
        <v>355</v>
      </c>
      <c r="B419" s="12" t="s">
        <v>671</v>
      </c>
      <c r="C419" s="13">
        <f>+'6장 지하수조사'!G1396</f>
        <v>38208</v>
      </c>
      <c r="D419" s="13">
        <f>+'6장 지하수조사'!I1396</f>
        <v>63880</v>
      </c>
      <c r="E419" s="13">
        <f>+'6장 지하수조사'!K1396</f>
        <v>168797</v>
      </c>
      <c r="F419" s="13">
        <f t="shared" si="95"/>
        <v>270885</v>
      </c>
      <c r="G419" s="13">
        <f t="shared" si="93"/>
        <v>42028</v>
      </c>
      <c r="H419" s="13">
        <f t="shared" si="94"/>
        <v>16047</v>
      </c>
      <c r="I419" s="13"/>
      <c r="J419" s="13">
        <f t="shared" si="96"/>
        <v>328960</v>
      </c>
      <c r="K419" s="109"/>
    </row>
    <row r="420" spans="1:11" ht="21.95" customHeight="1">
      <c r="A420" s="104" t="s">
        <v>391</v>
      </c>
      <c r="B420" s="12" t="s">
        <v>671</v>
      </c>
      <c r="C420" s="13">
        <f>+'6장 지하수조사'!G1414</f>
        <v>35478</v>
      </c>
      <c r="D420" s="13">
        <f>+'6장 지하수조사'!I1414</f>
        <v>66500</v>
      </c>
      <c r="E420" s="13">
        <f>+'6장 지하수조사'!K1414</f>
        <v>192999</v>
      </c>
      <c r="F420" s="13">
        <f t="shared" si="95"/>
        <v>294977</v>
      </c>
      <c r="G420" s="13">
        <f t="shared" si="93"/>
        <v>39025</v>
      </c>
      <c r="H420" s="13">
        <f t="shared" si="94"/>
        <v>14900</v>
      </c>
      <c r="I420" s="13"/>
      <c r="J420" s="13">
        <f t="shared" si="96"/>
        <v>348902</v>
      </c>
      <c r="K420" s="109"/>
    </row>
    <row r="421" spans="1:11" ht="21.95" customHeight="1">
      <c r="A421" s="104" t="s">
        <v>356</v>
      </c>
      <c r="B421" s="12" t="s">
        <v>671</v>
      </c>
      <c r="C421" s="13">
        <f>+'6장 지하수조사'!G1432</f>
        <v>70957</v>
      </c>
      <c r="D421" s="13">
        <f>+'6장 지하수조사'!I1432</f>
        <v>66022</v>
      </c>
      <c r="E421" s="13">
        <f>+'6장 지하수조사'!K1432</f>
        <v>276068</v>
      </c>
      <c r="F421" s="13">
        <f t="shared" si="95"/>
        <v>413047</v>
      </c>
      <c r="G421" s="13">
        <f t="shared" si="93"/>
        <v>78052</v>
      </c>
      <c r="H421" s="13">
        <f t="shared" si="94"/>
        <v>29801</v>
      </c>
      <c r="I421" s="13"/>
      <c r="J421" s="13">
        <f t="shared" si="96"/>
        <v>520900</v>
      </c>
      <c r="K421" s="109"/>
    </row>
    <row r="422" spans="1:11" ht="21.95" customHeight="1">
      <c r="A422" s="104"/>
      <c r="B422" s="12"/>
      <c r="C422" s="13"/>
      <c r="D422" s="13"/>
      <c r="E422" s="13"/>
      <c r="F422" s="13"/>
      <c r="G422" s="13"/>
      <c r="H422" s="13"/>
      <c r="I422" s="13"/>
      <c r="J422" s="13"/>
      <c r="K422" s="109"/>
    </row>
    <row r="423" spans="1:11" ht="21.95" customHeight="1">
      <c r="A423" s="106" t="s">
        <v>1286</v>
      </c>
      <c r="B423" s="15"/>
      <c r="C423" s="16" t="s">
        <v>662</v>
      </c>
      <c r="D423" s="16" t="s">
        <v>662</v>
      </c>
      <c r="E423" s="16"/>
      <c r="F423" s="16"/>
      <c r="G423" s="16"/>
      <c r="H423" s="16"/>
      <c r="I423" s="16"/>
      <c r="J423" s="16"/>
      <c r="K423" s="16"/>
    </row>
    <row r="424" spans="1:11" ht="21.95" customHeight="1">
      <c r="A424" s="104" t="s">
        <v>1074</v>
      </c>
      <c r="B424" s="12" t="s">
        <v>750</v>
      </c>
      <c r="C424" s="13">
        <f>+'7장 계측관리'!G10</f>
        <v>1420864</v>
      </c>
      <c r="D424" s="13"/>
      <c r="E424" s="13"/>
      <c r="F424" s="13">
        <f t="shared" si="95"/>
        <v>1420864</v>
      </c>
      <c r="G424" s="13">
        <f t="shared" ref="G424:G487" si="97">INT(C424*$G$2)</f>
        <v>1562950</v>
      </c>
      <c r="H424" s="13">
        <f t="shared" ref="H424:H487" si="98">INT((C424+G424)*$H$2)</f>
        <v>596762</v>
      </c>
      <c r="I424" s="13"/>
      <c r="J424" s="13">
        <f t="shared" ref="J424:J455" si="99">+F424+G424+H424</f>
        <v>3580576</v>
      </c>
      <c r="K424" s="109"/>
    </row>
    <row r="425" spans="1:11" ht="21.95" customHeight="1">
      <c r="A425" s="104" t="s">
        <v>1077</v>
      </c>
      <c r="B425" s="12" t="s">
        <v>750</v>
      </c>
      <c r="C425" s="13">
        <f>+'7장 계측관리'!G22</f>
        <v>2100674</v>
      </c>
      <c r="D425" s="13"/>
      <c r="E425" s="13"/>
      <c r="F425" s="13">
        <f t="shared" si="95"/>
        <v>2100674</v>
      </c>
      <c r="G425" s="13">
        <f t="shared" si="97"/>
        <v>2310741</v>
      </c>
      <c r="H425" s="13">
        <f t="shared" si="98"/>
        <v>882283</v>
      </c>
      <c r="I425" s="13"/>
      <c r="J425" s="13">
        <f t="shared" si="99"/>
        <v>5293698</v>
      </c>
      <c r="K425" s="109"/>
    </row>
    <row r="426" spans="1:11" ht="21.95" customHeight="1">
      <c r="A426" s="104" t="s">
        <v>1079</v>
      </c>
      <c r="B426" s="12" t="s">
        <v>750</v>
      </c>
      <c r="C426" s="13">
        <f>+'7장 계측관리'!G34</f>
        <v>2780488</v>
      </c>
      <c r="D426" s="13"/>
      <c r="E426" s="13"/>
      <c r="F426" s="13">
        <f t="shared" si="95"/>
        <v>2780488</v>
      </c>
      <c r="G426" s="13">
        <f t="shared" si="97"/>
        <v>3058536</v>
      </c>
      <c r="H426" s="13">
        <f t="shared" si="98"/>
        <v>1167804</v>
      </c>
      <c r="I426" s="13"/>
      <c r="J426" s="13">
        <f t="shared" si="99"/>
        <v>7006828</v>
      </c>
      <c r="K426" s="109"/>
    </row>
    <row r="427" spans="1:11" ht="21.95" customHeight="1">
      <c r="A427" s="104" t="s">
        <v>1072</v>
      </c>
      <c r="B427" s="12" t="s">
        <v>750</v>
      </c>
      <c r="C427" s="13">
        <f>+'7장 계측관리'!G44</f>
        <v>1774082</v>
      </c>
      <c r="D427" s="13"/>
      <c r="E427" s="13"/>
      <c r="F427" s="13">
        <f t="shared" si="95"/>
        <v>1774082</v>
      </c>
      <c r="G427" s="13">
        <f t="shared" si="97"/>
        <v>1951490</v>
      </c>
      <c r="H427" s="13">
        <f t="shared" si="98"/>
        <v>745114</v>
      </c>
      <c r="I427" s="13"/>
      <c r="J427" s="13">
        <f t="shared" si="99"/>
        <v>4470686</v>
      </c>
      <c r="K427" s="109"/>
    </row>
    <row r="428" spans="1:11" ht="21.95" customHeight="1">
      <c r="A428" s="104" t="s">
        <v>1071</v>
      </c>
      <c r="B428" s="12" t="s">
        <v>750</v>
      </c>
      <c r="C428" s="13">
        <f>+'7장 계측관리'!G54</f>
        <v>3548164</v>
      </c>
      <c r="D428" s="13"/>
      <c r="E428" s="13"/>
      <c r="F428" s="13">
        <f t="shared" si="95"/>
        <v>3548164</v>
      </c>
      <c r="G428" s="13">
        <f t="shared" si="97"/>
        <v>3902980</v>
      </c>
      <c r="H428" s="13">
        <f t="shared" si="98"/>
        <v>1490228</v>
      </c>
      <c r="I428" s="13"/>
      <c r="J428" s="13">
        <f t="shared" si="99"/>
        <v>8941372</v>
      </c>
      <c r="K428" s="109"/>
    </row>
    <row r="429" spans="1:11" ht="21.95" customHeight="1">
      <c r="A429" s="104" t="s">
        <v>1064</v>
      </c>
      <c r="B429" s="12" t="s">
        <v>750</v>
      </c>
      <c r="C429" s="13">
        <f>+'7장 계측관리'!G64</f>
        <v>5028447</v>
      </c>
      <c r="D429" s="13"/>
      <c r="E429" s="13"/>
      <c r="F429" s="13">
        <f t="shared" si="95"/>
        <v>5028447</v>
      </c>
      <c r="G429" s="13">
        <f t="shared" si="97"/>
        <v>5531291</v>
      </c>
      <c r="H429" s="13">
        <f t="shared" si="98"/>
        <v>2111947</v>
      </c>
      <c r="I429" s="13"/>
      <c r="J429" s="13">
        <f t="shared" si="99"/>
        <v>12671685</v>
      </c>
      <c r="K429" s="109"/>
    </row>
    <row r="430" spans="1:11" ht="21.95" customHeight="1">
      <c r="A430" s="104" t="s">
        <v>1081</v>
      </c>
      <c r="B430" s="12" t="s">
        <v>725</v>
      </c>
      <c r="C430" s="13">
        <f>+'7장 계측관리'!G84</f>
        <v>161331</v>
      </c>
      <c r="D430" s="13">
        <f>+'7장 계측관리'!I84</f>
        <v>734905</v>
      </c>
      <c r="E430" s="13">
        <f>+'7장 계측관리'!K84</f>
        <v>274269</v>
      </c>
      <c r="F430" s="13">
        <f t="shared" si="95"/>
        <v>1170505</v>
      </c>
      <c r="G430" s="13">
        <f t="shared" si="97"/>
        <v>177464</v>
      </c>
      <c r="H430" s="13">
        <f t="shared" si="98"/>
        <v>67759</v>
      </c>
      <c r="I430" s="13"/>
      <c r="J430" s="13">
        <f t="shared" si="99"/>
        <v>1415728</v>
      </c>
      <c r="K430" s="109"/>
    </row>
    <row r="431" spans="1:11" ht="21.95" customHeight="1">
      <c r="A431" s="104" t="s">
        <v>2139</v>
      </c>
      <c r="B431" s="12" t="s">
        <v>725</v>
      </c>
      <c r="C431" s="13">
        <f>+'7장 계측관리'!G102</f>
        <v>201663</v>
      </c>
      <c r="D431" s="13">
        <f>+'7장 계측관리'!I102</f>
        <v>965905</v>
      </c>
      <c r="E431" s="13">
        <f>+'7장 계측관리'!K102</f>
        <v>342835</v>
      </c>
      <c r="F431" s="13">
        <f t="shared" si="95"/>
        <v>1510403</v>
      </c>
      <c r="G431" s="13">
        <f t="shared" si="97"/>
        <v>221829</v>
      </c>
      <c r="H431" s="13">
        <f t="shared" si="98"/>
        <v>84698</v>
      </c>
      <c r="I431" s="13"/>
      <c r="J431" s="13">
        <f t="shared" si="99"/>
        <v>1816930</v>
      </c>
      <c r="K431" s="109"/>
    </row>
    <row r="432" spans="1:11" ht="21.95" customHeight="1">
      <c r="A432" s="104" t="s">
        <v>2140</v>
      </c>
      <c r="B432" s="12" t="s">
        <v>725</v>
      </c>
      <c r="C432" s="13">
        <f>+'7장 계측관리'!G121</f>
        <v>403327</v>
      </c>
      <c r="D432" s="13">
        <f>+'7장 계측관리'!I121</f>
        <v>2278405</v>
      </c>
      <c r="E432" s="13">
        <f>+'7장 계측관리'!K121</f>
        <v>685672</v>
      </c>
      <c r="F432" s="13">
        <f t="shared" si="95"/>
        <v>3367404</v>
      </c>
      <c r="G432" s="13">
        <f t="shared" si="97"/>
        <v>443659</v>
      </c>
      <c r="H432" s="13">
        <f t="shared" si="98"/>
        <v>169397</v>
      </c>
      <c r="I432" s="13"/>
      <c r="J432" s="13">
        <f t="shared" si="99"/>
        <v>3980460</v>
      </c>
      <c r="K432" s="109"/>
    </row>
    <row r="433" spans="1:11" ht="21.95" customHeight="1">
      <c r="A433" s="104" t="s">
        <v>1799</v>
      </c>
      <c r="B433" s="12" t="s">
        <v>725</v>
      </c>
      <c r="C433" s="13">
        <f>+'7장 계측관리'!G137</f>
        <v>67019</v>
      </c>
      <c r="D433" s="13">
        <f>+'7장 계측관리'!I137</f>
        <v>63000</v>
      </c>
      <c r="E433" s="13">
        <f>+'7장 계측관리'!K137</f>
        <v>138337</v>
      </c>
      <c r="F433" s="13">
        <f t="shared" si="95"/>
        <v>268356</v>
      </c>
      <c r="G433" s="13">
        <f t="shared" si="97"/>
        <v>73720</v>
      </c>
      <c r="H433" s="13">
        <f t="shared" si="98"/>
        <v>28147</v>
      </c>
      <c r="I433" s="13"/>
      <c r="J433" s="13">
        <f t="shared" si="99"/>
        <v>370223</v>
      </c>
      <c r="K433" s="109"/>
    </row>
    <row r="434" spans="1:11" ht="21.95" customHeight="1">
      <c r="A434" s="104" t="s">
        <v>1790</v>
      </c>
      <c r="B434" s="12" t="s">
        <v>725</v>
      </c>
      <c r="C434" s="13">
        <f>+'7장 계측관리'!G151</f>
        <v>67019</v>
      </c>
      <c r="D434" s="13">
        <f>+'7장 계측관리'!I151</f>
        <v>12600</v>
      </c>
      <c r="E434" s="13">
        <f>+'7장 계측관리'!K151</f>
        <v>138337</v>
      </c>
      <c r="F434" s="13">
        <f t="shared" si="95"/>
        <v>217956</v>
      </c>
      <c r="G434" s="13">
        <f t="shared" si="97"/>
        <v>73720</v>
      </c>
      <c r="H434" s="13">
        <f t="shared" si="98"/>
        <v>28147</v>
      </c>
      <c r="I434" s="13"/>
      <c r="J434" s="13">
        <f t="shared" si="99"/>
        <v>319823</v>
      </c>
      <c r="K434" s="109"/>
    </row>
    <row r="435" spans="1:11" ht="21.95" customHeight="1">
      <c r="A435" s="104" t="s">
        <v>1664</v>
      </c>
      <c r="B435" s="12" t="s">
        <v>725</v>
      </c>
      <c r="C435" s="13">
        <f>+'7장 계측관리'!G169</f>
        <v>607264</v>
      </c>
      <c r="D435" s="13">
        <f>+'7장 계측관리'!I169</f>
        <v>3189480</v>
      </c>
      <c r="E435" s="13">
        <f>+'7장 계측관리'!K169</f>
        <v>18217</v>
      </c>
      <c r="F435" s="13">
        <f t="shared" si="95"/>
        <v>3814961</v>
      </c>
      <c r="G435" s="13">
        <f t="shared" si="97"/>
        <v>667990</v>
      </c>
      <c r="H435" s="13">
        <f t="shared" si="98"/>
        <v>255050</v>
      </c>
      <c r="I435" s="13"/>
      <c r="J435" s="13">
        <f t="shared" si="99"/>
        <v>4738001</v>
      </c>
      <c r="K435" s="109"/>
    </row>
    <row r="436" spans="1:11" ht="21.95" customHeight="1">
      <c r="A436" s="104" t="s">
        <v>502</v>
      </c>
      <c r="B436" s="12" t="s">
        <v>725</v>
      </c>
      <c r="C436" s="13">
        <f>+'7장 계측관리'!G187</f>
        <v>1214529</v>
      </c>
      <c r="D436" s="13">
        <f>+'7장 계측관리'!I187</f>
        <v>4509666</v>
      </c>
      <c r="E436" s="13">
        <f>+'7장 계측관리'!K187</f>
        <v>36435</v>
      </c>
      <c r="F436" s="13">
        <f t="shared" si="95"/>
        <v>5760630</v>
      </c>
      <c r="G436" s="13">
        <f t="shared" si="97"/>
        <v>1335981</v>
      </c>
      <c r="H436" s="13">
        <f t="shared" si="98"/>
        <v>510102</v>
      </c>
      <c r="I436" s="13"/>
      <c r="J436" s="13">
        <f t="shared" si="99"/>
        <v>7606713</v>
      </c>
      <c r="K436" s="109"/>
    </row>
    <row r="437" spans="1:11" ht="21.95" customHeight="1">
      <c r="A437" s="104" t="s">
        <v>459</v>
      </c>
      <c r="B437" s="12" t="s">
        <v>665</v>
      </c>
      <c r="C437" s="13">
        <f>+'7장 계측관리'!G204</f>
        <v>20996</v>
      </c>
      <c r="D437" s="13">
        <f>+'7장 계측관리'!I204</f>
        <v>41874</v>
      </c>
      <c r="E437" s="13">
        <f>+'7장 계측관리'!K204</f>
        <v>46200</v>
      </c>
      <c r="F437" s="13">
        <f t="shared" si="95"/>
        <v>109070</v>
      </c>
      <c r="G437" s="13">
        <f t="shared" si="97"/>
        <v>23095</v>
      </c>
      <c r="H437" s="13">
        <f t="shared" si="98"/>
        <v>8818</v>
      </c>
      <c r="I437" s="13"/>
      <c r="J437" s="13">
        <f t="shared" si="99"/>
        <v>140983</v>
      </c>
      <c r="K437" s="109"/>
    </row>
    <row r="438" spans="1:11" ht="21.95" customHeight="1">
      <c r="A438" s="104" t="s">
        <v>305</v>
      </c>
      <c r="B438" s="12" t="s">
        <v>665</v>
      </c>
      <c r="C438" s="13">
        <f>+'7장 계측관리'!G226</f>
        <v>54617</v>
      </c>
      <c r="D438" s="13">
        <f>+'7장 계측관리'!I226</f>
        <v>1418424</v>
      </c>
      <c r="E438" s="13">
        <f>+'7장 계측관리'!K226</f>
        <v>77591</v>
      </c>
      <c r="F438" s="13">
        <f t="shared" si="95"/>
        <v>1550632</v>
      </c>
      <c r="G438" s="13">
        <f t="shared" si="97"/>
        <v>60078</v>
      </c>
      <c r="H438" s="13">
        <f t="shared" si="98"/>
        <v>22939</v>
      </c>
      <c r="I438" s="13"/>
      <c r="J438" s="13">
        <f t="shared" si="99"/>
        <v>1633649</v>
      </c>
      <c r="K438" s="109"/>
    </row>
    <row r="439" spans="1:11" ht="21.95" customHeight="1">
      <c r="A439" s="104" t="s">
        <v>283</v>
      </c>
      <c r="B439" s="12" t="s">
        <v>665</v>
      </c>
      <c r="C439" s="13">
        <f>+'7장 계측관리'!G248</f>
        <v>71427</v>
      </c>
      <c r="D439" s="13">
        <f>+'7장 계측관리'!I248</f>
        <v>3833424</v>
      </c>
      <c r="E439" s="13">
        <f>+'7장 계측관리'!K248</f>
        <v>93285</v>
      </c>
      <c r="F439" s="13">
        <f t="shared" si="95"/>
        <v>3998136</v>
      </c>
      <c r="G439" s="13">
        <f t="shared" si="97"/>
        <v>78569</v>
      </c>
      <c r="H439" s="13">
        <f t="shared" si="98"/>
        <v>29999</v>
      </c>
      <c r="I439" s="13"/>
      <c r="J439" s="13">
        <f t="shared" si="99"/>
        <v>4106704</v>
      </c>
      <c r="K439" s="109"/>
    </row>
    <row r="440" spans="1:11" ht="21.95" customHeight="1">
      <c r="A440" s="104" t="s">
        <v>60</v>
      </c>
      <c r="B440" s="12" t="s">
        <v>665</v>
      </c>
      <c r="C440" s="13">
        <f>+'7장 계측관리'!G270</f>
        <v>54617</v>
      </c>
      <c r="D440" s="13">
        <f>+'7장 계측관리'!I270</f>
        <v>3821874</v>
      </c>
      <c r="E440" s="13">
        <f>+'7장 계측관리'!K270</f>
        <v>77591</v>
      </c>
      <c r="F440" s="13">
        <f t="shared" si="95"/>
        <v>3954082</v>
      </c>
      <c r="G440" s="13">
        <f t="shared" si="97"/>
        <v>60078</v>
      </c>
      <c r="H440" s="13">
        <f t="shared" si="98"/>
        <v>22939</v>
      </c>
      <c r="I440" s="13"/>
      <c r="J440" s="13">
        <f t="shared" si="99"/>
        <v>4037099</v>
      </c>
      <c r="K440" s="109"/>
    </row>
    <row r="441" spans="1:11" ht="21.95" customHeight="1">
      <c r="A441" s="104" t="s">
        <v>1629</v>
      </c>
      <c r="B441" s="12" t="s">
        <v>725</v>
      </c>
      <c r="C441" s="13">
        <f>+'7장 계측관리'!G290</f>
        <v>602281</v>
      </c>
      <c r="D441" s="14">
        <f>+'7장 계측관리'!I290</f>
        <v>6268500</v>
      </c>
      <c r="E441" s="13">
        <f>+'7장 계측관리'!K290</f>
        <v>409881</v>
      </c>
      <c r="F441" s="13">
        <f t="shared" si="95"/>
        <v>7280662</v>
      </c>
      <c r="G441" s="13">
        <f t="shared" si="97"/>
        <v>662509</v>
      </c>
      <c r="H441" s="13">
        <f t="shared" si="98"/>
        <v>252958</v>
      </c>
      <c r="I441" s="13"/>
      <c r="J441" s="13">
        <f t="shared" si="99"/>
        <v>8196129</v>
      </c>
      <c r="K441" s="109"/>
    </row>
    <row r="442" spans="1:11" ht="21.95" customHeight="1">
      <c r="A442" s="104" t="s">
        <v>468</v>
      </c>
      <c r="B442" s="12" t="s">
        <v>725</v>
      </c>
      <c r="C442" s="13">
        <f>+'7장 계측관리'!G309</f>
        <v>1932178</v>
      </c>
      <c r="D442" s="13">
        <f>+'7장 계측관리'!I309</f>
        <v>9828000</v>
      </c>
      <c r="E442" s="13">
        <f>+'7장 계측관리'!K309</f>
        <v>3475868</v>
      </c>
      <c r="F442" s="13">
        <f t="shared" si="95"/>
        <v>15236046</v>
      </c>
      <c r="G442" s="13">
        <f t="shared" si="97"/>
        <v>2125395</v>
      </c>
      <c r="H442" s="13">
        <f t="shared" si="98"/>
        <v>811514</v>
      </c>
      <c r="I442" s="13"/>
      <c r="J442" s="13">
        <f t="shared" si="99"/>
        <v>18172955</v>
      </c>
      <c r="K442" s="109"/>
    </row>
    <row r="443" spans="1:11" ht="21.95" customHeight="1">
      <c r="A443" s="104" t="s">
        <v>454</v>
      </c>
      <c r="B443" s="12" t="s">
        <v>725</v>
      </c>
      <c r="C443" s="13">
        <f>+'7장 계측관리'!G328</f>
        <v>2226285</v>
      </c>
      <c r="D443" s="13">
        <f>+'7장 계측관리'!I328</f>
        <v>29799000</v>
      </c>
      <c r="E443" s="13">
        <f>+'7장 계측관리'!K328</f>
        <v>3842195</v>
      </c>
      <c r="F443" s="13">
        <f t="shared" si="95"/>
        <v>35867480</v>
      </c>
      <c r="G443" s="13">
        <f t="shared" si="97"/>
        <v>2448913</v>
      </c>
      <c r="H443" s="13">
        <f t="shared" si="98"/>
        <v>935039</v>
      </c>
      <c r="I443" s="13"/>
      <c r="J443" s="13">
        <f t="shared" si="99"/>
        <v>39251432</v>
      </c>
      <c r="K443" s="109"/>
    </row>
    <row r="444" spans="1:11" ht="21.95" customHeight="1">
      <c r="A444" s="104" t="s">
        <v>466</v>
      </c>
      <c r="B444" s="12" t="s">
        <v>725</v>
      </c>
      <c r="C444" s="13">
        <f>+'7장 계측관리'!G351</f>
        <v>2658079</v>
      </c>
      <c r="D444" s="13">
        <f>+'7장 계측관리'!I351</f>
        <v>56485000</v>
      </c>
      <c r="E444" s="13">
        <f>+'7장 계측관리'!K351</f>
        <v>3497645</v>
      </c>
      <c r="F444" s="13">
        <f t="shared" si="95"/>
        <v>62640724</v>
      </c>
      <c r="G444" s="13">
        <f t="shared" si="97"/>
        <v>2923886</v>
      </c>
      <c r="H444" s="13">
        <f t="shared" si="98"/>
        <v>1116393</v>
      </c>
      <c r="I444" s="13"/>
      <c r="J444" s="13">
        <f t="shared" si="99"/>
        <v>66681003</v>
      </c>
      <c r="K444" s="109"/>
    </row>
    <row r="445" spans="1:11" ht="21.95" customHeight="1">
      <c r="A445" s="104" t="s">
        <v>507</v>
      </c>
      <c r="B445" s="12" t="s">
        <v>725</v>
      </c>
      <c r="C445" s="13">
        <f>+'7장 계측관리'!G374</f>
        <v>2658079</v>
      </c>
      <c r="D445" s="13">
        <f>+'7장 계측관리'!I374</f>
        <v>51760000</v>
      </c>
      <c r="E445" s="13">
        <f>+'7장 계측관리'!K374</f>
        <v>2358344</v>
      </c>
      <c r="F445" s="13">
        <f t="shared" si="95"/>
        <v>56776423</v>
      </c>
      <c r="G445" s="13">
        <f t="shared" si="97"/>
        <v>2923886</v>
      </c>
      <c r="H445" s="13">
        <f t="shared" si="98"/>
        <v>1116393</v>
      </c>
      <c r="I445" s="13"/>
      <c r="J445" s="13">
        <f t="shared" si="99"/>
        <v>60816702</v>
      </c>
      <c r="K445" s="109"/>
    </row>
    <row r="446" spans="1:11" ht="21.95" customHeight="1">
      <c r="A446" s="104" t="s">
        <v>511</v>
      </c>
      <c r="B446" s="12" t="s">
        <v>665</v>
      </c>
      <c r="C446" s="13">
        <f>+'7장 계측관리'!G394</f>
        <v>2210267</v>
      </c>
      <c r="D446" s="13">
        <f>+'7장 계측관리'!I394</f>
        <v>13060000</v>
      </c>
      <c r="E446" s="13">
        <f>+'7장 계측관리'!K394</f>
        <v>66308</v>
      </c>
      <c r="F446" s="13">
        <f t="shared" si="95"/>
        <v>15336575</v>
      </c>
      <c r="G446" s="13">
        <f t="shared" si="97"/>
        <v>2431293</v>
      </c>
      <c r="H446" s="13">
        <f t="shared" si="98"/>
        <v>928312</v>
      </c>
      <c r="I446" s="13"/>
      <c r="J446" s="13">
        <f t="shared" si="99"/>
        <v>18696180</v>
      </c>
      <c r="K446" s="109"/>
    </row>
    <row r="447" spans="1:11" ht="21.95" customHeight="1">
      <c r="A447" s="104" t="s">
        <v>501</v>
      </c>
      <c r="B447" s="12" t="s">
        <v>665</v>
      </c>
      <c r="C447" s="13">
        <f>+'7장 계측관리'!G414</f>
        <v>2346724</v>
      </c>
      <c r="D447" s="13">
        <f>+'7장 계측관리'!I414</f>
        <v>46660000</v>
      </c>
      <c r="E447" s="13">
        <f>+'7장 계측관리'!K414</f>
        <v>70401</v>
      </c>
      <c r="F447" s="13">
        <f t="shared" si="95"/>
        <v>49077125</v>
      </c>
      <c r="G447" s="13">
        <f t="shared" si="97"/>
        <v>2581396</v>
      </c>
      <c r="H447" s="13">
        <f t="shared" si="98"/>
        <v>985624</v>
      </c>
      <c r="I447" s="13"/>
      <c r="J447" s="13">
        <f t="shared" si="99"/>
        <v>52644145</v>
      </c>
      <c r="K447" s="109"/>
    </row>
    <row r="448" spans="1:11" ht="21.95" customHeight="1">
      <c r="A448" s="104" t="s">
        <v>2149</v>
      </c>
      <c r="B448" s="12" t="s">
        <v>671</v>
      </c>
      <c r="C448" s="13">
        <f>+'7장 계측관리'!G434</f>
        <v>30020</v>
      </c>
      <c r="D448" s="13">
        <f>+'7장 계측관리'!I434</f>
        <v>11185</v>
      </c>
      <c r="E448" s="13">
        <f>+'7장 계측관리'!K434</f>
        <v>126894</v>
      </c>
      <c r="F448" s="13">
        <f t="shared" si="95"/>
        <v>168099</v>
      </c>
      <c r="G448" s="13">
        <f t="shared" si="97"/>
        <v>33022</v>
      </c>
      <c r="H448" s="13">
        <f t="shared" si="98"/>
        <v>12608</v>
      </c>
      <c r="I448" s="13"/>
      <c r="J448" s="13">
        <f t="shared" si="99"/>
        <v>213729</v>
      </c>
      <c r="K448" s="109"/>
    </row>
    <row r="449" spans="1:11" ht="21.95" customHeight="1">
      <c r="A449" s="104" t="s">
        <v>2146</v>
      </c>
      <c r="B449" s="12" t="s">
        <v>671</v>
      </c>
      <c r="C449" s="13">
        <f>+'7장 계측관리'!G453</f>
        <v>32749</v>
      </c>
      <c r="D449" s="13">
        <f>+'7장 계측관리'!I453</f>
        <v>17281</v>
      </c>
      <c r="E449" s="13">
        <f>+'7장 계측관리'!K453</f>
        <v>151786</v>
      </c>
      <c r="F449" s="13">
        <f t="shared" si="95"/>
        <v>201816</v>
      </c>
      <c r="G449" s="13">
        <f t="shared" si="97"/>
        <v>36023</v>
      </c>
      <c r="H449" s="13">
        <f t="shared" si="98"/>
        <v>13754</v>
      </c>
      <c r="I449" s="13"/>
      <c r="J449" s="13">
        <f t="shared" si="99"/>
        <v>251593</v>
      </c>
      <c r="K449" s="109"/>
    </row>
    <row r="450" spans="1:11" ht="21.95" customHeight="1">
      <c r="A450" s="104" t="s">
        <v>2144</v>
      </c>
      <c r="B450" s="12" t="s">
        <v>671</v>
      </c>
      <c r="C450" s="13">
        <f>+'7장 계측관리'!G472</f>
        <v>70957</v>
      </c>
      <c r="D450" s="13">
        <f>+'7장 계측관리'!I472</f>
        <v>41318</v>
      </c>
      <c r="E450" s="13">
        <f>+'7장 계측관리'!K472</f>
        <v>284099</v>
      </c>
      <c r="F450" s="13">
        <f t="shared" si="95"/>
        <v>396374</v>
      </c>
      <c r="G450" s="13">
        <f t="shared" si="97"/>
        <v>78052</v>
      </c>
      <c r="H450" s="13">
        <f t="shared" si="98"/>
        <v>29801</v>
      </c>
      <c r="I450" s="13"/>
      <c r="J450" s="13">
        <f t="shared" si="99"/>
        <v>504227</v>
      </c>
      <c r="K450" s="109"/>
    </row>
    <row r="451" spans="1:11" ht="21.95" customHeight="1">
      <c r="A451" s="104" t="s">
        <v>433</v>
      </c>
      <c r="B451" s="12" t="s">
        <v>671</v>
      </c>
      <c r="C451" s="13">
        <f>+'7장 계측관리'!G492</f>
        <v>117353</v>
      </c>
      <c r="D451" s="13">
        <f>+'7장 계측관리'!I492</f>
        <v>143058</v>
      </c>
      <c r="E451" s="13">
        <f>+'7장 계측관리'!K492</f>
        <v>366950</v>
      </c>
      <c r="F451" s="13">
        <f t="shared" si="95"/>
        <v>627361</v>
      </c>
      <c r="G451" s="13">
        <f t="shared" si="97"/>
        <v>129088</v>
      </c>
      <c r="H451" s="13">
        <f t="shared" si="98"/>
        <v>49288</v>
      </c>
      <c r="I451" s="13"/>
      <c r="J451" s="13">
        <f t="shared" si="99"/>
        <v>805737</v>
      </c>
      <c r="K451" s="109"/>
    </row>
    <row r="452" spans="1:11" ht="21.95" customHeight="1">
      <c r="A452" s="104" t="s">
        <v>2150</v>
      </c>
      <c r="B452" s="12" t="s">
        <v>671</v>
      </c>
      <c r="C452" s="13">
        <f>+'7장 계측관리'!G513</f>
        <v>30020</v>
      </c>
      <c r="D452" s="13">
        <f>+'7장 계측관리'!I513</f>
        <v>31583</v>
      </c>
      <c r="E452" s="13">
        <f>+'7장 계측관리'!K513</f>
        <v>135169</v>
      </c>
      <c r="F452" s="13">
        <f t="shared" si="95"/>
        <v>196772</v>
      </c>
      <c r="G452" s="13">
        <f t="shared" si="97"/>
        <v>33022</v>
      </c>
      <c r="H452" s="13">
        <f t="shared" si="98"/>
        <v>12608</v>
      </c>
      <c r="I452" s="13"/>
      <c r="J452" s="13">
        <f t="shared" si="99"/>
        <v>242402</v>
      </c>
      <c r="K452" s="109"/>
    </row>
    <row r="453" spans="1:11" ht="21.95" customHeight="1">
      <c r="A453" s="104" t="s">
        <v>2154</v>
      </c>
      <c r="B453" s="12" t="s">
        <v>671</v>
      </c>
      <c r="C453" s="13">
        <f>+'7장 계측관리'!G534</f>
        <v>30020</v>
      </c>
      <c r="D453" s="13">
        <f>+'7장 계측관리'!I534</f>
        <v>38231</v>
      </c>
      <c r="E453" s="13">
        <f>+'7장 계측관리'!K534</f>
        <v>145127</v>
      </c>
      <c r="F453" s="13">
        <f t="shared" si="95"/>
        <v>213378</v>
      </c>
      <c r="G453" s="13">
        <f t="shared" si="97"/>
        <v>33022</v>
      </c>
      <c r="H453" s="13">
        <f t="shared" si="98"/>
        <v>12608</v>
      </c>
      <c r="I453" s="13"/>
      <c r="J453" s="13">
        <f t="shared" si="99"/>
        <v>259008</v>
      </c>
      <c r="K453" s="109"/>
    </row>
    <row r="454" spans="1:11" ht="21.95" customHeight="1">
      <c r="A454" s="104" t="s">
        <v>2153</v>
      </c>
      <c r="B454" s="12" t="s">
        <v>671</v>
      </c>
      <c r="C454" s="13">
        <f>+'7장 계측관리'!G553</f>
        <v>32749</v>
      </c>
      <c r="D454" s="13">
        <f>+'7장 계측관리'!I553</f>
        <v>13058</v>
      </c>
      <c r="E454" s="13">
        <f>+'7장 계측관리'!K553</f>
        <v>150563</v>
      </c>
      <c r="F454" s="13">
        <f t="shared" si="95"/>
        <v>196370</v>
      </c>
      <c r="G454" s="13">
        <f t="shared" si="97"/>
        <v>36023</v>
      </c>
      <c r="H454" s="13">
        <f t="shared" si="98"/>
        <v>13754</v>
      </c>
      <c r="I454" s="13"/>
      <c r="J454" s="13">
        <f t="shared" si="99"/>
        <v>246147</v>
      </c>
      <c r="K454" s="109"/>
    </row>
    <row r="455" spans="1:11" ht="21.95" customHeight="1">
      <c r="A455" s="104" t="s">
        <v>2152</v>
      </c>
      <c r="B455" s="12" t="s">
        <v>671</v>
      </c>
      <c r="C455" s="13">
        <f>+'7장 계측관리'!G572</f>
        <v>38208</v>
      </c>
      <c r="D455" s="13">
        <f>+'7장 계측관리'!I572</f>
        <v>15330</v>
      </c>
      <c r="E455" s="13">
        <f>+'7장 계측관리'!K572</f>
        <v>176577</v>
      </c>
      <c r="F455" s="13">
        <f t="shared" si="95"/>
        <v>230115</v>
      </c>
      <c r="G455" s="13">
        <f t="shared" si="97"/>
        <v>42028</v>
      </c>
      <c r="H455" s="13">
        <f t="shared" si="98"/>
        <v>16047</v>
      </c>
      <c r="I455" s="13"/>
      <c r="J455" s="13">
        <f t="shared" si="99"/>
        <v>288190</v>
      </c>
      <c r="K455" s="109"/>
    </row>
    <row r="456" spans="1:11" ht="21.95" customHeight="1">
      <c r="A456" s="104" t="s">
        <v>2145</v>
      </c>
      <c r="B456" s="12" t="s">
        <v>671</v>
      </c>
      <c r="C456" s="13">
        <f>+'7장 계측관리'!G591</f>
        <v>81874</v>
      </c>
      <c r="D456" s="13">
        <f>+'7장 계측관리'!I591</f>
        <v>23366</v>
      </c>
      <c r="E456" s="13">
        <f>+'7장 계측관리'!K591</f>
        <v>329970</v>
      </c>
      <c r="F456" s="13">
        <f t="shared" si="95"/>
        <v>435210</v>
      </c>
      <c r="G456" s="13">
        <f t="shared" si="97"/>
        <v>90061</v>
      </c>
      <c r="H456" s="13">
        <f t="shared" si="98"/>
        <v>34387</v>
      </c>
      <c r="I456" s="13"/>
      <c r="J456" s="13">
        <f t="shared" ref="J456:J487" si="100">+F456+G456+H456</f>
        <v>559658</v>
      </c>
      <c r="K456" s="109"/>
    </row>
    <row r="457" spans="1:11" ht="21.95" customHeight="1">
      <c r="A457" s="104" t="s">
        <v>434</v>
      </c>
      <c r="B457" s="12" t="s">
        <v>671</v>
      </c>
      <c r="C457" s="13">
        <f>+'7장 계측관리'!G611</f>
        <v>139186</v>
      </c>
      <c r="D457" s="13">
        <f>+'7장 계측관리'!I611</f>
        <v>112154</v>
      </c>
      <c r="E457" s="13">
        <f>+'7장 계측관리'!K611</f>
        <v>429157</v>
      </c>
      <c r="F457" s="13">
        <f t="shared" si="95"/>
        <v>680497</v>
      </c>
      <c r="G457" s="13">
        <f t="shared" si="97"/>
        <v>153104</v>
      </c>
      <c r="H457" s="13">
        <f t="shared" si="98"/>
        <v>58458</v>
      </c>
      <c r="I457" s="13"/>
      <c r="J457" s="13">
        <f t="shared" si="100"/>
        <v>892059</v>
      </c>
      <c r="K457" s="109"/>
    </row>
    <row r="458" spans="1:11" ht="21.95" customHeight="1">
      <c r="A458" s="104" t="s">
        <v>2148</v>
      </c>
      <c r="B458" s="12" t="s">
        <v>671</v>
      </c>
      <c r="C458" s="13">
        <f>+'7장 계측관리'!G632</f>
        <v>35478</v>
      </c>
      <c r="D458" s="13">
        <f>+'7장 계측관리'!I632</f>
        <v>43482</v>
      </c>
      <c r="E458" s="13">
        <f>+'7장 계측관리'!K632</f>
        <v>153086</v>
      </c>
      <c r="F458" s="13">
        <f t="shared" si="95"/>
        <v>232046</v>
      </c>
      <c r="G458" s="13">
        <f t="shared" si="97"/>
        <v>39025</v>
      </c>
      <c r="H458" s="13">
        <f t="shared" si="98"/>
        <v>14900</v>
      </c>
      <c r="I458" s="13"/>
      <c r="J458" s="13">
        <f t="shared" si="100"/>
        <v>285971</v>
      </c>
      <c r="K458" s="109"/>
    </row>
    <row r="459" spans="1:11" ht="21.95" customHeight="1">
      <c r="A459" s="104" t="s">
        <v>2151</v>
      </c>
      <c r="B459" s="12" t="s">
        <v>671</v>
      </c>
      <c r="C459" s="13">
        <f>+'7장 계측관리'!G653</f>
        <v>38208</v>
      </c>
      <c r="D459" s="13">
        <f>+'7장 계측관리'!I653</f>
        <v>52880</v>
      </c>
      <c r="E459" s="13">
        <f>+'7장 계측관리'!K653</f>
        <v>169077</v>
      </c>
      <c r="F459" s="13">
        <f t="shared" si="95"/>
        <v>260165</v>
      </c>
      <c r="G459" s="13">
        <f t="shared" si="97"/>
        <v>42028</v>
      </c>
      <c r="H459" s="13">
        <f t="shared" si="98"/>
        <v>16047</v>
      </c>
      <c r="I459" s="13"/>
      <c r="J459" s="13">
        <f t="shared" si="100"/>
        <v>318240</v>
      </c>
      <c r="K459" s="109"/>
    </row>
    <row r="460" spans="1:11" ht="21.95" customHeight="1">
      <c r="A460" s="104" t="s">
        <v>435</v>
      </c>
      <c r="B460" s="12" t="s">
        <v>671</v>
      </c>
      <c r="C460" s="13">
        <f>+'7장 계측관리'!G672</f>
        <v>38208</v>
      </c>
      <c r="D460" s="13">
        <f>+'7장 계측관리'!I672</f>
        <v>15821</v>
      </c>
      <c r="E460" s="13">
        <f>+'7장 계측관리'!K672</f>
        <v>174333</v>
      </c>
      <c r="F460" s="13">
        <f t="shared" si="95"/>
        <v>228362</v>
      </c>
      <c r="G460" s="13">
        <f t="shared" si="97"/>
        <v>42028</v>
      </c>
      <c r="H460" s="13">
        <f t="shared" si="98"/>
        <v>16047</v>
      </c>
      <c r="I460" s="13"/>
      <c r="J460" s="13">
        <f t="shared" si="100"/>
        <v>286437</v>
      </c>
      <c r="K460" s="109"/>
    </row>
    <row r="461" spans="1:11" ht="21.95" customHeight="1">
      <c r="A461" s="104" t="s">
        <v>436</v>
      </c>
      <c r="B461" s="12" t="s">
        <v>671</v>
      </c>
      <c r="C461" s="13">
        <f>+'7장 계측관리'!G691</f>
        <v>43666</v>
      </c>
      <c r="D461" s="13">
        <f>+'7장 계측관리'!I691</f>
        <v>18441</v>
      </c>
      <c r="E461" s="13">
        <f>+'7장 계측관리'!K691</f>
        <v>203048</v>
      </c>
      <c r="F461" s="13">
        <f t="shared" si="95"/>
        <v>265155</v>
      </c>
      <c r="G461" s="13">
        <f t="shared" si="97"/>
        <v>48032</v>
      </c>
      <c r="H461" s="13">
        <f t="shared" si="98"/>
        <v>18339</v>
      </c>
      <c r="I461" s="13"/>
      <c r="J461" s="13">
        <f t="shared" si="100"/>
        <v>331526</v>
      </c>
      <c r="K461" s="109"/>
    </row>
    <row r="462" spans="1:11" ht="21.95" customHeight="1">
      <c r="A462" s="104" t="s">
        <v>2147</v>
      </c>
      <c r="B462" s="12" t="s">
        <v>671</v>
      </c>
      <c r="C462" s="13">
        <f>+'7장 계측관리'!G710</f>
        <v>95520</v>
      </c>
      <c r="D462" s="13">
        <f>+'7장 계측관리'!I710</f>
        <v>28050</v>
      </c>
      <c r="E462" s="13">
        <f>+'7장 계측관리'!K710</f>
        <v>385060</v>
      </c>
      <c r="F462" s="13">
        <f t="shared" si="95"/>
        <v>508630</v>
      </c>
      <c r="G462" s="13">
        <f t="shared" si="97"/>
        <v>105072</v>
      </c>
      <c r="H462" s="13">
        <f t="shared" si="98"/>
        <v>40118</v>
      </c>
      <c r="I462" s="13"/>
      <c r="J462" s="13">
        <f t="shared" si="100"/>
        <v>653820</v>
      </c>
      <c r="K462" s="109"/>
    </row>
    <row r="463" spans="1:11" ht="21.95" customHeight="1">
      <c r="A463" s="104" t="s">
        <v>437</v>
      </c>
      <c r="B463" s="12" t="s">
        <v>671</v>
      </c>
      <c r="C463" s="13">
        <f>+'7장 계측관리'!G730</f>
        <v>161019</v>
      </c>
      <c r="D463" s="13">
        <f>+'7장 계측관리'!I730</f>
        <v>145562</v>
      </c>
      <c r="E463" s="13">
        <f>+'7장 계측관리'!K730</f>
        <v>501142</v>
      </c>
      <c r="F463" s="13">
        <f t="shared" si="95"/>
        <v>807723</v>
      </c>
      <c r="G463" s="13">
        <f t="shared" si="97"/>
        <v>177120</v>
      </c>
      <c r="H463" s="13">
        <f t="shared" si="98"/>
        <v>67627</v>
      </c>
      <c r="I463" s="13"/>
      <c r="J463" s="13">
        <f t="shared" si="100"/>
        <v>1052470</v>
      </c>
      <c r="K463" s="109"/>
    </row>
    <row r="464" spans="1:11" ht="21.95" customHeight="1">
      <c r="A464" s="104" t="s">
        <v>438</v>
      </c>
      <c r="B464" s="12" t="s">
        <v>671</v>
      </c>
      <c r="C464" s="13">
        <f>+'7장 계측관리'!G751</f>
        <v>38208</v>
      </c>
      <c r="D464" s="13">
        <f>+'7장 계측관리'!I751</f>
        <v>65830</v>
      </c>
      <c r="E464" s="13">
        <f>+'7장 계측관리'!K751</f>
        <v>171845</v>
      </c>
      <c r="F464" s="13">
        <f t="shared" si="95"/>
        <v>275883</v>
      </c>
      <c r="G464" s="13">
        <f t="shared" si="97"/>
        <v>42028</v>
      </c>
      <c r="H464" s="13">
        <f t="shared" si="98"/>
        <v>16047</v>
      </c>
      <c r="I464" s="13"/>
      <c r="J464" s="13">
        <f t="shared" si="100"/>
        <v>333958</v>
      </c>
      <c r="K464" s="109"/>
    </row>
    <row r="465" spans="1:11" ht="21.95" customHeight="1">
      <c r="A465" s="104" t="s">
        <v>2159</v>
      </c>
      <c r="B465" s="12" t="s">
        <v>671</v>
      </c>
      <c r="C465" s="13">
        <f>+'7장 계측관리'!G772</f>
        <v>40937</v>
      </c>
      <c r="D465" s="13">
        <f>+'7장 계측관리'!I772</f>
        <v>80103</v>
      </c>
      <c r="E465" s="13">
        <f>+'7장 계측관리'!K772</f>
        <v>183665</v>
      </c>
      <c r="F465" s="13">
        <f t="shared" si="95"/>
        <v>304705</v>
      </c>
      <c r="G465" s="13">
        <f t="shared" si="97"/>
        <v>45030</v>
      </c>
      <c r="H465" s="13">
        <f t="shared" si="98"/>
        <v>17193</v>
      </c>
      <c r="I465" s="13"/>
      <c r="J465" s="13">
        <f t="shared" si="100"/>
        <v>366928</v>
      </c>
      <c r="K465" s="109"/>
    </row>
    <row r="466" spans="1:11" ht="21.95" customHeight="1">
      <c r="A466" s="104" t="s">
        <v>443</v>
      </c>
      <c r="B466" s="12" t="s">
        <v>671</v>
      </c>
      <c r="C466" s="13">
        <f>+'7장 계측관리'!G791</f>
        <v>40937</v>
      </c>
      <c r="D466" s="13">
        <f>+'7장 계측관리'!I791</f>
        <v>18780</v>
      </c>
      <c r="E466" s="13">
        <f>+'7장 계측관리'!K791</f>
        <v>188080</v>
      </c>
      <c r="F466" s="13">
        <f t="shared" si="95"/>
        <v>247797</v>
      </c>
      <c r="G466" s="13">
        <f t="shared" si="97"/>
        <v>45030</v>
      </c>
      <c r="H466" s="13">
        <f t="shared" si="98"/>
        <v>17193</v>
      </c>
      <c r="I466" s="13"/>
      <c r="J466" s="13">
        <f t="shared" si="100"/>
        <v>310020</v>
      </c>
      <c r="K466" s="109"/>
    </row>
    <row r="467" spans="1:11" ht="21.95" customHeight="1">
      <c r="A467" s="104" t="s">
        <v>444</v>
      </c>
      <c r="B467" s="12" t="s">
        <v>671</v>
      </c>
      <c r="C467" s="13">
        <f>+'7장 계측관리'!G810</f>
        <v>46395</v>
      </c>
      <c r="D467" s="13">
        <f>+'7장 계측관리'!I810</f>
        <v>21575</v>
      </c>
      <c r="E467" s="13">
        <f>+'7장 계측관리'!K810</f>
        <v>217918</v>
      </c>
      <c r="F467" s="13">
        <f t="shared" si="95"/>
        <v>285888</v>
      </c>
      <c r="G467" s="13">
        <f t="shared" si="97"/>
        <v>51034</v>
      </c>
      <c r="H467" s="13">
        <f t="shared" si="98"/>
        <v>19485</v>
      </c>
      <c r="I467" s="13"/>
      <c r="J467" s="13">
        <f t="shared" si="100"/>
        <v>356407</v>
      </c>
      <c r="K467" s="109"/>
    </row>
    <row r="468" spans="1:11" ht="21.95" customHeight="1">
      <c r="A468" s="104" t="s">
        <v>2158</v>
      </c>
      <c r="B468" s="12" t="s">
        <v>671</v>
      </c>
      <c r="C468" s="13">
        <f>+'7장 계측관리'!G829</f>
        <v>103707</v>
      </c>
      <c r="D468" s="13">
        <f>+'7장 계측관리'!I829</f>
        <v>32407</v>
      </c>
      <c r="E468" s="13">
        <f>+'7장 계측관리'!K829</f>
        <v>418687</v>
      </c>
      <c r="F468" s="13">
        <f t="shared" si="95"/>
        <v>554801</v>
      </c>
      <c r="G468" s="13">
        <f t="shared" si="97"/>
        <v>114077</v>
      </c>
      <c r="H468" s="13">
        <f t="shared" si="98"/>
        <v>43556</v>
      </c>
      <c r="I468" s="13"/>
      <c r="J468" s="13">
        <f t="shared" si="100"/>
        <v>712434</v>
      </c>
      <c r="K468" s="109"/>
    </row>
    <row r="469" spans="1:11" ht="21.95" customHeight="1">
      <c r="A469" s="104" t="s">
        <v>881</v>
      </c>
      <c r="B469" s="12" t="s">
        <v>671</v>
      </c>
      <c r="C469" s="13">
        <f>+'7장 계측관리'!G849</f>
        <v>171936</v>
      </c>
      <c r="D469" s="13">
        <f>+'7장 계측관리'!I849</f>
        <v>177069</v>
      </c>
      <c r="E469" s="13">
        <f>+'7장 계측관리'!K849</f>
        <v>530038</v>
      </c>
      <c r="F469" s="13">
        <f t="shared" si="95"/>
        <v>879043</v>
      </c>
      <c r="G469" s="13">
        <f t="shared" si="97"/>
        <v>189129</v>
      </c>
      <c r="H469" s="13">
        <f t="shared" si="98"/>
        <v>72213</v>
      </c>
      <c r="I469" s="13"/>
      <c r="J469" s="13">
        <f t="shared" si="100"/>
        <v>1140385</v>
      </c>
      <c r="K469" s="109"/>
    </row>
    <row r="470" spans="1:11" ht="21.95" customHeight="1">
      <c r="A470" s="104" t="s">
        <v>893</v>
      </c>
      <c r="B470" s="12" t="s">
        <v>671</v>
      </c>
      <c r="C470" s="13">
        <f>+'7장 계측관리'!G870</f>
        <v>40937</v>
      </c>
      <c r="D470" s="13">
        <f>+'7장 계측관리'!I870</f>
        <v>87829</v>
      </c>
      <c r="E470" s="13">
        <f>+'7장 계측관리'!K870</f>
        <v>183730</v>
      </c>
      <c r="F470" s="13">
        <f t="shared" si="95"/>
        <v>312496</v>
      </c>
      <c r="G470" s="13">
        <f t="shared" si="97"/>
        <v>45030</v>
      </c>
      <c r="H470" s="13">
        <f t="shared" si="98"/>
        <v>17193</v>
      </c>
      <c r="I470" s="13"/>
      <c r="J470" s="13">
        <f t="shared" si="100"/>
        <v>374719</v>
      </c>
      <c r="K470" s="109"/>
    </row>
    <row r="471" spans="1:11" ht="21.95" customHeight="1">
      <c r="A471" s="104" t="s">
        <v>2156</v>
      </c>
      <c r="B471" s="12" t="s">
        <v>671</v>
      </c>
      <c r="C471" s="13">
        <f>+'7장 계측관리'!G891</f>
        <v>43666</v>
      </c>
      <c r="D471" s="13">
        <f>+'7장 계측관리'!I891</f>
        <v>106977</v>
      </c>
      <c r="E471" s="13">
        <f>+'7장 계측관리'!K891</f>
        <v>195550</v>
      </c>
      <c r="F471" s="13">
        <f t="shared" si="95"/>
        <v>346193</v>
      </c>
      <c r="G471" s="13">
        <f t="shared" si="97"/>
        <v>48032</v>
      </c>
      <c r="H471" s="13">
        <f t="shared" si="98"/>
        <v>18339</v>
      </c>
      <c r="I471" s="13"/>
      <c r="J471" s="13">
        <f t="shared" si="100"/>
        <v>412564</v>
      </c>
      <c r="K471" s="109"/>
    </row>
    <row r="472" spans="1:11" ht="21.95" customHeight="1">
      <c r="A472" s="104" t="s">
        <v>518</v>
      </c>
      <c r="B472" s="12" t="s">
        <v>725</v>
      </c>
      <c r="C472" s="13">
        <f>+'7장 계측관리'!G908</f>
        <v>156976</v>
      </c>
      <c r="D472" s="13">
        <f>+'7장 계측관리'!I908</f>
        <v>1052638</v>
      </c>
      <c r="E472" s="13">
        <f>+'7장 계측관리'!K908</f>
        <v>99327</v>
      </c>
      <c r="F472" s="13">
        <f t="shared" si="95"/>
        <v>1308941</v>
      </c>
      <c r="G472" s="13">
        <f t="shared" si="97"/>
        <v>172673</v>
      </c>
      <c r="H472" s="13">
        <f t="shared" si="98"/>
        <v>65929</v>
      </c>
      <c r="I472" s="13"/>
      <c r="J472" s="13">
        <f t="shared" si="100"/>
        <v>1547543</v>
      </c>
      <c r="K472" s="109"/>
    </row>
    <row r="473" spans="1:11" ht="21.95" customHeight="1">
      <c r="A473" s="104" t="s">
        <v>1636</v>
      </c>
      <c r="B473" s="12" t="s">
        <v>725</v>
      </c>
      <c r="C473" s="13">
        <f>+'7장 계측관리'!G924</f>
        <v>270726</v>
      </c>
      <c r="D473" s="13">
        <f>+'7장 계측관리'!I924</f>
        <v>1000138</v>
      </c>
      <c r="E473" s="13">
        <f>+'7장 계측관리'!K924</f>
        <v>165545</v>
      </c>
      <c r="F473" s="13">
        <f t="shared" si="95"/>
        <v>1436409</v>
      </c>
      <c r="G473" s="13">
        <f t="shared" si="97"/>
        <v>297798</v>
      </c>
      <c r="H473" s="13">
        <f t="shared" si="98"/>
        <v>113704</v>
      </c>
      <c r="I473" s="13"/>
      <c r="J473" s="13">
        <f t="shared" si="100"/>
        <v>1847911</v>
      </c>
      <c r="K473" s="109"/>
    </row>
    <row r="474" spans="1:11" ht="21.95" customHeight="1">
      <c r="A474" s="104" t="s">
        <v>1089</v>
      </c>
      <c r="B474" s="12" t="s">
        <v>725</v>
      </c>
      <c r="C474" s="13">
        <f>+'7장 계측관리'!G939</f>
        <v>113747</v>
      </c>
      <c r="D474" s="13">
        <f>+'7장 계측관리'!I939</f>
        <v>189760</v>
      </c>
      <c r="E474" s="13">
        <f>+'7장 계측관리'!K939</f>
        <v>66218</v>
      </c>
      <c r="F474" s="13">
        <f t="shared" si="95"/>
        <v>369725</v>
      </c>
      <c r="G474" s="13">
        <f t="shared" si="97"/>
        <v>125121</v>
      </c>
      <c r="H474" s="13">
        <f t="shared" si="98"/>
        <v>47773</v>
      </c>
      <c r="I474" s="13"/>
      <c r="J474" s="13">
        <f t="shared" si="100"/>
        <v>542619</v>
      </c>
      <c r="K474" s="109"/>
    </row>
    <row r="475" spans="1:11" ht="21.95" customHeight="1">
      <c r="A475" s="104" t="s">
        <v>49</v>
      </c>
      <c r="B475" s="12" t="s">
        <v>725</v>
      </c>
      <c r="C475" s="13">
        <f>+'7장 계측관리'!G954</f>
        <v>270726</v>
      </c>
      <c r="D475" s="13">
        <f>+'7장 계측관리'!I954</f>
        <v>807513</v>
      </c>
      <c r="E475" s="13">
        <f>+'7장 계측관리'!K954</f>
        <v>165545</v>
      </c>
      <c r="F475" s="13">
        <f t="shared" si="95"/>
        <v>1243784</v>
      </c>
      <c r="G475" s="13">
        <f t="shared" si="97"/>
        <v>297798</v>
      </c>
      <c r="H475" s="13">
        <f t="shared" si="98"/>
        <v>113704</v>
      </c>
      <c r="I475" s="13"/>
      <c r="J475" s="13">
        <f t="shared" si="100"/>
        <v>1655286</v>
      </c>
      <c r="K475" s="109"/>
    </row>
    <row r="476" spans="1:11" ht="21.95" customHeight="1">
      <c r="A476" s="104" t="s">
        <v>1618</v>
      </c>
      <c r="B476" s="12" t="s">
        <v>725</v>
      </c>
      <c r="C476" s="13">
        <f>+'7장 계측관리'!G971</f>
        <v>657667</v>
      </c>
      <c r="D476" s="13">
        <f>+'7장 계측관리'!I971</f>
        <v>2100000</v>
      </c>
      <c r="E476" s="13">
        <f>+'7장 계측관리'!K971</f>
        <v>331090</v>
      </c>
      <c r="F476" s="13">
        <f t="shared" si="95"/>
        <v>3088757</v>
      </c>
      <c r="G476" s="13">
        <f t="shared" si="97"/>
        <v>723433</v>
      </c>
      <c r="H476" s="13">
        <f t="shared" si="98"/>
        <v>276220</v>
      </c>
      <c r="I476" s="13"/>
      <c r="J476" s="13">
        <f t="shared" si="100"/>
        <v>4088410</v>
      </c>
      <c r="K476" s="109"/>
    </row>
    <row r="477" spans="1:11" ht="21.95" customHeight="1">
      <c r="A477" s="104" t="s">
        <v>262</v>
      </c>
      <c r="B477" s="12" t="s">
        <v>725</v>
      </c>
      <c r="C477" s="13">
        <f>+'7장 계측관리'!G988</f>
        <v>930155</v>
      </c>
      <c r="D477" s="13">
        <f>+'7장 계측관리'!I988</f>
        <v>1680000</v>
      </c>
      <c r="E477" s="13">
        <f>+'7장 계측관리'!K988</f>
        <v>496635</v>
      </c>
      <c r="F477" s="13">
        <f t="shared" ref="F477:F540" si="101">SUM(C477:E477)</f>
        <v>3106790</v>
      </c>
      <c r="G477" s="13">
        <f t="shared" si="97"/>
        <v>1023170</v>
      </c>
      <c r="H477" s="13">
        <f t="shared" si="98"/>
        <v>390665</v>
      </c>
      <c r="I477" s="13"/>
      <c r="J477" s="13">
        <f t="shared" si="100"/>
        <v>4520625</v>
      </c>
      <c r="K477" s="109"/>
    </row>
    <row r="478" spans="1:11" ht="21.95" customHeight="1">
      <c r="A478" s="104" t="s">
        <v>307</v>
      </c>
      <c r="B478" s="12" t="s">
        <v>725</v>
      </c>
      <c r="C478" s="13">
        <f>+'7장 계측관리'!G1008</f>
        <v>486871</v>
      </c>
      <c r="D478" s="13">
        <f>+'7장 계측관리'!I1008</f>
        <v>3725400</v>
      </c>
      <c r="E478" s="13">
        <f>+'7장 계측관리'!K1008</f>
        <v>331090</v>
      </c>
      <c r="F478" s="13">
        <f t="shared" si="101"/>
        <v>4543361</v>
      </c>
      <c r="G478" s="13">
        <f t="shared" si="97"/>
        <v>535558</v>
      </c>
      <c r="H478" s="13">
        <f t="shared" si="98"/>
        <v>204485</v>
      </c>
      <c r="I478" s="13"/>
      <c r="J478" s="13">
        <f t="shared" si="100"/>
        <v>5283404</v>
      </c>
      <c r="K478" s="109"/>
    </row>
    <row r="479" spans="1:11" ht="21.95" customHeight="1">
      <c r="A479" s="104" t="s">
        <v>308</v>
      </c>
      <c r="B479" s="12" t="s">
        <v>725</v>
      </c>
      <c r="C479" s="13">
        <f>+'7장 계측관리'!G1028</f>
        <v>730305</v>
      </c>
      <c r="D479" s="13">
        <f>+'7장 계측관리'!I1028</f>
        <v>3869000</v>
      </c>
      <c r="E479" s="13">
        <f>+'7장 계측관리'!K1028</f>
        <v>496635</v>
      </c>
      <c r="F479" s="13">
        <f t="shared" si="101"/>
        <v>5095940</v>
      </c>
      <c r="G479" s="13">
        <f t="shared" si="97"/>
        <v>803335</v>
      </c>
      <c r="H479" s="13">
        <f t="shared" si="98"/>
        <v>306728</v>
      </c>
      <c r="I479" s="13"/>
      <c r="J479" s="13">
        <f t="shared" si="100"/>
        <v>6206003</v>
      </c>
      <c r="K479" s="109"/>
    </row>
    <row r="480" spans="1:11" ht="21.95" customHeight="1">
      <c r="A480" s="104" t="s">
        <v>252</v>
      </c>
      <c r="B480" s="12" t="s">
        <v>725</v>
      </c>
      <c r="C480" s="13">
        <f>+'7장 계측관리'!G1045</f>
        <v>500516</v>
      </c>
      <c r="D480" s="13">
        <f>+'7장 계측관리'!I1045</f>
        <v>528396</v>
      </c>
      <c r="E480" s="13">
        <f>+'7장 계측관리'!K1045</f>
        <v>331090</v>
      </c>
      <c r="F480" s="13">
        <f t="shared" si="101"/>
        <v>1360002</v>
      </c>
      <c r="G480" s="13">
        <f t="shared" si="97"/>
        <v>550567</v>
      </c>
      <c r="H480" s="13">
        <f t="shared" si="98"/>
        <v>210216</v>
      </c>
      <c r="I480" s="13"/>
      <c r="J480" s="13">
        <f t="shared" si="100"/>
        <v>2120785</v>
      </c>
      <c r="K480" s="109"/>
    </row>
    <row r="481" spans="1:11" ht="21.95" customHeight="1">
      <c r="A481" s="104" t="s">
        <v>298</v>
      </c>
      <c r="B481" s="12" t="s">
        <v>725</v>
      </c>
      <c r="C481" s="13">
        <f>+'7장 계측관리'!G1060</f>
        <v>156976</v>
      </c>
      <c r="D481" s="13">
        <f>+'7장 계측관리'!I1060</f>
        <v>431722</v>
      </c>
      <c r="E481" s="13">
        <f>+'7장 계측관리'!K1060</f>
        <v>99327</v>
      </c>
      <c r="F481" s="13">
        <f t="shared" si="101"/>
        <v>688025</v>
      </c>
      <c r="G481" s="13">
        <f t="shared" si="97"/>
        <v>172673</v>
      </c>
      <c r="H481" s="13">
        <f t="shared" si="98"/>
        <v>65929</v>
      </c>
      <c r="I481" s="13"/>
      <c r="J481" s="13">
        <f t="shared" si="100"/>
        <v>926627</v>
      </c>
      <c r="K481" s="109"/>
    </row>
    <row r="482" spans="1:11" ht="21.95" customHeight="1">
      <c r="A482" s="104" t="s">
        <v>516</v>
      </c>
      <c r="B482" s="12" t="s">
        <v>725</v>
      </c>
      <c r="C482" s="13">
        <f>+'7장 계측관리'!G1074</f>
        <v>299773</v>
      </c>
      <c r="D482" s="13">
        <f>+'7장 계측관리'!I1074</f>
        <v>369600</v>
      </c>
      <c r="E482" s="13">
        <f>+'7장 계측관리'!K1074</f>
        <v>436249</v>
      </c>
      <c r="F482" s="13">
        <f t="shared" si="101"/>
        <v>1105622</v>
      </c>
      <c r="G482" s="13">
        <f t="shared" si="97"/>
        <v>329750</v>
      </c>
      <c r="H482" s="13">
        <f t="shared" si="98"/>
        <v>125904</v>
      </c>
      <c r="I482" s="13"/>
      <c r="J482" s="13">
        <f t="shared" si="100"/>
        <v>1561276</v>
      </c>
      <c r="K482" s="109"/>
    </row>
    <row r="483" spans="1:11" ht="21.95" customHeight="1">
      <c r="A483" s="104" t="s">
        <v>517</v>
      </c>
      <c r="B483" s="12" t="s">
        <v>725</v>
      </c>
      <c r="C483" s="13">
        <f>+'7장 계측관리'!G1088</f>
        <v>568745</v>
      </c>
      <c r="D483" s="13">
        <f>+'7장 계측관리'!I1088</f>
        <v>435750</v>
      </c>
      <c r="E483" s="13">
        <f>+'7장 계측관리'!K1088</f>
        <v>331090</v>
      </c>
      <c r="F483" s="13">
        <f t="shared" si="101"/>
        <v>1335585</v>
      </c>
      <c r="G483" s="13">
        <f t="shared" si="97"/>
        <v>625619</v>
      </c>
      <c r="H483" s="13">
        <f t="shared" si="98"/>
        <v>238872</v>
      </c>
      <c r="I483" s="13"/>
      <c r="J483" s="13">
        <f t="shared" si="100"/>
        <v>2200076</v>
      </c>
      <c r="K483" s="109"/>
    </row>
    <row r="484" spans="1:11" ht="21.95" customHeight="1">
      <c r="A484" s="104" t="s">
        <v>515</v>
      </c>
      <c r="B484" s="12" t="s">
        <v>725</v>
      </c>
      <c r="C484" s="13">
        <f>+'7장 계측관리'!G1102</f>
        <v>853117</v>
      </c>
      <c r="D484" s="13">
        <f>+'7장 계측관리'!I1102</f>
        <v>1317750</v>
      </c>
      <c r="E484" s="13">
        <f>+'7장 계측관리'!K1102</f>
        <v>496635</v>
      </c>
      <c r="F484" s="13">
        <f t="shared" si="101"/>
        <v>2667502</v>
      </c>
      <c r="G484" s="13">
        <f t="shared" si="97"/>
        <v>938428</v>
      </c>
      <c r="H484" s="13">
        <f t="shared" si="98"/>
        <v>358309</v>
      </c>
      <c r="I484" s="13"/>
      <c r="J484" s="13">
        <f t="shared" si="100"/>
        <v>3964239</v>
      </c>
      <c r="K484" s="109"/>
    </row>
    <row r="485" spans="1:11" ht="21.95" customHeight="1">
      <c r="A485" s="104" t="s">
        <v>1633</v>
      </c>
      <c r="B485" s="12" t="s">
        <v>665</v>
      </c>
      <c r="C485" s="13">
        <f>+'7장 계측관리'!G1121</f>
        <v>159757</v>
      </c>
      <c r="D485" s="13">
        <f>+'7장 계측관리'!I1121</f>
        <v>1485750</v>
      </c>
      <c r="E485" s="13">
        <f>+'7장 계측관리'!K1121</f>
        <v>64266</v>
      </c>
      <c r="F485" s="13">
        <f t="shared" si="101"/>
        <v>1709773</v>
      </c>
      <c r="G485" s="13">
        <f t="shared" si="97"/>
        <v>175732</v>
      </c>
      <c r="H485" s="13">
        <f t="shared" si="98"/>
        <v>67097</v>
      </c>
      <c r="I485" s="13"/>
      <c r="J485" s="13">
        <f t="shared" si="100"/>
        <v>1952602</v>
      </c>
      <c r="K485" s="109"/>
    </row>
    <row r="486" spans="1:11" ht="21.95" customHeight="1">
      <c r="A486" s="104" t="s">
        <v>250</v>
      </c>
      <c r="B486" s="12" t="s">
        <v>665</v>
      </c>
      <c r="C486" s="13">
        <f>+'7장 계측관리'!G1140</f>
        <v>294989</v>
      </c>
      <c r="D486" s="13">
        <f>+'7장 계측관리'!I1140</f>
        <v>1527750</v>
      </c>
      <c r="E486" s="13">
        <f>+'7장 계측관리'!K1140</f>
        <v>128533</v>
      </c>
      <c r="F486" s="13">
        <f t="shared" si="101"/>
        <v>1951272</v>
      </c>
      <c r="G486" s="13">
        <f t="shared" si="97"/>
        <v>324487</v>
      </c>
      <c r="H486" s="13">
        <f t="shared" si="98"/>
        <v>123895</v>
      </c>
      <c r="I486" s="13"/>
      <c r="J486" s="13">
        <f t="shared" si="100"/>
        <v>2399654</v>
      </c>
      <c r="K486" s="109"/>
    </row>
    <row r="487" spans="1:11" ht="21.95" customHeight="1">
      <c r="A487" s="104" t="s">
        <v>1627</v>
      </c>
      <c r="B487" s="12" t="s">
        <v>665</v>
      </c>
      <c r="C487" s="13">
        <f>+'7장 계측관리'!G1159</f>
        <v>81627</v>
      </c>
      <c r="D487" s="13">
        <f>+'7장 계측관리'!I1159</f>
        <v>2850750</v>
      </c>
      <c r="E487" s="13">
        <f>+'7장 계측관리'!K1159</f>
        <v>32133</v>
      </c>
      <c r="F487" s="13">
        <f t="shared" si="101"/>
        <v>2964510</v>
      </c>
      <c r="G487" s="13">
        <f t="shared" si="97"/>
        <v>89789</v>
      </c>
      <c r="H487" s="13">
        <f t="shared" si="98"/>
        <v>34283</v>
      </c>
      <c r="I487" s="13"/>
      <c r="J487" s="13">
        <f t="shared" si="100"/>
        <v>3088582</v>
      </c>
      <c r="K487" s="109"/>
    </row>
    <row r="488" spans="1:11" ht="21.95" customHeight="1">
      <c r="A488" s="104" t="s">
        <v>1670</v>
      </c>
      <c r="B488" s="12" t="s">
        <v>665</v>
      </c>
      <c r="C488" s="13">
        <f>+'7장 계측관리'!G1174</f>
        <v>406040</v>
      </c>
      <c r="D488" s="13">
        <f>+'7장 계측관리'!I1174</f>
        <v>819000</v>
      </c>
      <c r="E488" s="13">
        <f>+'7장 계측관리'!K1174</f>
        <v>0</v>
      </c>
      <c r="F488" s="13">
        <f t="shared" si="101"/>
        <v>1225040</v>
      </c>
      <c r="G488" s="13">
        <f t="shared" ref="G488:G551" si="102">INT(C488*$G$2)</f>
        <v>446644</v>
      </c>
      <c r="H488" s="13">
        <f t="shared" ref="H488:H551" si="103">INT((C488+G488)*$H$2)</f>
        <v>170536</v>
      </c>
      <c r="I488" s="13"/>
      <c r="J488" s="13">
        <f t="shared" ref="J488:J511" si="104">+F488+G488+H488</f>
        <v>1842220</v>
      </c>
      <c r="K488" s="109"/>
    </row>
    <row r="489" spans="1:11" ht="21.95" customHeight="1">
      <c r="A489" s="104" t="s">
        <v>205</v>
      </c>
      <c r="B489" s="12" t="s">
        <v>665</v>
      </c>
      <c r="C489" s="13">
        <f>+'7장 계측관리'!G1189</f>
        <v>406040</v>
      </c>
      <c r="D489" s="13">
        <f>+'7장 계측관리'!I1189</f>
        <v>819000</v>
      </c>
      <c r="E489" s="13">
        <f>+'7장 계측관리'!K1189</f>
        <v>0</v>
      </c>
      <c r="F489" s="13">
        <f t="shared" si="101"/>
        <v>1225040</v>
      </c>
      <c r="G489" s="13">
        <f t="shared" si="102"/>
        <v>446644</v>
      </c>
      <c r="H489" s="13">
        <f t="shared" si="103"/>
        <v>170536</v>
      </c>
      <c r="I489" s="13"/>
      <c r="J489" s="13">
        <f t="shared" si="104"/>
        <v>1842220</v>
      </c>
      <c r="K489" s="109"/>
    </row>
    <row r="490" spans="1:11" ht="21.95" customHeight="1">
      <c r="A490" s="104" t="s">
        <v>2157</v>
      </c>
      <c r="B490" s="12" t="s">
        <v>733</v>
      </c>
      <c r="C490" s="13">
        <f>+'7장 계측관리'!G1204</f>
        <v>236853</v>
      </c>
      <c r="D490" s="13">
        <f>+'7장 계측관리'!I1204</f>
        <v>260400</v>
      </c>
      <c r="E490" s="13">
        <f>+'7장 계측관리'!K1204</f>
        <v>0</v>
      </c>
      <c r="F490" s="13">
        <f t="shared" si="101"/>
        <v>497253</v>
      </c>
      <c r="G490" s="13">
        <f t="shared" si="102"/>
        <v>260538</v>
      </c>
      <c r="H490" s="13">
        <f t="shared" si="103"/>
        <v>99478</v>
      </c>
      <c r="I490" s="13"/>
      <c r="J490" s="13">
        <f t="shared" si="104"/>
        <v>857269</v>
      </c>
      <c r="K490" s="109"/>
    </row>
    <row r="491" spans="1:11" ht="21.95" customHeight="1">
      <c r="A491" s="104" t="s">
        <v>1095</v>
      </c>
      <c r="B491" s="12" t="s">
        <v>733</v>
      </c>
      <c r="C491" s="13">
        <f>+'7장 계측관리'!G1222</f>
        <v>378748</v>
      </c>
      <c r="D491" s="13">
        <f>+'7장 계측관리'!I1222</f>
        <v>1079400</v>
      </c>
      <c r="E491" s="13">
        <f>+'7장 계측관리'!K1222</f>
        <v>0</v>
      </c>
      <c r="F491" s="13">
        <f t="shared" si="101"/>
        <v>1458148</v>
      </c>
      <c r="G491" s="13">
        <f t="shared" si="102"/>
        <v>416622</v>
      </c>
      <c r="H491" s="13">
        <f t="shared" si="103"/>
        <v>159074</v>
      </c>
      <c r="I491" s="13"/>
      <c r="J491" s="13">
        <f t="shared" si="104"/>
        <v>2033844</v>
      </c>
      <c r="K491" s="109"/>
    </row>
    <row r="492" spans="1:11" ht="21.95" customHeight="1">
      <c r="A492" s="104" t="s">
        <v>2155</v>
      </c>
      <c r="B492" s="12" t="s">
        <v>665</v>
      </c>
      <c r="C492" s="13">
        <f>+'7장 계측관리'!G1241</f>
        <v>282535</v>
      </c>
      <c r="D492" s="13">
        <f>+'7장 계측관리'!I1241</f>
        <v>1397445</v>
      </c>
      <c r="E492" s="13">
        <f>+'7장 계측관리'!K1241</f>
        <v>174021</v>
      </c>
      <c r="F492" s="13">
        <f t="shared" si="101"/>
        <v>1854001</v>
      </c>
      <c r="G492" s="13">
        <f t="shared" si="102"/>
        <v>310788</v>
      </c>
      <c r="H492" s="13">
        <f t="shared" si="103"/>
        <v>118664</v>
      </c>
      <c r="I492" s="13"/>
      <c r="J492" s="13">
        <f t="shared" si="104"/>
        <v>2283453</v>
      </c>
      <c r="K492" s="109"/>
    </row>
    <row r="493" spans="1:11" ht="21.95" customHeight="1">
      <c r="A493" s="104" t="s">
        <v>210</v>
      </c>
      <c r="B493" s="12" t="s">
        <v>665</v>
      </c>
      <c r="C493" s="13">
        <f>+'7장 계측관리'!G1261</f>
        <v>703592</v>
      </c>
      <c r="D493" s="13">
        <f>+'7장 계측관리'!I1261</f>
        <v>7519890</v>
      </c>
      <c r="E493" s="13">
        <f>+'7장 계측관리'!K1261</f>
        <v>186652</v>
      </c>
      <c r="F493" s="13">
        <f t="shared" si="101"/>
        <v>8410134</v>
      </c>
      <c r="G493" s="13">
        <f t="shared" si="102"/>
        <v>773951</v>
      </c>
      <c r="H493" s="13">
        <f t="shared" si="103"/>
        <v>295508</v>
      </c>
      <c r="I493" s="13"/>
      <c r="J493" s="13">
        <f t="shared" si="104"/>
        <v>9479593</v>
      </c>
      <c r="K493" s="109"/>
    </row>
    <row r="494" spans="1:11" ht="21.95" customHeight="1">
      <c r="A494" s="104" t="s">
        <v>1686</v>
      </c>
      <c r="B494" s="12" t="s">
        <v>665</v>
      </c>
      <c r="C494" s="13">
        <f>+'7장 계측관리'!G1280</f>
        <v>354012</v>
      </c>
      <c r="D494" s="13">
        <f>+'7장 계측관리'!I1280</f>
        <v>5702445</v>
      </c>
      <c r="E494" s="13">
        <f>+'7장 계측관리'!K1280</f>
        <v>176165</v>
      </c>
      <c r="F494" s="13">
        <f t="shared" si="101"/>
        <v>6232622</v>
      </c>
      <c r="G494" s="13">
        <f t="shared" si="102"/>
        <v>389413</v>
      </c>
      <c r="H494" s="13">
        <f t="shared" si="103"/>
        <v>148685</v>
      </c>
      <c r="I494" s="13"/>
      <c r="J494" s="13">
        <f t="shared" si="104"/>
        <v>6770720</v>
      </c>
      <c r="K494" s="109"/>
    </row>
    <row r="495" spans="1:11" ht="21.95" customHeight="1">
      <c r="A495" s="104" t="s">
        <v>1690</v>
      </c>
      <c r="B495" s="12" t="s">
        <v>665</v>
      </c>
      <c r="C495" s="13">
        <f>+'7장 계측관리'!G1296</f>
        <v>519983</v>
      </c>
      <c r="D495" s="13">
        <f>+'7장 계측관리'!I1296</f>
        <v>787500</v>
      </c>
      <c r="E495" s="13">
        <f>+'7장 계측관리'!K1296</f>
        <v>331090</v>
      </c>
      <c r="F495" s="13">
        <f t="shared" si="101"/>
        <v>1638573</v>
      </c>
      <c r="G495" s="13">
        <f t="shared" si="102"/>
        <v>571981</v>
      </c>
      <c r="H495" s="13">
        <f t="shared" si="103"/>
        <v>218392</v>
      </c>
      <c r="I495" s="13"/>
      <c r="J495" s="13">
        <f t="shared" si="104"/>
        <v>2428946</v>
      </c>
      <c r="K495" s="109"/>
    </row>
    <row r="496" spans="1:11" ht="21.95" customHeight="1">
      <c r="A496" s="104" t="s">
        <v>1687</v>
      </c>
      <c r="B496" s="12" t="s">
        <v>665</v>
      </c>
      <c r="C496" s="13">
        <f>+'7장 계측관리'!G1312</f>
        <v>259991</v>
      </c>
      <c r="D496" s="13">
        <f>+'7장 계측관리'!I1312</f>
        <v>714000</v>
      </c>
      <c r="E496" s="13">
        <f>+'7장 계측관리'!K1312</f>
        <v>165545</v>
      </c>
      <c r="F496" s="13">
        <f t="shared" si="101"/>
        <v>1139536</v>
      </c>
      <c r="G496" s="13">
        <f t="shared" si="102"/>
        <v>285990</v>
      </c>
      <c r="H496" s="13">
        <f t="shared" si="103"/>
        <v>109196</v>
      </c>
      <c r="I496" s="13"/>
      <c r="J496" s="13">
        <f t="shared" si="104"/>
        <v>1534722</v>
      </c>
      <c r="K496" s="109"/>
    </row>
    <row r="497" spans="1:11" ht="21.95" customHeight="1">
      <c r="A497" s="104" t="s">
        <v>206</v>
      </c>
      <c r="B497" s="12" t="s">
        <v>725</v>
      </c>
      <c r="C497" s="13">
        <f>+'7장 계측관리'!G1328</f>
        <v>108635</v>
      </c>
      <c r="D497" s="13">
        <f>+'7장 계측관리'!I1328</f>
        <v>122850</v>
      </c>
      <c r="E497" s="13">
        <f>+'7장 계측관리'!K1328</f>
        <v>85688</v>
      </c>
      <c r="F497" s="13">
        <f t="shared" si="101"/>
        <v>317173</v>
      </c>
      <c r="G497" s="13">
        <f t="shared" si="102"/>
        <v>119498</v>
      </c>
      <c r="H497" s="13">
        <f t="shared" si="103"/>
        <v>45626</v>
      </c>
      <c r="I497" s="13"/>
      <c r="J497" s="13">
        <f t="shared" si="104"/>
        <v>482297</v>
      </c>
      <c r="K497" s="109"/>
    </row>
    <row r="498" spans="1:11" ht="21.95" customHeight="1">
      <c r="A498" s="104" t="s">
        <v>211</v>
      </c>
      <c r="B498" s="12" t="s">
        <v>725</v>
      </c>
      <c r="C498" s="13">
        <f>+'7장 계측관리'!G1343</f>
        <v>162816</v>
      </c>
      <c r="D498" s="13">
        <f>+'7장 계측관리'!I1343</f>
        <v>141750</v>
      </c>
      <c r="E498" s="13">
        <f>+'7장 계측관리'!K1343</f>
        <v>128533</v>
      </c>
      <c r="F498" s="13">
        <f t="shared" si="101"/>
        <v>433099</v>
      </c>
      <c r="G498" s="13">
        <f t="shared" si="102"/>
        <v>179097</v>
      </c>
      <c r="H498" s="13">
        <f t="shared" si="103"/>
        <v>68382</v>
      </c>
      <c r="I498" s="13"/>
      <c r="J498" s="13">
        <f t="shared" si="104"/>
        <v>680578</v>
      </c>
      <c r="K498" s="109"/>
    </row>
    <row r="499" spans="1:11" ht="21.95" customHeight="1">
      <c r="A499" s="104" t="s">
        <v>214</v>
      </c>
      <c r="B499" s="12" t="s">
        <v>725</v>
      </c>
      <c r="C499" s="13">
        <f>+'7장 계측관리'!G1358</f>
        <v>271453</v>
      </c>
      <c r="D499" s="13">
        <f>+'7장 계측관리'!I1358</f>
        <v>163800</v>
      </c>
      <c r="E499" s="13">
        <f>+'7장 계측관리'!K1358</f>
        <v>214222</v>
      </c>
      <c r="F499" s="13">
        <f t="shared" si="101"/>
        <v>649475</v>
      </c>
      <c r="G499" s="13">
        <f t="shared" si="102"/>
        <v>298598</v>
      </c>
      <c r="H499" s="13">
        <f t="shared" si="103"/>
        <v>114010</v>
      </c>
      <c r="I499" s="13"/>
      <c r="J499" s="13">
        <f t="shared" si="104"/>
        <v>1062083</v>
      </c>
      <c r="K499" s="109"/>
    </row>
    <row r="500" spans="1:11" ht="21.95" customHeight="1">
      <c r="A500" s="104" t="s">
        <v>215</v>
      </c>
      <c r="B500" s="12" t="s">
        <v>725</v>
      </c>
      <c r="C500" s="13">
        <f>+'7장 계측관리'!G1373</f>
        <v>228350</v>
      </c>
      <c r="D500" s="13">
        <f>+'7장 계측관리'!I1373</f>
        <v>268800</v>
      </c>
      <c r="E500" s="13">
        <f>+'7장 계측관리'!K1373</f>
        <v>521598</v>
      </c>
      <c r="F500" s="13">
        <f t="shared" si="101"/>
        <v>1018748</v>
      </c>
      <c r="G500" s="13">
        <f t="shared" si="102"/>
        <v>251185</v>
      </c>
      <c r="H500" s="13">
        <f t="shared" si="103"/>
        <v>95907</v>
      </c>
      <c r="I500" s="13"/>
      <c r="J500" s="13">
        <f t="shared" si="104"/>
        <v>1365840</v>
      </c>
      <c r="K500" s="109"/>
    </row>
    <row r="501" spans="1:11" ht="21.95" customHeight="1">
      <c r="A501" s="104" t="s">
        <v>207</v>
      </c>
      <c r="B501" s="12" t="s">
        <v>665</v>
      </c>
      <c r="C501" s="13">
        <f>+'7장 계측관리'!G1389</f>
        <v>243070</v>
      </c>
      <c r="D501" s="13">
        <f>+'7장 계측관리'!I1389</f>
        <v>682500</v>
      </c>
      <c r="E501" s="13">
        <f>+'7장 계측관리'!K1389</f>
        <v>221514</v>
      </c>
      <c r="F501" s="13">
        <f t="shared" si="101"/>
        <v>1147084</v>
      </c>
      <c r="G501" s="13">
        <f t="shared" si="102"/>
        <v>267377</v>
      </c>
      <c r="H501" s="13">
        <f t="shared" si="103"/>
        <v>102089</v>
      </c>
      <c r="I501" s="13"/>
      <c r="J501" s="13">
        <f t="shared" si="104"/>
        <v>1516550</v>
      </c>
      <c r="K501" s="109"/>
    </row>
    <row r="502" spans="1:11" ht="21.95" customHeight="1">
      <c r="A502" s="104" t="s">
        <v>895</v>
      </c>
      <c r="B502" s="12" t="s">
        <v>665</v>
      </c>
      <c r="C502" s="13">
        <f>+'7장 계측관리'!G1405</f>
        <v>103995</v>
      </c>
      <c r="D502" s="13">
        <f>+'7장 계측관리'!I1405</f>
        <v>262500</v>
      </c>
      <c r="E502" s="13">
        <f>+'7장 계측관리'!K1405</f>
        <v>88807</v>
      </c>
      <c r="F502" s="13">
        <f t="shared" si="101"/>
        <v>455302</v>
      </c>
      <c r="G502" s="13">
        <f t="shared" si="102"/>
        <v>114394</v>
      </c>
      <c r="H502" s="13">
        <f t="shared" si="103"/>
        <v>43677</v>
      </c>
      <c r="I502" s="13"/>
      <c r="J502" s="13">
        <f t="shared" si="104"/>
        <v>613373</v>
      </c>
      <c r="K502" s="109"/>
    </row>
    <row r="503" spans="1:11" ht="21.95" customHeight="1">
      <c r="A503" s="104" t="s">
        <v>50</v>
      </c>
      <c r="B503" s="105" t="s">
        <v>738</v>
      </c>
      <c r="C503" s="13">
        <f>+'7장 계측관리'!G1421</f>
        <v>265587</v>
      </c>
      <c r="D503" s="13">
        <f>+'7장 계측관리'!I1421</f>
        <v>1575000</v>
      </c>
      <c r="E503" s="13">
        <f>+'7장 계측관리'!K1421</f>
        <v>7967</v>
      </c>
      <c r="F503" s="13">
        <f t="shared" si="101"/>
        <v>1848554</v>
      </c>
      <c r="G503" s="13">
        <f t="shared" si="102"/>
        <v>292145</v>
      </c>
      <c r="H503" s="13">
        <f t="shared" si="103"/>
        <v>111546</v>
      </c>
      <c r="I503" s="13"/>
      <c r="J503" s="13">
        <f t="shared" si="104"/>
        <v>2252245</v>
      </c>
      <c r="K503" s="109"/>
    </row>
    <row r="504" spans="1:11" ht="21.95" customHeight="1">
      <c r="A504" s="104" t="s">
        <v>456</v>
      </c>
      <c r="B504" s="105" t="s">
        <v>738</v>
      </c>
      <c r="C504" s="13">
        <f>+'7장 계측관리'!G1434</f>
        <v>68341</v>
      </c>
      <c r="D504" s="13">
        <f>+'7장 계측관리'!I1434</f>
        <v>63000</v>
      </c>
      <c r="E504" s="13">
        <f>+'7장 계측관리'!K1434</f>
        <v>683</v>
      </c>
      <c r="F504" s="13">
        <f t="shared" si="101"/>
        <v>132024</v>
      </c>
      <c r="G504" s="13">
        <f t="shared" si="102"/>
        <v>75175</v>
      </c>
      <c r="H504" s="13">
        <f t="shared" si="103"/>
        <v>28703</v>
      </c>
      <c r="I504" s="13"/>
      <c r="J504" s="13">
        <f t="shared" si="104"/>
        <v>235902</v>
      </c>
      <c r="K504" s="109"/>
    </row>
    <row r="505" spans="1:11" ht="21.95" customHeight="1">
      <c r="A505" s="104" t="s">
        <v>455</v>
      </c>
      <c r="B505" s="105" t="s">
        <v>738</v>
      </c>
      <c r="C505" s="13">
        <f>+'7장 계측관리'!G1449</f>
        <v>317151</v>
      </c>
      <c r="D505" s="13">
        <f>+'7장 계측관리'!I1449</f>
        <v>997500</v>
      </c>
      <c r="E505" s="13">
        <f>+'7장 계측관리'!K1449</f>
        <v>3171</v>
      </c>
      <c r="F505" s="13">
        <f t="shared" si="101"/>
        <v>1317822</v>
      </c>
      <c r="G505" s="13">
        <f t="shared" si="102"/>
        <v>348866</v>
      </c>
      <c r="H505" s="13">
        <f t="shared" si="103"/>
        <v>133203</v>
      </c>
      <c r="I505" s="13"/>
      <c r="J505" s="13">
        <f t="shared" si="104"/>
        <v>1799891</v>
      </c>
      <c r="K505" s="109"/>
    </row>
    <row r="506" spans="1:11" ht="21.95" customHeight="1">
      <c r="A506" s="104" t="s">
        <v>458</v>
      </c>
      <c r="B506" s="105" t="s">
        <v>738</v>
      </c>
      <c r="C506" s="13">
        <f>+'7장 계측관리'!G1462</f>
        <v>133955</v>
      </c>
      <c r="D506" s="13">
        <f>+'7장 계측관리'!I1462</f>
        <v>31500</v>
      </c>
      <c r="E506" s="13">
        <f>+'7장 계측관리'!K1462</f>
        <v>1339</v>
      </c>
      <c r="F506" s="13">
        <f t="shared" si="101"/>
        <v>166794</v>
      </c>
      <c r="G506" s="13">
        <f t="shared" si="102"/>
        <v>147350</v>
      </c>
      <c r="H506" s="13">
        <f t="shared" si="103"/>
        <v>56261</v>
      </c>
      <c r="I506" s="13"/>
      <c r="J506" s="13">
        <f t="shared" si="104"/>
        <v>370405</v>
      </c>
      <c r="K506" s="109"/>
    </row>
    <row r="507" spans="1:11" ht="21.95" customHeight="1">
      <c r="A507" s="104" t="s">
        <v>896</v>
      </c>
      <c r="B507" s="105" t="s">
        <v>738</v>
      </c>
      <c r="C507" s="13">
        <f>+'7장 계측관리'!G1476</f>
        <v>195252</v>
      </c>
      <c r="D507" s="13">
        <f>+'7장 계측관리'!I1476</f>
        <v>10500</v>
      </c>
      <c r="E507" s="13">
        <f>+'7장 계측관리'!K1476</f>
        <v>1952</v>
      </c>
      <c r="F507" s="13">
        <f t="shared" si="101"/>
        <v>207704</v>
      </c>
      <c r="G507" s="13">
        <f t="shared" si="102"/>
        <v>214777</v>
      </c>
      <c r="H507" s="13">
        <f t="shared" si="103"/>
        <v>82005</v>
      </c>
      <c r="I507" s="13"/>
      <c r="J507" s="13">
        <f t="shared" si="104"/>
        <v>504486</v>
      </c>
      <c r="K507" s="109"/>
    </row>
    <row r="508" spans="1:11" ht="21.95" customHeight="1">
      <c r="A508" s="104" t="s">
        <v>886</v>
      </c>
      <c r="B508" s="105" t="s">
        <v>738</v>
      </c>
      <c r="C508" s="13">
        <f>+'7장 계측관리'!G1493</f>
        <v>292879</v>
      </c>
      <c r="D508" s="13">
        <f>+'7장 계측관리'!I1493</f>
        <v>693000</v>
      </c>
      <c r="E508" s="13">
        <f>+'7장 계측관리'!K1493</f>
        <v>8786</v>
      </c>
      <c r="F508" s="13">
        <f t="shared" si="101"/>
        <v>994665</v>
      </c>
      <c r="G508" s="13">
        <f t="shared" si="102"/>
        <v>322166</v>
      </c>
      <c r="H508" s="13">
        <f t="shared" si="103"/>
        <v>123009</v>
      </c>
      <c r="I508" s="13"/>
      <c r="J508" s="13">
        <f t="shared" si="104"/>
        <v>1439840</v>
      </c>
      <c r="K508" s="109"/>
    </row>
    <row r="509" spans="1:11" ht="21.95" customHeight="1">
      <c r="A509" s="104" t="s">
        <v>888</v>
      </c>
      <c r="B509" s="105" t="s">
        <v>738</v>
      </c>
      <c r="C509" s="13">
        <f>+'7장 계측관리'!G1510</f>
        <v>607264</v>
      </c>
      <c r="D509" s="13">
        <f>+'7장 계측관리'!I1510</f>
        <v>2793000</v>
      </c>
      <c r="E509" s="13">
        <f>+'7장 계측관리'!K1510</f>
        <v>18217</v>
      </c>
      <c r="F509" s="13">
        <f t="shared" si="101"/>
        <v>3418481</v>
      </c>
      <c r="G509" s="13">
        <f t="shared" si="102"/>
        <v>667990</v>
      </c>
      <c r="H509" s="13">
        <f t="shared" si="103"/>
        <v>255050</v>
      </c>
      <c r="I509" s="13"/>
      <c r="J509" s="13">
        <f t="shared" si="104"/>
        <v>4341521</v>
      </c>
      <c r="K509" s="109"/>
    </row>
    <row r="510" spans="1:11" ht="21.95" customHeight="1">
      <c r="A510" s="104" t="s">
        <v>1691</v>
      </c>
      <c r="B510" s="12" t="s">
        <v>665</v>
      </c>
      <c r="C510" s="13">
        <f>+'7장 계측관리'!G1529</f>
        <v>781015</v>
      </c>
      <c r="D510" s="13">
        <f>+'7장 계측관리'!I1529</f>
        <v>4200000</v>
      </c>
      <c r="E510" s="13">
        <f>+'7장 계측관리'!K1529</f>
        <v>23430</v>
      </c>
      <c r="F510" s="13">
        <f t="shared" si="101"/>
        <v>5004445</v>
      </c>
      <c r="G510" s="13">
        <f t="shared" si="102"/>
        <v>859116</v>
      </c>
      <c r="H510" s="13">
        <f t="shared" si="103"/>
        <v>328026</v>
      </c>
      <c r="I510" s="13"/>
      <c r="J510" s="13">
        <f t="shared" si="104"/>
        <v>6191587</v>
      </c>
      <c r="K510" s="109"/>
    </row>
    <row r="511" spans="1:11" ht="21.95" customHeight="1">
      <c r="A511" s="104" t="s">
        <v>876</v>
      </c>
      <c r="B511" s="12" t="s">
        <v>665</v>
      </c>
      <c r="C511" s="13">
        <f>+'7장 계측관리'!G1550</f>
        <v>1171523</v>
      </c>
      <c r="D511" s="13">
        <f>+'7장 계측관리'!I1550</f>
        <v>4410000</v>
      </c>
      <c r="E511" s="13">
        <f>+'7장 계측관리'!K1550</f>
        <v>23430</v>
      </c>
      <c r="F511" s="13">
        <f t="shared" si="101"/>
        <v>5604953</v>
      </c>
      <c r="G511" s="13">
        <f t="shared" si="102"/>
        <v>1288675</v>
      </c>
      <c r="H511" s="13">
        <f t="shared" si="103"/>
        <v>492039</v>
      </c>
      <c r="I511" s="13"/>
      <c r="J511" s="13">
        <f t="shared" si="104"/>
        <v>7385667</v>
      </c>
      <c r="K511" s="109"/>
    </row>
    <row r="512" spans="1:11" ht="21.95" customHeight="1">
      <c r="A512" s="104" t="s">
        <v>897</v>
      </c>
      <c r="B512" s="12" t="s">
        <v>665</v>
      </c>
      <c r="C512" s="13">
        <f>+'7장 계측관리'!G1577</f>
        <v>1952541</v>
      </c>
      <c r="D512" s="13">
        <f>+'7장 계측관리'!I1577</f>
        <v>6216000</v>
      </c>
      <c r="E512" s="13">
        <f>+'7장 계측관리'!K1577</f>
        <v>30894089</v>
      </c>
      <c r="F512" s="13">
        <f t="shared" si="101"/>
        <v>39062630</v>
      </c>
      <c r="G512" s="13">
        <f t="shared" si="102"/>
        <v>2147795</v>
      </c>
      <c r="H512" s="13">
        <f t="shared" si="103"/>
        <v>820067</v>
      </c>
      <c r="I512" s="13"/>
      <c r="J512" s="13">
        <f t="shared" ref="J512:J520" si="105">+F512+G512+H512</f>
        <v>42030492</v>
      </c>
      <c r="K512" s="109"/>
    </row>
    <row r="513" spans="1:11" ht="21.95" customHeight="1">
      <c r="A513" s="104" t="s">
        <v>2124</v>
      </c>
      <c r="B513" s="12" t="s">
        <v>725</v>
      </c>
      <c r="C513" s="13">
        <f>+'7장 계측관리'!G1594</f>
        <v>1887374</v>
      </c>
      <c r="D513" s="13">
        <f>+'7장 계측관리'!I1594</f>
        <v>6825000</v>
      </c>
      <c r="E513" s="13">
        <f>+'7장 계측관리'!K1594</f>
        <v>37747</v>
      </c>
      <c r="F513" s="13">
        <f t="shared" si="101"/>
        <v>8750121</v>
      </c>
      <c r="G513" s="13">
        <f t="shared" si="102"/>
        <v>2076111</v>
      </c>
      <c r="H513" s="13">
        <f t="shared" si="103"/>
        <v>792697</v>
      </c>
      <c r="I513" s="13"/>
      <c r="J513" s="13">
        <f t="shared" si="105"/>
        <v>11618929</v>
      </c>
      <c r="K513" s="109"/>
    </row>
    <row r="514" spans="1:11" ht="21.95" customHeight="1">
      <c r="A514" s="104" t="s">
        <v>2123</v>
      </c>
      <c r="B514" s="12" t="s">
        <v>725</v>
      </c>
      <c r="C514" s="13">
        <f>+'7장 계측관리'!G1611</f>
        <v>2346724</v>
      </c>
      <c r="D514" s="13">
        <f>+'7장 계측관리'!I1611</f>
        <v>21630000</v>
      </c>
      <c r="E514" s="13">
        <f>+'7장 계측관리'!K1611</f>
        <v>46934</v>
      </c>
      <c r="F514" s="13">
        <f t="shared" si="101"/>
        <v>24023658</v>
      </c>
      <c r="G514" s="13">
        <f t="shared" si="102"/>
        <v>2581396</v>
      </c>
      <c r="H514" s="13">
        <f t="shared" si="103"/>
        <v>985624</v>
      </c>
      <c r="I514" s="13"/>
      <c r="J514" s="13">
        <f t="shared" si="105"/>
        <v>27590678</v>
      </c>
      <c r="K514" s="109"/>
    </row>
    <row r="515" spans="1:11" ht="21.95" customHeight="1">
      <c r="A515" s="104" t="s">
        <v>1800</v>
      </c>
      <c r="B515" s="12" t="s">
        <v>725</v>
      </c>
      <c r="C515" s="13">
        <f>+'7장 계측관리'!G1630</f>
        <v>2483182</v>
      </c>
      <c r="D515" s="13">
        <f>+'7장 계측관리'!I1630</f>
        <v>45675000</v>
      </c>
      <c r="E515" s="13">
        <f>+'7장 계측관리'!K1630</f>
        <v>4249663</v>
      </c>
      <c r="F515" s="13">
        <f t="shared" si="101"/>
        <v>52407845</v>
      </c>
      <c r="G515" s="13">
        <f t="shared" si="102"/>
        <v>2731500</v>
      </c>
      <c r="H515" s="13">
        <f t="shared" si="103"/>
        <v>1042936</v>
      </c>
      <c r="I515" s="13"/>
      <c r="J515" s="13">
        <f t="shared" si="105"/>
        <v>56182281</v>
      </c>
      <c r="K515" s="109"/>
    </row>
    <row r="516" spans="1:11" ht="21.95" customHeight="1">
      <c r="A516" s="104" t="s">
        <v>129</v>
      </c>
      <c r="B516" s="12" t="s">
        <v>730</v>
      </c>
      <c r="C516" s="13">
        <f>+'7장 계측관리'!G1648</f>
        <v>1564483</v>
      </c>
      <c r="D516" s="13">
        <f>+'7장 계측관리'!I1648</f>
        <v>2415000</v>
      </c>
      <c r="E516" s="13">
        <f>+'7장 계측관리'!K1648</f>
        <v>831289</v>
      </c>
      <c r="F516" s="13">
        <f t="shared" si="101"/>
        <v>4810772</v>
      </c>
      <c r="G516" s="13">
        <f t="shared" si="102"/>
        <v>1720931</v>
      </c>
      <c r="H516" s="13">
        <f t="shared" si="103"/>
        <v>657082</v>
      </c>
      <c r="I516" s="13"/>
      <c r="J516" s="13">
        <f t="shared" si="105"/>
        <v>7188785</v>
      </c>
      <c r="K516" s="109"/>
    </row>
    <row r="517" spans="1:11" ht="21.95" customHeight="1">
      <c r="A517" s="104" t="s">
        <v>1068</v>
      </c>
      <c r="B517" s="12" t="s">
        <v>665</v>
      </c>
      <c r="C517" s="13">
        <f>+'7장 계측관리'!G1667</f>
        <v>1564483</v>
      </c>
      <c r="D517" s="13">
        <f>+'7장 계측관리'!I1667</f>
        <v>47015000</v>
      </c>
      <c r="E517" s="13">
        <f>+'7장 계측관리'!K1667</f>
        <v>31289</v>
      </c>
      <c r="F517" s="13">
        <f t="shared" si="101"/>
        <v>48610772</v>
      </c>
      <c r="G517" s="13">
        <f t="shared" si="102"/>
        <v>1720931</v>
      </c>
      <c r="H517" s="13">
        <f t="shared" si="103"/>
        <v>657082</v>
      </c>
      <c r="I517" s="13"/>
      <c r="J517" s="13">
        <f t="shared" si="105"/>
        <v>50988785</v>
      </c>
      <c r="K517" s="109"/>
    </row>
    <row r="518" spans="1:11" ht="21.95" customHeight="1">
      <c r="A518" s="104" t="s">
        <v>1793</v>
      </c>
      <c r="B518" s="12" t="s">
        <v>665</v>
      </c>
      <c r="C518" s="13">
        <f>+'7장 계측관리'!G1686</f>
        <v>1564483</v>
      </c>
      <c r="D518" s="13">
        <f>+'7장 계측관리'!I1686</f>
        <v>49115000</v>
      </c>
      <c r="E518" s="13">
        <f>+'7장 계측관리'!K1686</f>
        <v>31289</v>
      </c>
      <c r="F518" s="13">
        <f t="shared" si="101"/>
        <v>50710772</v>
      </c>
      <c r="G518" s="13">
        <f t="shared" si="102"/>
        <v>1720931</v>
      </c>
      <c r="H518" s="13">
        <f t="shared" si="103"/>
        <v>657082</v>
      </c>
      <c r="I518" s="13"/>
      <c r="J518" s="13">
        <f t="shared" si="105"/>
        <v>53088785</v>
      </c>
      <c r="K518" s="109"/>
    </row>
    <row r="519" spans="1:11" ht="21.95" customHeight="1">
      <c r="A519" s="104" t="s">
        <v>1794</v>
      </c>
      <c r="B519" s="12" t="s">
        <v>665</v>
      </c>
      <c r="C519" s="13">
        <f>+'7장 계측관리'!G1705</f>
        <v>1564483</v>
      </c>
      <c r="D519" s="13">
        <f>+'7장 계측관리'!I1705</f>
        <v>53315000</v>
      </c>
      <c r="E519" s="13">
        <f>+'7장 계측관리'!K1705</f>
        <v>31289</v>
      </c>
      <c r="F519" s="13">
        <f t="shared" si="101"/>
        <v>54910772</v>
      </c>
      <c r="G519" s="13">
        <f t="shared" si="102"/>
        <v>1720931</v>
      </c>
      <c r="H519" s="13">
        <f t="shared" si="103"/>
        <v>657082</v>
      </c>
      <c r="I519" s="13"/>
      <c r="J519" s="13">
        <f t="shared" si="105"/>
        <v>57288785</v>
      </c>
      <c r="K519" s="109"/>
    </row>
    <row r="520" spans="1:11" ht="21.95" customHeight="1">
      <c r="A520" s="104" t="s">
        <v>1088</v>
      </c>
      <c r="B520" s="12" t="s">
        <v>665</v>
      </c>
      <c r="C520" s="13">
        <f>+'7장 계측관리'!G1724</f>
        <v>2483182</v>
      </c>
      <c r="D520" s="13">
        <f>+'7장 계측관리'!I1724</f>
        <v>66650000</v>
      </c>
      <c r="E520" s="13">
        <f>+'7장 계측관리'!K1724</f>
        <v>49663</v>
      </c>
      <c r="F520" s="13">
        <f t="shared" si="101"/>
        <v>69182845</v>
      </c>
      <c r="G520" s="13">
        <f t="shared" si="102"/>
        <v>2731500</v>
      </c>
      <c r="H520" s="13">
        <f t="shared" si="103"/>
        <v>1042936</v>
      </c>
      <c r="I520" s="13"/>
      <c r="J520" s="13">
        <f t="shared" si="105"/>
        <v>72957281</v>
      </c>
      <c r="K520" s="109"/>
    </row>
    <row r="521" spans="1:11" ht="21.95" customHeight="1">
      <c r="A521" s="104" t="s">
        <v>1065</v>
      </c>
      <c r="B521" s="12" t="s">
        <v>665</v>
      </c>
      <c r="C521" s="13">
        <f>+'7장 계측관리'!G1739</f>
        <v>63733</v>
      </c>
      <c r="D521" s="13">
        <f>+'7장 계측관리'!I1739</f>
        <v>105000</v>
      </c>
      <c r="E521" s="13">
        <f>+'7장 계측관리'!K1739</f>
        <v>63485</v>
      </c>
      <c r="F521" s="13">
        <f t="shared" si="101"/>
        <v>232218</v>
      </c>
      <c r="G521" s="13">
        <f t="shared" si="102"/>
        <v>70106</v>
      </c>
      <c r="H521" s="13">
        <f t="shared" si="103"/>
        <v>26767</v>
      </c>
      <c r="I521" s="13"/>
      <c r="J521" s="13">
        <f>+F521+G521+H521</f>
        <v>329091</v>
      </c>
      <c r="K521" s="109"/>
    </row>
    <row r="522" spans="1:11" ht="21.95" customHeight="1">
      <c r="A522" s="104" t="s">
        <v>32</v>
      </c>
      <c r="B522" s="12" t="s">
        <v>665</v>
      </c>
      <c r="C522" s="13">
        <f>+'7장 계측관리'!G1755</f>
        <v>165293</v>
      </c>
      <c r="D522" s="13">
        <f>+'7장 계측관리'!I1755</f>
        <v>630000</v>
      </c>
      <c r="E522" s="13">
        <f>+'7장 계측관리'!K1755</f>
        <v>204294</v>
      </c>
      <c r="F522" s="13">
        <f t="shared" si="101"/>
        <v>999587</v>
      </c>
      <c r="G522" s="13">
        <f t="shared" si="102"/>
        <v>181822</v>
      </c>
      <c r="H522" s="13">
        <f t="shared" si="103"/>
        <v>69423</v>
      </c>
      <c r="I522" s="13"/>
      <c r="J522" s="13">
        <f>+F522+G522+H522</f>
        <v>1250832</v>
      </c>
      <c r="K522" s="109"/>
    </row>
    <row r="523" spans="1:11" ht="21.95" customHeight="1">
      <c r="A523" s="104" t="s">
        <v>1082</v>
      </c>
      <c r="B523" s="12" t="s">
        <v>665</v>
      </c>
      <c r="C523" s="13">
        <f>+'7장 계측관리'!G1771</f>
        <v>165293</v>
      </c>
      <c r="D523" s="13">
        <f>+'7장 계측관리'!I1771</f>
        <v>630000</v>
      </c>
      <c r="E523" s="13">
        <f>+'7장 계측관리'!K1771</f>
        <v>204294</v>
      </c>
      <c r="F523" s="13">
        <f t="shared" si="101"/>
        <v>999587</v>
      </c>
      <c r="G523" s="13">
        <f t="shared" si="102"/>
        <v>181822</v>
      </c>
      <c r="H523" s="13">
        <f t="shared" si="103"/>
        <v>69423</v>
      </c>
      <c r="I523" s="13"/>
      <c r="J523" s="13">
        <f>+F523+G523+H523</f>
        <v>1250832</v>
      </c>
      <c r="K523" s="109"/>
    </row>
    <row r="524" spans="1:11" ht="21.95" customHeight="1">
      <c r="A524" s="104" t="s">
        <v>1083</v>
      </c>
      <c r="B524" s="12" t="s">
        <v>665</v>
      </c>
      <c r="C524" s="13">
        <f>+'7장 계측관리'!G1787</f>
        <v>165293</v>
      </c>
      <c r="D524" s="13">
        <f>+'7장 계측관리'!I1787</f>
        <v>283500</v>
      </c>
      <c r="E524" s="13">
        <f>+'7장 계측관리'!K1787</f>
        <v>169644</v>
      </c>
      <c r="F524" s="13">
        <f t="shared" si="101"/>
        <v>618437</v>
      </c>
      <c r="G524" s="13">
        <f t="shared" si="102"/>
        <v>181822</v>
      </c>
      <c r="H524" s="13">
        <f t="shared" si="103"/>
        <v>69423</v>
      </c>
      <c r="I524" s="13"/>
      <c r="J524" s="13">
        <f>+F524+G524+H524</f>
        <v>869682</v>
      </c>
      <c r="K524" s="109"/>
    </row>
    <row r="525" spans="1:11" ht="21.95" customHeight="1">
      <c r="A525" s="104" t="s">
        <v>33</v>
      </c>
      <c r="B525" s="12" t="s">
        <v>665</v>
      </c>
      <c r="C525" s="13">
        <f>+'7장 계측관리'!G1802</f>
        <v>271453</v>
      </c>
      <c r="D525" s="13">
        <f>+'7장 계측관리'!I1802</f>
        <v>157500</v>
      </c>
      <c r="E525" s="13">
        <f>+'7장 계측관리'!K1802</f>
        <v>176618</v>
      </c>
      <c r="F525" s="13">
        <f t="shared" si="101"/>
        <v>605571</v>
      </c>
      <c r="G525" s="13">
        <f t="shared" si="102"/>
        <v>298598</v>
      </c>
      <c r="H525" s="13">
        <f t="shared" si="103"/>
        <v>114010</v>
      </c>
      <c r="I525" s="13"/>
      <c r="J525" s="13">
        <f t="shared" ref="J525:J538" si="106">+F525+G525+H525</f>
        <v>1018179</v>
      </c>
      <c r="K525" s="109"/>
    </row>
    <row r="526" spans="1:11" ht="21.95" customHeight="1">
      <c r="A526" s="104" t="s">
        <v>1805</v>
      </c>
      <c r="B526" s="12" t="s">
        <v>665</v>
      </c>
      <c r="C526" s="13">
        <f>+'7장 계측관리'!G1818</f>
        <v>588212</v>
      </c>
      <c r="D526" s="13">
        <f>+'7장 계측관리'!I1818</f>
        <v>2205000</v>
      </c>
      <c r="E526" s="13">
        <f>+'7장 계측관리'!K1818</f>
        <v>573736</v>
      </c>
      <c r="F526" s="13">
        <f t="shared" si="101"/>
        <v>3366948</v>
      </c>
      <c r="G526" s="13">
        <f t="shared" si="102"/>
        <v>647033</v>
      </c>
      <c r="H526" s="13">
        <f t="shared" si="103"/>
        <v>247049</v>
      </c>
      <c r="I526" s="13"/>
      <c r="J526" s="13">
        <f t="shared" si="106"/>
        <v>4261030</v>
      </c>
      <c r="K526" s="109"/>
    </row>
    <row r="527" spans="1:11" ht="21.95" customHeight="1">
      <c r="A527" s="104" t="s">
        <v>1815</v>
      </c>
      <c r="B527" s="12" t="s">
        <v>665</v>
      </c>
      <c r="C527" s="13">
        <f>+'7장 계측관리'!G1834</f>
        <v>588212</v>
      </c>
      <c r="D527" s="13">
        <f>+'7장 계측관리'!I1834</f>
        <v>2730000</v>
      </c>
      <c r="E527" s="13">
        <f>+'7장 계측관리'!K1834</f>
        <v>626236</v>
      </c>
      <c r="F527" s="13">
        <f t="shared" si="101"/>
        <v>3944448</v>
      </c>
      <c r="G527" s="13">
        <f t="shared" si="102"/>
        <v>647033</v>
      </c>
      <c r="H527" s="13">
        <f t="shared" si="103"/>
        <v>247049</v>
      </c>
      <c r="I527" s="13"/>
      <c r="J527" s="13">
        <f t="shared" si="106"/>
        <v>4838530</v>
      </c>
      <c r="K527" s="109"/>
    </row>
    <row r="528" spans="1:11" ht="21.95" customHeight="1">
      <c r="A528" s="104" t="s">
        <v>1066</v>
      </c>
      <c r="B528" s="12" t="s">
        <v>665</v>
      </c>
      <c r="C528" s="13">
        <f>+'7장 계측관리'!G1849</f>
        <v>413235</v>
      </c>
      <c r="D528" s="13">
        <f>+'7장 계측관리'!I1849</f>
        <v>2205000</v>
      </c>
      <c r="E528" s="13">
        <f>+'7장 계측관리'!K1849</f>
        <v>264927</v>
      </c>
      <c r="F528" s="13">
        <f t="shared" si="101"/>
        <v>2883162</v>
      </c>
      <c r="G528" s="13">
        <f t="shared" si="102"/>
        <v>454558</v>
      </c>
      <c r="H528" s="13">
        <f t="shared" si="103"/>
        <v>173558</v>
      </c>
      <c r="I528" s="13"/>
      <c r="J528" s="13">
        <f t="shared" si="106"/>
        <v>3511278</v>
      </c>
      <c r="K528" s="109"/>
    </row>
    <row r="529" spans="1:11" ht="21.95" customHeight="1">
      <c r="A529" s="104" t="s">
        <v>1825</v>
      </c>
      <c r="B529" s="12" t="s">
        <v>665</v>
      </c>
      <c r="C529" s="13">
        <f>+'7장 계측관리'!G1864</f>
        <v>651494</v>
      </c>
      <c r="D529" s="13">
        <f>+'7장 계측관리'!I1864</f>
        <v>2205000</v>
      </c>
      <c r="E529" s="13">
        <f>+'7장 계측관리'!K1864</f>
        <v>529854</v>
      </c>
      <c r="F529" s="13">
        <f t="shared" si="101"/>
        <v>3386348</v>
      </c>
      <c r="G529" s="13">
        <f t="shared" si="102"/>
        <v>716643</v>
      </c>
      <c r="H529" s="13">
        <f t="shared" si="103"/>
        <v>273627</v>
      </c>
      <c r="I529" s="13"/>
      <c r="J529" s="13">
        <f t="shared" si="106"/>
        <v>4376618</v>
      </c>
      <c r="K529" s="109"/>
    </row>
    <row r="530" spans="1:11" ht="21.95" customHeight="1">
      <c r="A530" s="104" t="s">
        <v>2130</v>
      </c>
      <c r="B530" s="12" t="s">
        <v>665</v>
      </c>
      <c r="C530" s="13">
        <f>+'7장 계측관리'!G1879</f>
        <v>413235</v>
      </c>
      <c r="D530" s="13">
        <f>+'7장 계측관리'!I1879</f>
        <v>2730000</v>
      </c>
      <c r="E530" s="13">
        <f>+'7장 계측관리'!K1879</f>
        <v>264927</v>
      </c>
      <c r="F530" s="13">
        <f t="shared" si="101"/>
        <v>3408162</v>
      </c>
      <c r="G530" s="13">
        <f t="shared" si="102"/>
        <v>454558</v>
      </c>
      <c r="H530" s="13">
        <f t="shared" si="103"/>
        <v>173558</v>
      </c>
      <c r="I530" s="13"/>
      <c r="J530" s="13">
        <f t="shared" si="106"/>
        <v>4036278</v>
      </c>
      <c r="K530" s="109"/>
    </row>
    <row r="531" spans="1:11" ht="21.95" customHeight="1">
      <c r="A531" s="104" t="s">
        <v>1067</v>
      </c>
      <c r="B531" s="12" t="s">
        <v>665</v>
      </c>
      <c r="C531" s="13">
        <f>+'7장 계측관리'!G1894</f>
        <v>651494</v>
      </c>
      <c r="D531" s="13">
        <f>+'7장 계측관리'!I1894</f>
        <v>2730000</v>
      </c>
      <c r="E531" s="13">
        <f>+'7장 계측관리'!K1894</f>
        <v>529854</v>
      </c>
      <c r="F531" s="13">
        <f t="shared" si="101"/>
        <v>3911348</v>
      </c>
      <c r="G531" s="13">
        <f t="shared" si="102"/>
        <v>716643</v>
      </c>
      <c r="H531" s="13">
        <f t="shared" si="103"/>
        <v>273627</v>
      </c>
      <c r="I531" s="13"/>
      <c r="J531" s="13">
        <f t="shared" si="106"/>
        <v>4901618</v>
      </c>
      <c r="K531" s="109"/>
    </row>
    <row r="532" spans="1:11" ht="21.95" customHeight="1">
      <c r="A532" s="104" t="s">
        <v>24</v>
      </c>
      <c r="B532" s="12" t="s">
        <v>720</v>
      </c>
      <c r="C532" s="13">
        <f>+'7장 계측관리'!G1909</f>
        <v>126661</v>
      </c>
      <c r="D532" s="13"/>
      <c r="E532" s="13">
        <f>+'7장 계측관리'!K1905</f>
        <v>12666</v>
      </c>
      <c r="F532" s="13">
        <f t="shared" si="101"/>
        <v>139327</v>
      </c>
      <c r="G532" s="13">
        <f t="shared" si="102"/>
        <v>139327</v>
      </c>
      <c r="H532" s="13">
        <f t="shared" si="103"/>
        <v>53197</v>
      </c>
      <c r="I532" s="13"/>
      <c r="J532" s="13">
        <f t="shared" si="106"/>
        <v>331851</v>
      </c>
      <c r="K532" s="109"/>
    </row>
    <row r="533" spans="1:11" ht="21.95" customHeight="1">
      <c r="A533" s="104" t="s">
        <v>2125</v>
      </c>
      <c r="B533" s="12" t="s">
        <v>728</v>
      </c>
      <c r="C533" s="13">
        <f>+'7장 계측관리'!G1915</f>
        <v>340360</v>
      </c>
      <c r="D533" s="13"/>
      <c r="E533" s="13"/>
      <c r="F533" s="13">
        <f t="shared" si="101"/>
        <v>340360</v>
      </c>
      <c r="G533" s="13">
        <f t="shared" si="102"/>
        <v>374396</v>
      </c>
      <c r="H533" s="13">
        <f t="shared" si="103"/>
        <v>142951</v>
      </c>
      <c r="I533" s="13"/>
      <c r="J533" s="13">
        <f t="shared" si="106"/>
        <v>857707</v>
      </c>
      <c r="K533" s="109"/>
    </row>
    <row r="534" spans="1:11" ht="21.95" customHeight="1">
      <c r="A534" s="104" t="s">
        <v>46</v>
      </c>
      <c r="B534" s="105" t="s">
        <v>738</v>
      </c>
      <c r="C534" s="13">
        <f>+'7장 계측관리'!G1943</f>
        <v>5159316</v>
      </c>
      <c r="D534" s="13">
        <f>+'7장 계측관리'!I1943</f>
        <v>48720000</v>
      </c>
      <c r="E534" s="13">
        <f>+'7장 계측관리'!K1943</f>
        <v>24995171</v>
      </c>
      <c r="F534" s="13">
        <f t="shared" si="101"/>
        <v>78874487</v>
      </c>
      <c r="G534" s="13">
        <f t="shared" si="102"/>
        <v>5675247</v>
      </c>
      <c r="H534" s="13">
        <f t="shared" si="103"/>
        <v>2166912</v>
      </c>
      <c r="I534" s="13"/>
      <c r="J534" s="13">
        <f t="shared" si="106"/>
        <v>86716646</v>
      </c>
      <c r="K534" s="109"/>
    </row>
    <row r="535" spans="1:11" ht="21.95" customHeight="1">
      <c r="A535" s="104" t="s">
        <v>1688</v>
      </c>
      <c r="B535" s="105" t="s">
        <v>738</v>
      </c>
      <c r="C535" s="13">
        <f>+'7장 계측관리'!G1970</f>
        <v>5159316</v>
      </c>
      <c r="D535" s="13">
        <f>+'7장 계측관리'!I1970</f>
        <v>113820000</v>
      </c>
      <c r="E535" s="13">
        <f>+'7장 계측관리'!K1970</f>
        <v>24995171</v>
      </c>
      <c r="F535" s="13">
        <f t="shared" si="101"/>
        <v>143974487</v>
      </c>
      <c r="G535" s="13">
        <f t="shared" si="102"/>
        <v>5675247</v>
      </c>
      <c r="H535" s="13">
        <f t="shared" si="103"/>
        <v>2166912</v>
      </c>
      <c r="I535" s="13"/>
      <c r="J535" s="13">
        <f t="shared" si="106"/>
        <v>151816646</v>
      </c>
      <c r="K535" s="109"/>
    </row>
    <row r="536" spans="1:11" ht="21.95" customHeight="1">
      <c r="A536" s="104" t="s">
        <v>1689</v>
      </c>
      <c r="B536" s="105" t="s">
        <v>738</v>
      </c>
      <c r="C536" s="13">
        <f>+'7장 계측관리'!G1992</f>
        <v>3348572</v>
      </c>
      <c r="D536" s="13">
        <f>+'7장 계측관리'!I1992</f>
        <v>44100000</v>
      </c>
      <c r="E536" s="13">
        <f>+'7장 계측관리'!K1992</f>
        <v>17257198</v>
      </c>
      <c r="F536" s="13">
        <f t="shared" si="101"/>
        <v>64705770</v>
      </c>
      <c r="G536" s="13">
        <f t="shared" si="102"/>
        <v>3683429</v>
      </c>
      <c r="H536" s="13">
        <f t="shared" si="103"/>
        <v>1406400</v>
      </c>
      <c r="I536" s="13"/>
      <c r="J536" s="13">
        <f t="shared" si="106"/>
        <v>69795599</v>
      </c>
      <c r="K536" s="109"/>
    </row>
    <row r="537" spans="1:11" ht="21.95" customHeight="1">
      <c r="A537" s="104" t="s">
        <v>1682</v>
      </c>
      <c r="B537" s="105" t="s">
        <v>738</v>
      </c>
      <c r="C537" s="13">
        <f>+'7장 계측관리'!G2014</f>
        <v>3348572</v>
      </c>
      <c r="D537" s="13">
        <f>+'7장 계측관리'!I2014</f>
        <v>109200000</v>
      </c>
      <c r="E537" s="13">
        <f>+'7장 계측관리'!K2014</f>
        <v>17257198</v>
      </c>
      <c r="F537" s="13">
        <f t="shared" si="101"/>
        <v>129805770</v>
      </c>
      <c r="G537" s="13">
        <f t="shared" si="102"/>
        <v>3683429</v>
      </c>
      <c r="H537" s="13">
        <f t="shared" si="103"/>
        <v>1406400</v>
      </c>
      <c r="I537" s="13"/>
      <c r="J537" s="13">
        <f t="shared" si="106"/>
        <v>134895599</v>
      </c>
      <c r="K537" s="109"/>
    </row>
    <row r="538" spans="1:11" ht="21.95" customHeight="1">
      <c r="A538" s="104" t="s">
        <v>47</v>
      </c>
      <c r="B538" s="105" t="s">
        <v>738</v>
      </c>
      <c r="C538" s="13">
        <f>+'7장 계측관리'!G2031</f>
        <v>4047665</v>
      </c>
      <c r="D538" s="13">
        <f>+'7장 계측관리'!I2031</f>
        <v>844200000</v>
      </c>
      <c r="E538" s="13">
        <f>+'7장 계측관리'!K2031</f>
        <v>56586</v>
      </c>
      <c r="F538" s="13">
        <f t="shared" si="101"/>
        <v>848304251</v>
      </c>
      <c r="G538" s="13">
        <f t="shared" si="102"/>
        <v>4452431</v>
      </c>
      <c r="H538" s="13">
        <f t="shared" si="103"/>
        <v>1700019</v>
      </c>
      <c r="I538" s="13"/>
      <c r="J538" s="13">
        <f t="shared" si="106"/>
        <v>854456701</v>
      </c>
      <c r="K538" s="109"/>
    </row>
    <row r="539" spans="1:11" ht="21.95" customHeight="1">
      <c r="A539" s="104" t="s">
        <v>898</v>
      </c>
      <c r="B539" s="12" t="s">
        <v>720</v>
      </c>
      <c r="C539" s="13">
        <f>+'7장 계측관리'!G2044</f>
        <v>17496</v>
      </c>
      <c r="D539" s="13"/>
      <c r="E539" s="13">
        <f>+'7장 계측관리'!K2044</f>
        <v>10871</v>
      </c>
      <c r="F539" s="13">
        <f t="shared" si="101"/>
        <v>28367</v>
      </c>
      <c r="G539" s="13">
        <f t="shared" si="102"/>
        <v>19245</v>
      </c>
      <c r="H539" s="13">
        <f t="shared" si="103"/>
        <v>7348</v>
      </c>
      <c r="I539" s="13"/>
      <c r="J539" s="13">
        <f t="shared" ref="J539:J544" si="107">+F539+G539+H539</f>
        <v>54960</v>
      </c>
      <c r="K539" s="109"/>
    </row>
    <row r="540" spans="1:11" ht="21.95" customHeight="1">
      <c r="A540" s="104" t="s">
        <v>892</v>
      </c>
      <c r="B540" s="12" t="s">
        <v>720</v>
      </c>
      <c r="C540" s="13">
        <f>+'7장 계측관리'!G2055</f>
        <v>21910</v>
      </c>
      <c r="D540" s="13"/>
      <c r="E540" s="13">
        <f>+'7장 계측관리'!K2055</f>
        <v>13697</v>
      </c>
      <c r="F540" s="13">
        <f t="shared" si="101"/>
        <v>35607</v>
      </c>
      <c r="G540" s="13">
        <f t="shared" si="102"/>
        <v>24101</v>
      </c>
      <c r="H540" s="13">
        <f t="shared" si="103"/>
        <v>9202</v>
      </c>
      <c r="I540" s="13"/>
      <c r="J540" s="13">
        <f t="shared" si="107"/>
        <v>68910</v>
      </c>
      <c r="K540" s="109"/>
    </row>
    <row r="541" spans="1:11" ht="21.95" customHeight="1">
      <c r="A541" s="104" t="s">
        <v>877</v>
      </c>
      <c r="B541" s="12" t="s">
        <v>720</v>
      </c>
      <c r="C541" s="13">
        <f>+'7장 계측관리'!G2066</f>
        <v>24982</v>
      </c>
      <c r="D541" s="13"/>
      <c r="E541" s="13">
        <f>+'7장 계측관리'!K2066</f>
        <v>15436</v>
      </c>
      <c r="F541" s="13">
        <f t="shared" ref="F541:F549" si="108">SUM(C541:E541)</f>
        <v>40418</v>
      </c>
      <c r="G541" s="13">
        <f t="shared" si="102"/>
        <v>27480</v>
      </c>
      <c r="H541" s="13">
        <f t="shared" si="103"/>
        <v>10492</v>
      </c>
      <c r="I541" s="13"/>
      <c r="J541" s="13">
        <f t="shared" si="107"/>
        <v>78390</v>
      </c>
      <c r="K541" s="109"/>
    </row>
    <row r="542" spans="1:11" ht="21.95" customHeight="1">
      <c r="A542" s="104" t="s">
        <v>887</v>
      </c>
      <c r="B542" s="12" t="s">
        <v>720</v>
      </c>
      <c r="C542" s="13">
        <f>+'7장 계측관리'!G2077</f>
        <v>29182</v>
      </c>
      <c r="D542" s="13"/>
      <c r="E542" s="13">
        <f>+'7장 계측관리'!K2077</f>
        <v>18046</v>
      </c>
      <c r="F542" s="13">
        <f t="shared" si="108"/>
        <v>47228</v>
      </c>
      <c r="G542" s="13">
        <f t="shared" si="102"/>
        <v>32100</v>
      </c>
      <c r="H542" s="13">
        <f t="shared" si="103"/>
        <v>12256</v>
      </c>
      <c r="I542" s="13"/>
      <c r="J542" s="13">
        <f t="shared" si="107"/>
        <v>91584</v>
      </c>
      <c r="K542" s="109"/>
    </row>
    <row r="543" spans="1:11" ht="21.95" customHeight="1">
      <c r="A543" s="104" t="s">
        <v>882</v>
      </c>
      <c r="B543" s="12" t="s">
        <v>720</v>
      </c>
      <c r="C543" s="13">
        <f>+'7장 계측관리'!G2088</f>
        <v>34994</v>
      </c>
      <c r="D543" s="13"/>
      <c r="E543" s="13">
        <f>+'7장 계측관리'!K2088</f>
        <v>21742</v>
      </c>
      <c r="F543" s="13">
        <f t="shared" si="108"/>
        <v>56736</v>
      </c>
      <c r="G543" s="13">
        <f t="shared" si="102"/>
        <v>38493</v>
      </c>
      <c r="H543" s="13">
        <f t="shared" si="103"/>
        <v>14697</v>
      </c>
      <c r="I543" s="13"/>
      <c r="J543" s="13">
        <f t="shared" si="107"/>
        <v>109926</v>
      </c>
      <c r="K543" s="109"/>
    </row>
    <row r="544" spans="1:11" ht="21.95" customHeight="1">
      <c r="A544" s="104" t="s">
        <v>2126</v>
      </c>
      <c r="B544" s="12" t="s">
        <v>720</v>
      </c>
      <c r="C544" s="13">
        <f>+'7장 계측관리'!G2099</f>
        <v>69990</v>
      </c>
      <c r="D544" s="13"/>
      <c r="E544" s="13">
        <f>+'7장 계측관리'!K2099</f>
        <v>43485</v>
      </c>
      <c r="F544" s="13">
        <f t="shared" si="108"/>
        <v>113475</v>
      </c>
      <c r="G544" s="13">
        <f t="shared" si="102"/>
        <v>76989</v>
      </c>
      <c r="H544" s="13">
        <f t="shared" si="103"/>
        <v>29395</v>
      </c>
      <c r="I544" s="13"/>
      <c r="J544" s="13">
        <f t="shared" si="107"/>
        <v>219859</v>
      </c>
      <c r="K544" s="109"/>
    </row>
    <row r="545" spans="1:11" ht="21.95" customHeight="1">
      <c r="A545" s="104" t="s">
        <v>2129</v>
      </c>
      <c r="B545" s="12" t="s">
        <v>720</v>
      </c>
      <c r="C545" s="13">
        <f>+'7장 계측관리'!G2110</f>
        <v>174976</v>
      </c>
      <c r="D545" s="13"/>
      <c r="E545" s="13">
        <f>+'7장 계측관리'!K2110</f>
        <v>108715</v>
      </c>
      <c r="F545" s="13">
        <f t="shared" si="108"/>
        <v>283691</v>
      </c>
      <c r="G545" s="13">
        <f t="shared" si="102"/>
        <v>192473</v>
      </c>
      <c r="H545" s="13">
        <f t="shared" si="103"/>
        <v>73489</v>
      </c>
      <c r="I545" s="13"/>
      <c r="J545" s="13">
        <f t="shared" ref="J545:J558" si="109">+F545+G545+H545</f>
        <v>549653</v>
      </c>
      <c r="K545" s="109"/>
    </row>
    <row r="546" spans="1:11" ht="21.95" customHeight="1">
      <c r="A546" s="104" t="s">
        <v>889</v>
      </c>
      <c r="B546" s="12" t="s">
        <v>692</v>
      </c>
      <c r="C546" s="13">
        <f>+'7장 계측관리'!G2121</f>
        <v>566714</v>
      </c>
      <c r="D546" s="13"/>
      <c r="E546" s="13"/>
      <c r="F546" s="13">
        <f t="shared" si="108"/>
        <v>566714</v>
      </c>
      <c r="G546" s="13">
        <f t="shared" si="102"/>
        <v>623385</v>
      </c>
      <c r="H546" s="13">
        <f t="shared" si="103"/>
        <v>238019</v>
      </c>
      <c r="I546" s="13"/>
      <c r="J546" s="13">
        <f t="shared" si="109"/>
        <v>1428118</v>
      </c>
      <c r="K546" s="109"/>
    </row>
    <row r="547" spans="1:11" ht="21.95" customHeight="1">
      <c r="A547" s="104" t="s">
        <v>880</v>
      </c>
      <c r="B547" s="12" t="s">
        <v>692</v>
      </c>
      <c r="C547" s="13">
        <f>+'7장 계측관리'!G2133</f>
        <v>913569</v>
      </c>
      <c r="D547" s="13"/>
      <c r="E547" s="13"/>
      <c r="F547" s="13">
        <f t="shared" si="108"/>
        <v>913569</v>
      </c>
      <c r="G547" s="13">
        <f t="shared" si="102"/>
        <v>1004925</v>
      </c>
      <c r="H547" s="13">
        <f t="shared" si="103"/>
        <v>383698</v>
      </c>
      <c r="I547" s="13"/>
      <c r="J547" s="13">
        <f t="shared" si="109"/>
        <v>2302192</v>
      </c>
      <c r="K547" s="109"/>
    </row>
    <row r="548" spans="1:11" ht="21.95" customHeight="1">
      <c r="A548" s="104" t="s">
        <v>1683</v>
      </c>
      <c r="B548" s="12" t="s">
        <v>692</v>
      </c>
      <c r="C548" s="13">
        <f>+'7장 계측관리'!G2144</f>
        <v>566714</v>
      </c>
      <c r="D548" s="13"/>
      <c r="E548" s="13"/>
      <c r="F548" s="13">
        <f t="shared" si="108"/>
        <v>566714</v>
      </c>
      <c r="G548" s="13">
        <f t="shared" si="102"/>
        <v>623385</v>
      </c>
      <c r="H548" s="13">
        <f t="shared" si="103"/>
        <v>238019</v>
      </c>
      <c r="I548" s="13"/>
      <c r="J548" s="13">
        <f t="shared" si="109"/>
        <v>1428118</v>
      </c>
      <c r="K548" s="109"/>
    </row>
    <row r="549" spans="1:11" ht="21.95" customHeight="1">
      <c r="A549" s="104" t="s">
        <v>1685</v>
      </c>
      <c r="B549" s="12" t="s">
        <v>692</v>
      </c>
      <c r="C549" s="13">
        <f>+'7장 계측관리'!G2155</f>
        <v>566714</v>
      </c>
      <c r="D549" s="13"/>
      <c r="E549" s="13"/>
      <c r="F549" s="13">
        <f t="shared" si="108"/>
        <v>566714</v>
      </c>
      <c r="G549" s="13">
        <f t="shared" si="102"/>
        <v>623385</v>
      </c>
      <c r="H549" s="13">
        <f t="shared" si="103"/>
        <v>238019</v>
      </c>
      <c r="I549" s="13"/>
      <c r="J549" s="13">
        <f t="shared" si="109"/>
        <v>1428118</v>
      </c>
      <c r="K549" s="109"/>
    </row>
    <row r="550" spans="1:11" ht="21.95" customHeight="1">
      <c r="A550" s="104" t="s">
        <v>1684</v>
      </c>
      <c r="B550" s="12" t="s">
        <v>692</v>
      </c>
      <c r="C550" s="13">
        <f>+'7장 계측관리'!G2167</f>
        <v>913569</v>
      </c>
      <c r="D550" s="13"/>
      <c r="E550" s="13"/>
      <c r="F550" s="13">
        <f t="shared" ref="F550:F566" si="110">SUM(C550:E550)</f>
        <v>913569</v>
      </c>
      <c r="G550" s="13">
        <f t="shared" si="102"/>
        <v>1004925</v>
      </c>
      <c r="H550" s="13">
        <f t="shared" si="103"/>
        <v>383698</v>
      </c>
      <c r="I550" s="13"/>
      <c r="J550" s="13">
        <f t="shared" si="109"/>
        <v>2302192</v>
      </c>
      <c r="K550" s="109"/>
    </row>
    <row r="551" spans="1:11" ht="21.95" customHeight="1">
      <c r="A551" s="104" t="s">
        <v>1696</v>
      </c>
      <c r="B551" s="12" t="s">
        <v>692</v>
      </c>
      <c r="C551" s="13">
        <f>+'7장 계측관리'!G2179</f>
        <v>1186484</v>
      </c>
      <c r="D551" s="13"/>
      <c r="E551" s="13"/>
      <c r="F551" s="13">
        <f t="shared" si="110"/>
        <v>1186484</v>
      </c>
      <c r="G551" s="13">
        <f t="shared" si="102"/>
        <v>1305132</v>
      </c>
      <c r="H551" s="13">
        <f t="shared" si="103"/>
        <v>498323</v>
      </c>
      <c r="I551" s="13"/>
      <c r="J551" s="13">
        <f t="shared" si="109"/>
        <v>2989939</v>
      </c>
      <c r="K551" s="109"/>
    </row>
    <row r="552" spans="1:11" ht="21.95" customHeight="1">
      <c r="A552" s="104" t="s">
        <v>48</v>
      </c>
      <c r="B552" s="12" t="s">
        <v>692</v>
      </c>
      <c r="C552" s="13">
        <f>+'7장 계측관리'!G2190</f>
        <v>566714</v>
      </c>
      <c r="D552" s="13"/>
      <c r="E552" s="13"/>
      <c r="F552" s="13">
        <f t="shared" si="110"/>
        <v>566714</v>
      </c>
      <c r="G552" s="13">
        <f t="shared" ref="G552:G584" si="111">INT(C552*$G$2)</f>
        <v>623385</v>
      </c>
      <c r="H552" s="13">
        <f t="shared" ref="H552:H584" si="112">INT((C552+G552)*$H$2)</f>
        <v>238019</v>
      </c>
      <c r="I552" s="13"/>
      <c r="J552" s="13">
        <f t="shared" si="109"/>
        <v>1428118</v>
      </c>
      <c r="K552" s="109"/>
    </row>
    <row r="553" spans="1:11" ht="21.95" customHeight="1">
      <c r="A553" s="104" t="s">
        <v>44</v>
      </c>
      <c r="B553" s="12" t="s">
        <v>692</v>
      </c>
      <c r="C553" s="13">
        <f>+'7장 계측관리'!G2201</f>
        <v>566714</v>
      </c>
      <c r="D553" s="13"/>
      <c r="E553" s="13"/>
      <c r="F553" s="13">
        <f t="shared" si="110"/>
        <v>566714</v>
      </c>
      <c r="G553" s="13">
        <f t="shared" si="111"/>
        <v>623385</v>
      </c>
      <c r="H553" s="13">
        <f t="shared" si="112"/>
        <v>238019</v>
      </c>
      <c r="I553" s="13"/>
      <c r="J553" s="13">
        <f t="shared" si="109"/>
        <v>1428118</v>
      </c>
      <c r="K553" s="109"/>
    </row>
    <row r="554" spans="1:11" ht="21.95" customHeight="1">
      <c r="A554" s="104" t="s">
        <v>51</v>
      </c>
      <c r="B554" s="12" t="s">
        <v>692</v>
      </c>
      <c r="C554" s="13">
        <f>+'7장 계측관리'!G2212</f>
        <v>566714</v>
      </c>
      <c r="D554" s="13"/>
      <c r="E554" s="13"/>
      <c r="F554" s="13">
        <f t="shared" si="110"/>
        <v>566714</v>
      </c>
      <c r="G554" s="13">
        <f t="shared" si="111"/>
        <v>623385</v>
      </c>
      <c r="H554" s="13">
        <f t="shared" si="112"/>
        <v>238019</v>
      </c>
      <c r="I554" s="13"/>
      <c r="J554" s="13">
        <f t="shared" si="109"/>
        <v>1428118</v>
      </c>
      <c r="K554" s="109"/>
    </row>
    <row r="555" spans="1:11" ht="21.95" customHeight="1">
      <c r="A555" s="104" t="s">
        <v>43</v>
      </c>
      <c r="B555" s="12" t="s">
        <v>692</v>
      </c>
      <c r="C555" s="13">
        <f>+'7장 계측관리'!G2224</f>
        <v>1186484</v>
      </c>
      <c r="D555" s="13"/>
      <c r="E555" s="13"/>
      <c r="F555" s="13">
        <f t="shared" si="110"/>
        <v>1186484</v>
      </c>
      <c r="G555" s="13">
        <f t="shared" si="111"/>
        <v>1305132</v>
      </c>
      <c r="H555" s="13">
        <f t="shared" si="112"/>
        <v>498323</v>
      </c>
      <c r="I555" s="13"/>
      <c r="J555" s="13">
        <f t="shared" si="109"/>
        <v>2989939</v>
      </c>
      <c r="K555" s="109"/>
    </row>
    <row r="556" spans="1:11" ht="21.95" customHeight="1">
      <c r="A556" s="104" t="s">
        <v>1707</v>
      </c>
      <c r="B556" s="12" t="s">
        <v>692</v>
      </c>
      <c r="C556" s="13">
        <f>+'7장 계측관리'!G2235</f>
        <v>566714</v>
      </c>
      <c r="D556" s="13"/>
      <c r="E556" s="13"/>
      <c r="F556" s="13">
        <f t="shared" si="110"/>
        <v>566714</v>
      </c>
      <c r="G556" s="13">
        <f t="shared" si="111"/>
        <v>623385</v>
      </c>
      <c r="H556" s="13">
        <f t="shared" si="112"/>
        <v>238019</v>
      </c>
      <c r="I556" s="13"/>
      <c r="J556" s="13">
        <f t="shared" si="109"/>
        <v>1428118</v>
      </c>
      <c r="K556" s="109"/>
    </row>
    <row r="557" spans="1:11" ht="21.95" customHeight="1">
      <c r="A557" s="104" t="s">
        <v>1723</v>
      </c>
      <c r="B557" s="12" t="s">
        <v>692</v>
      </c>
      <c r="C557" s="13">
        <f>+'7장 계측관리'!G2246</f>
        <v>566714</v>
      </c>
      <c r="D557" s="13"/>
      <c r="E557" s="13"/>
      <c r="F557" s="13">
        <f t="shared" si="110"/>
        <v>566714</v>
      </c>
      <c r="G557" s="13">
        <f t="shared" si="111"/>
        <v>623385</v>
      </c>
      <c r="H557" s="13">
        <f t="shared" si="112"/>
        <v>238019</v>
      </c>
      <c r="I557" s="13"/>
      <c r="J557" s="13">
        <f t="shared" si="109"/>
        <v>1428118</v>
      </c>
      <c r="K557" s="109"/>
    </row>
    <row r="558" spans="1:11" ht="21.95" customHeight="1">
      <c r="A558" s="104" t="s">
        <v>1714</v>
      </c>
      <c r="B558" s="12" t="s">
        <v>692</v>
      </c>
      <c r="C558" s="13">
        <f>+'7장 계측관리'!G2258</f>
        <v>1186484</v>
      </c>
      <c r="D558" s="13"/>
      <c r="E558" s="13"/>
      <c r="F558" s="13">
        <f t="shared" si="110"/>
        <v>1186484</v>
      </c>
      <c r="G558" s="13">
        <f t="shared" si="111"/>
        <v>1305132</v>
      </c>
      <c r="H558" s="13">
        <f t="shared" si="112"/>
        <v>498323</v>
      </c>
      <c r="I558" s="13"/>
      <c r="J558" s="13">
        <f t="shared" si="109"/>
        <v>2989939</v>
      </c>
      <c r="K558" s="109"/>
    </row>
    <row r="559" spans="1:11" ht="21.95" customHeight="1">
      <c r="A559" s="104" t="s">
        <v>1091</v>
      </c>
      <c r="B559" s="12" t="s">
        <v>665</v>
      </c>
      <c r="C559" s="13">
        <f>+'7장 계측관리'!G2269</f>
        <v>45993</v>
      </c>
      <c r="D559" s="13"/>
      <c r="E559" s="13"/>
      <c r="F559" s="13">
        <f t="shared" si="110"/>
        <v>45993</v>
      </c>
      <c r="G559" s="13">
        <f t="shared" si="111"/>
        <v>50592</v>
      </c>
      <c r="H559" s="13">
        <f t="shared" si="112"/>
        <v>19317</v>
      </c>
      <c r="I559" s="13"/>
      <c r="J559" s="13">
        <f>+F559+G559+H559</f>
        <v>115902</v>
      </c>
      <c r="K559" s="109"/>
    </row>
    <row r="560" spans="1:11" ht="21.95" customHeight="1">
      <c r="A560" s="104" t="s">
        <v>1087</v>
      </c>
      <c r="B560" s="12" t="s">
        <v>665</v>
      </c>
      <c r="C560" s="13">
        <f>+'7장 계측관리'!G2280</f>
        <v>76657</v>
      </c>
      <c r="D560" s="13"/>
      <c r="E560" s="13"/>
      <c r="F560" s="13">
        <f t="shared" si="110"/>
        <v>76657</v>
      </c>
      <c r="G560" s="13">
        <f t="shared" si="111"/>
        <v>84322</v>
      </c>
      <c r="H560" s="13">
        <f t="shared" si="112"/>
        <v>32195</v>
      </c>
      <c r="I560" s="13"/>
      <c r="J560" s="13">
        <f>+F560+G560+H560</f>
        <v>193174</v>
      </c>
      <c r="K560" s="109"/>
    </row>
    <row r="561" spans="1:11" ht="21.95" customHeight="1">
      <c r="A561" s="104" t="s">
        <v>1086</v>
      </c>
      <c r="B561" s="12" t="s">
        <v>665</v>
      </c>
      <c r="C561" s="13">
        <f>+'7장 계측관리'!G2291</f>
        <v>122653</v>
      </c>
      <c r="D561" s="13"/>
      <c r="E561" s="13"/>
      <c r="F561" s="13">
        <f t="shared" si="110"/>
        <v>122653</v>
      </c>
      <c r="G561" s="13">
        <f t="shared" si="111"/>
        <v>134918</v>
      </c>
      <c r="H561" s="13">
        <f t="shared" si="112"/>
        <v>51514</v>
      </c>
      <c r="I561" s="13"/>
      <c r="J561" s="13">
        <f>+F561+G561+H561</f>
        <v>309085</v>
      </c>
      <c r="K561" s="109"/>
    </row>
    <row r="562" spans="1:11" ht="21.95" customHeight="1">
      <c r="A562" s="104" t="s">
        <v>1085</v>
      </c>
      <c r="B562" s="12" t="s">
        <v>665</v>
      </c>
      <c r="C562" s="13">
        <f>+'7장 계측관리'!G2302</f>
        <v>153316</v>
      </c>
      <c r="D562" s="13"/>
      <c r="E562" s="13"/>
      <c r="F562" s="13">
        <f t="shared" si="110"/>
        <v>153316</v>
      </c>
      <c r="G562" s="13">
        <f t="shared" si="111"/>
        <v>168647</v>
      </c>
      <c r="H562" s="13">
        <f t="shared" si="112"/>
        <v>64392</v>
      </c>
      <c r="I562" s="13"/>
      <c r="J562" s="13">
        <f>+F562+G562+H562</f>
        <v>386355</v>
      </c>
      <c r="K562" s="109"/>
    </row>
    <row r="563" spans="1:11" ht="21.95" customHeight="1">
      <c r="A563" s="104" t="s">
        <v>899</v>
      </c>
      <c r="B563" s="12" t="s">
        <v>692</v>
      </c>
      <c r="C563" s="13">
        <f>+'7장 계측관리'!G2313</f>
        <v>1319677</v>
      </c>
      <c r="D563" s="13"/>
      <c r="E563" s="13"/>
      <c r="F563" s="13">
        <f t="shared" si="110"/>
        <v>1319677</v>
      </c>
      <c r="G563" s="13">
        <f t="shared" si="111"/>
        <v>1451644</v>
      </c>
      <c r="H563" s="13">
        <f t="shared" si="112"/>
        <v>554264</v>
      </c>
      <c r="I563" s="13"/>
      <c r="J563" s="13">
        <f t="shared" ref="J563:J573" si="113">+F563+G563+H563</f>
        <v>3325585</v>
      </c>
      <c r="K563" s="109"/>
    </row>
    <row r="564" spans="1:11" ht="21.95" customHeight="1">
      <c r="A564" s="104" t="s">
        <v>1069</v>
      </c>
      <c r="B564" s="12" t="s">
        <v>734</v>
      </c>
      <c r="C564" s="13">
        <f>+'7장 계측관리'!G2334</f>
        <v>2088998</v>
      </c>
      <c r="D564" s="13">
        <f>+'7장 계측관리'!I2334</f>
        <v>81333534</v>
      </c>
      <c r="E564" s="13">
        <f>+'7장 계측관리'!K2334</f>
        <v>0</v>
      </c>
      <c r="F564" s="13">
        <f t="shared" si="110"/>
        <v>83422532</v>
      </c>
      <c r="G564" s="13">
        <f t="shared" si="111"/>
        <v>2297897</v>
      </c>
      <c r="H564" s="13">
        <f t="shared" si="112"/>
        <v>877379</v>
      </c>
      <c r="I564" s="13"/>
      <c r="J564" s="13">
        <f t="shared" si="113"/>
        <v>86597808</v>
      </c>
      <c r="K564" s="109"/>
    </row>
    <row r="565" spans="1:11" ht="21.95" customHeight="1">
      <c r="A565" s="104" t="s">
        <v>884</v>
      </c>
      <c r="B565" s="12" t="s">
        <v>729</v>
      </c>
      <c r="C565" s="13">
        <f>+'7장 계측관리'!G2361</f>
        <v>0</v>
      </c>
      <c r="D565" s="13"/>
      <c r="E565" s="13">
        <f>+'7장 계측관리'!K2361</f>
        <v>29895121</v>
      </c>
      <c r="F565" s="13">
        <f t="shared" si="110"/>
        <v>29895121</v>
      </c>
      <c r="G565" s="13">
        <f t="shared" si="111"/>
        <v>0</v>
      </c>
      <c r="H565" s="13">
        <f t="shared" si="112"/>
        <v>0</v>
      </c>
      <c r="I565" s="13"/>
      <c r="J565" s="13">
        <f t="shared" si="113"/>
        <v>29895121</v>
      </c>
      <c r="K565" s="109"/>
    </row>
    <row r="566" spans="1:11" ht="21.95" customHeight="1">
      <c r="A566" s="104" t="s">
        <v>890</v>
      </c>
      <c r="B566" s="12" t="s">
        <v>729</v>
      </c>
      <c r="C566" s="13">
        <f>+'7장 계측관리'!G2388</f>
        <v>0</v>
      </c>
      <c r="D566" s="13"/>
      <c r="E566" s="13">
        <f>+'7장 계측관리'!K2388</f>
        <v>38863647</v>
      </c>
      <c r="F566" s="13">
        <f t="shared" si="110"/>
        <v>38863647</v>
      </c>
      <c r="G566" s="13">
        <f t="shared" si="111"/>
        <v>0</v>
      </c>
      <c r="H566" s="13">
        <f t="shared" si="112"/>
        <v>0</v>
      </c>
      <c r="I566" s="13"/>
      <c r="J566" s="13">
        <f t="shared" si="113"/>
        <v>38863647</v>
      </c>
      <c r="K566" s="109"/>
    </row>
    <row r="567" spans="1:11" ht="21.95" customHeight="1">
      <c r="A567" s="104" t="s">
        <v>900</v>
      </c>
      <c r="B567" s="12" t="s">
        <v>729</v>
      </c>
      <c r="C567" s="13">
        <f>+'7장 계측관리'!G2415</f>
        <v>0</v>
      </c>
      <c r="D567" s="13"/>
      <c r="E567" s="13">
        <f>+'7장 계측관리'!K2415</f>
        <v>44842681</v>
      </c>
      <c r="F567" s="13">
        <f>SUM(C567:E567)</f>
        <v>44842681</v>
      </c>
      <c r="G567" s="13">
        <f t="shared" si="111"/>
        <v>0</v>
      </c>
      <c r="H567" s="13">
        <f t="shared" si="112"/>
        <v>0</v>
      </c>
      <c r="I567" s="13"/>
      <c r="J567" s="13">
        <f t="shared" si="113"/>
        <v>44842681</v>
      </c>
      <c r="K567" s="109"/>
    </row>
    <row r="568" spans="1:11" ht="21.95" customHeight="1">
      <c r="A568" s="104" t="s">
        <v>2127</v>
      </c>
      <c r="B568" s="12" t="s">
        <v>671</v>
      </c>
      <c r="C568" s="13">
        <f>+'7장 계측관리'!G2433</f>
        <v>12143</v>
      </c>
      <c r="D568" s="13">
        <f>+'7장 계측관리'!I2433</f>
        <v>1846</v>
      </c>
      <c r="E568" s="13">
        <f>+'7장 계측관리'!K2433</f>
        <v>174</v>
      </c>
      <c r="F568" s="13">
        <f t="shared" ref="F568:F581" si="114">SUM(C568:E568)</f>
        <v>14163</v>
      </c>
      <c r="G568" s="13">
        <f t="shared" si="111"/>
        <v>13357</v>
      </c>
      <c r="H568" s="13">
        <f t="shared" si="112"/>
        <v>5100</v>
      </c>
      <c r="I568" s="13"/>
      <c r="J568" s="13">
        <f t="shared" si="113"/>
        <v>32620</v>
      </c>
      <c r="K568" s="109"/>
    </row>
    <row r="569" spans="1:11" ht="21.95" customHeight="1">
      <c r="A569" s="104" t="s">
        <v>2128</v>
      </c>
      <c r="B569" s="12" t="s">
        <v>671</v>
      </c>
      <c r="C569" s="13">
        <f>+'7장 계측관리'!G2451</f>
        <v>12143</v>
      </c>
      <c r="D569" s="13">
        <f>+'7장 계측관리'!I2451</f>
        <v>2355</v>
      </c>
      <c r="E569" s="13">
        <f>+'7장 계측관리'!K2451</f>
        <v>174</v>
      </c>
      <c r="F569" s="13">
        <f t="shared" si="114"/>
        <v>14672</v>
      </c>
      <c r="G569" s="13">
        <f t="shared" si="111"/>
        <v>13357</v>
      </c>
      <c r="H569" s="13">
        <f t="shared" si="112"/>
        <v>5100</v>
      </c>
      <c r="I569" s="13"/>
      <c r="J569" s="13">
        <f t="shared" si="113"/>
        <v>33129</v>
      </c>
      <c r="K569" s="109"/>
    </row>
    <row r="570" spans="1:11" ht="21.95" customHeight="1">
      <c r="A570" s="104" t="s">
        <v>1831</v>
      </c>
      <c r="B570" s="12" t="s">
        <v>725</v>
      </c>
      <c r="C570" s="13">
        <f>+'7장 계측관리'!G2468</f>
        <v>1105132</v>
      </c>
      <c r="D570" s="13">
        <f>+'7장 계측관리'!I2468</f>
        <v>2304750</v>
      </c>
      <c r="E570" s="13">
        <f>+'7장 계측관리'!K2468</f>
        <v>22835</v>
      </c>
      <c r="F570" s="13">
        <f t="shared" si="114"/>
        <v>3432717</v>
      </c>
      <c r="G570" s="13">
        <f t="shared" si="111"/>
        <v>1215645</v>
      </c>
      <c r="H570" s="13">
        <f t="shared" si="112"/>
        <v>464155</v>
      </c>
      <c r="I570" s="13"/>
      <c r="J570" s="13">
        <f t="shared" si="113"/>
        <v>5112517</v>
      </c>
      <c r="K570" s="109"/>
    </row>
    <row r="571" spans="1:11" ht="21.95" customHeight="1">
      <c r="A571" s="104" t="s">
        <v>1070</v>
      </c>
      <c r="B571" s="12" t="s">
        <v>671</v>
      </c>
      <c r="C571" s="13">
        <f>+'7장 계측관리'!G2485</f>
        <v>12143</v>
      </c>
      <c r="D571" s="13">
        <f>+'7장 계측관리'!I2485</f>
        <v>1846</v>
      </c>
      <c r="E571" s="13">
        <f>+'7장 계측관리'!K2485</f>
        <v>174</v>
      </c>
      <c r="F571" s="13">
        <f t="shared" si="114"/>
        <v>14163</v>
      </c>
      <c r="G571" s="13">
        <f t="shared" si="111"/>
        <v>13357</v>
      </c>
      <c r="H571" s="13">
        <f t="shared" si="112"/>
        <v>5100</v>
      </c>
      <c r="I571" s="13"/>
      <c r="J571" s="13">
        <f t="shared" si="113"/>
        <v>32620</v>
      </c>
      <c r="K571" s="109"/>
    </row>
    <row r="572" spans="1:11" ht="21.95" customHeight="1">
      <c r="A572" s="104" t="s">
        <v>1073</v>
      </c>
      <c r="B572" s="12" t="s">
        <v>671</v>
      </c>
      <c r="C572" s="13">
        <f>+'7장 계측관리'!G2503</f>
        <v>12143</v>
      </c>
      <c r="D572" s="13">
        <f>+'7장 계측관리'!I2503</f>
        <v>2342</v>
      </c>
      <c r="E572" s="13">
        <f>+'7장 계측관리'!K2503</f>
        <v>104</v>
      </c>
      <c r="F572" s="13">
        <f t="shared" si="114"/>
        <v>14589</v>
      </c>
      <c r="G572" s="13">
        <f t="shared" si="111"/>
        <v>13357</v>
      </c>
      <c r="H572" s="13">
        <f t="shared" si="112"/>
        <v>5100</v>
      </c>
      <c r="I572" s="13"/>
      <c r="J572" s="13">
        <f t="shared" si="113"/>
        <v>33046</v>
      </c>
      <c r="K572" s="109"/>
    </row>
    <row r="573" spans="1:11" ht="21.95" customHeight="1">
      <c r="A573" s="104" t="s">
        <v>1084</v>
      </c>
      <c r="B573" s="12" t="s">
        <v>725</v>
      </c>
      <c r="C573" s="13">
        <f>+'7장 계측관리'!G2519</f>
        <v>782241</v>
      </c>
      <c r="D573" s="13">
        <f>+'7장 계측관리'!I2519</f>
        <v>1417500</v>
      </c>
      <c r="E573" s="13">
        <f>+'7장 계측관리'!K2519</f>
        <v>10498</v>
      </c>
      <c r="F573" s="13">
        <f t="shared" si="114"/>
        <v>2210239</v>
      </c>
      <c r="G573" s="13">
        <f t="shared" si="111"/>
        <v>860465</v>
      </c>
      <c r="H573" s="13">
        <f t="shared" si="112"/>
        <v>328541</v>
      </c>
      <c r="I573" s="13"/>
      <c r="J573" s="13">
        <f t="shared" si="113"/>
        <v>3399245</v>
      </c>
      <c r="K573" s="109"/>
    </row>
    <row r="574" spans="1:11" ht="21.95" customHeight="1">
      <c r="A574" s="104" t="s">
        <v>878</v>
      </c>
      <c r="B574" s="12" t="s">
        <v>720</v>
      </c>
      <c r="C574" s="13">
        <f>+'7장 계측관리'!G2531</f>
        <v>5929884</v>
      </c>
      <c r="D574" s="13"/>
      <c r="E574" s="13"/>
      <c r="F574" s="13">
        <f t="shared" si="114"/>
        <v>5929884</v>
      </c>
      <c r="G574" s="13">
        <f t="shared" si="111"/>
        <v>6522872</v>
      </c>
      <c r="H574" s="13">
        <f t="shared" si="112"/>
        <v>2490551</v>
      </c>
      <c r="I574" s="13"/>
      <c r="J574" s="13">
        <f t="shared" ref="J574:J584" si="115">+F574+G574+H574</f>
        <v>14943307</v>
      </c>
      <c r="K574" s="109"/>
    </row>
    <row r="575" spans="1:11" ht="21.95" customHeight="1">
      <c r="A575" s="104" t="s">
        <v>885</v>
      </c>
      <c r="B575" s="12" t="s">
        <v>720</v>
      </c>
      <c r="C575" s="13">
        <f>+'7장 계측관리'!G2541</f>
        <v>4229742</v>
      </c>
      <c r="D575" s="13"/>
      <c r="E575" s="13"/>
      <c r="F575" s="13">
        <f t="shared" si="114"/>
        <v>4229742</v>
      </c>
      <c r="G575" s="13">
        <f t="shared" si="111"/>
        <v>4652716</v>
      </c>
      <c r="H575" s="13">
        <f t="shared" si="112"/>
        <v>1776491</v>
      </c>
      <c r="I575" s="13"/>
      <c r="J575" s="13">
        <f t="shared" si="115"/>
        <v>10658949</v>
      </c>
      <c r="K575" s="109"/>
    </row>
    <row r="576" spans="1:11" ht="21.95" customHeight="1">
      <c r="A576" s="104" t="s">
        <v>891</v>
      </c>
      <c r="B576" s="12" t="s">
        <v>720</v>
      </c>
      <c r="C576" s="13">
        <f>+'7장 계측관리'!G2551</f>
        <v>8601027</v>
      </c>
      <c r="D576" s="13"/>
      <c r="E576" s="13"/>
      <c r="F576" s="13">
        <f t="shared" si="114"/>
        <v>8601027</v>
      </c>
      <c r="G576" s="13">
        <f t="shared" si="111"/>
        <v>9461129</v>
      </c>
      <c r="H576" s="13">
        <f t="shared" si="112"/>
        <v>3612431</v>
      </c>
      <c r="I576" s="13"/>
      <c r="J576" s="13">
        <f t="shared" si="115"/>
        <v>21674587</v>
      </c>
      <c r="K576" s="109"/>
    </row>
    <row r="577" spans="1:11" ht="21.95" customHeight="1">
      <c r="A577" s="104" t="s">
        <v>1710</v>
      </c>
      <c r="B577" s="12" t="s">
        <v>720</v>
      </c>
      <c r="C577" s="13">
        <f>+'7장 계측관리'!G2561</f>
        <v>4796456</v>
      </c>
      <c r="D577" s="13"/>
      <c r="E577" s="13"/>
      <c r="F577" s="13">
        <f t="shared" si="114"/>
        <v>4796456</v>
      </c>
      <c r="G577" s="13">
        <f t="shared" si="111"/>
        <v>5276101</v>
      </c>
      <c r="H577" s="13">
        <f t="shared" si="112"/>
        <v>2014511</v>
      </c>
      <c r="I577" s="13"/>
      <c r="J577" s="13">
        <f t="shared" si="115"/>
        <v>12087068</v>
      </c>
      <c r="K577" s="109"/>
    </row>
    <row r="578" spans="1:11" ht="21.95" customHeight="1">
      <c r="A578" s="104" t="s">
        <v>879</v>
      </c>
      <c r="B578" s="12" t="s">
        <v>720</v>
      </c>
      <c r="C578" s="13">
        <f>+'7장 계측관리'!G2571</f>
        <v>3510772</v>
      </c>
      <c r="D578" s="13"/>
      <c r="E578" s="13"/>
      <c r="F578" s="13">
        <f t="shared" si="114"/>
        <v>3510772</v>
      </c>
      <c r="G578" s="13">
        <f t="shared" si="111"/>
        <v>3861849</v>
      </c>
      <c r="H578" s="13">
        <f t="shared" si="112"/>
        <v>1474524</v>
      </c>
      <c r="I578" s="13"/>
      <c r="J578" s="13">
        <f t="shared" si="115"/>
        <v>8847145</v>
      </c>
      <c r="K578" s="109"/>
    </row>
    <row r="579" spans="1:11" ht="21.95" customHeight="1">
      <c r="A579" s="104" t="s">
        <v>883</v>
      </c>
      <c r="B579" s="12" t="s">
        <v>720</v>
      </c>
      <c r="C579" s="13">
        <f>+'7장 계측관리'!G2581</f>
        <v>9146857</v>
      </c>
      <c r="D579" s="13"/>
      <c r="E579" s="13"/>
      <c r="F579" s="13">
        <f t="shared" si="114"/>
        <v>9146857</v>
      </c>
      <c r="G579" s="13">
        <f t="shared" si="111"/>
        <v>10061542</v>
      </c>
      <c r="H579" s="13">
        <f t="shared" si="112"/>
        <v>3841679</v>
      </c>
      <c r="I579" s="13"/>
      <c r="J579" s="13">
        <f t="shared" si="115"/>
        <v>23050078</v>
      </c>
      <c r="K579" s="109"/>
    </row>
    <row r="580" spans="1:11" ht="21.95" customHeight="1">
      <c r="A580" s="104" t="s">
        <v>29</v>
      </c>
      <c r="B580" s="12" t="s">
        <v>750</v>
      </c>
      <c r="C580" s="13">
        <f>+'7장 계측관리'!G2595</f>
        <v>6960624</v>
      </c>
      <c r="D580" s="13"/>
      <c r="E580" s="13"/>
      <c r="F580" s="13">
        <f t="shared" si="114"/>
        <v>6960624</v>
      </c>
      <c r="G580" s="13">
        <f t="shared" si="111"/>
        <v>7656686</v>
      </c>
      <c r="H580" s="13">
        <f t="shared" si="112"/>
        <v>2923462</v>
      </c>
      <c r="I580" s="13"/>
      <c r="J580" s="13">
        <f t="shared" si="115"/>
        <v>17540772</v>
      </c>
      <c r="K580" s="109"/>
    </row>
    <row r="581" spans="1:11" ht="21.95" customHeight="1">
      <c r="A581" s="104" t="s">
        <v>20</v>
      </c>
      <c r="B581" s="12" t="s">
        <v>750</v>
      </c>
      <c r="C581" s="13">
        <f>+'7장 계측관리'!G2608</f>
        <v>6106474</v>
      </c>
      <c r="D581" s="13"/>
      <c r="E581" s="13"/>
      <c r="F581" s="13">
        <f t="shared" si="114"/>
        <v>6106474</v>
      </c>
      <c r="G581" s="13">
        <f t="shared" si="111"/>
        <v>6717121</v>
      </c>
      <c r="H581" s="13">
        <f t="shared" si="112"/>
        <v>2564719</v>
      </c>
      <c r="I581" s="13"/>
      <c r="J581" s="13">
        <f t="shared" si="115"/>
        <v>15388314</v>
      </c>
      <c r="K581" s="109"/>
    </row>
    <row r="582" spans="1:11" ht="21.95" customHeight="1">
      <c r="A582" s="104" t="s">
        <v>141</v>
      </c>
      <c r="B582" s="12" t="s">
        <v>750</v>
      </c>
      <c r="C582" s="13">
        <f>+'7장 계측관리'!G2621</f>
        <v>10073280</v>
      </c>
      <c r="D582" s="13"/>
      <c r="E582" s="13"/>
      <c r="F582" s="13">
        <f>SUM(C582:E582)</f>
        <v>10073280</v>
      </c>
      <c r="G582" s="13">
        <f t="shared" si="111"/>
        <v>11080608</v>
      </c>
      <c r="H582" s="13">
        <f t="shared" si="112"/>
        <v>4230777</v>
      </c>
      <c r="I582" s="13"/>
      <c r="J582" s="13">
        <f t="shared" si="115"/>
        <v>25384665</v>
      </c>
      <c r="K582" s="109"/>
    </row>
    <row r="583" spans="1:11" ht="21.95" customHeight="1">
      <c r="A583" s="104" t="s">
        <v>25</v>
      </c>
      <c r="B583" s="12" t="s">
        <v>750</v>
      </c>
      <c r="C583" s="13">
        <f>+'7장 계측관리'!G2634</f>
        <v>4839853</v>
      </c>
      <c r="D583" s="13"/>
      <c r="E583" s="13"/>
      <c r="F583" s="13">
        <f>SUM(C583:E583)</f>
        <v>4839853</v>
      </c>
      <c r="G583" s="13">
        <f t="shared" si="111"/>
        <v>5323838</v>
      </c>
      <c r="H583" s="13">
        <f t="shared" si="112"/>
        <v>2032738</v>
      </c>
      <c r="I583" s="13"/>
      <c r="J583" s="13">
        <f t="shared" si="115"/>
        <v>12196429</v>
      </c>
      <c r="K583" s="109"/>
    </row>
    <row r="584" spans="1:11" ht="21.95" customHeight="1">
      <c r="A584" s="104" t="s">
        <v>30</v>
      </c>
      <c r="B584" s="12" t="s">
        <v>750</v>
      </c>
      <c r="C584" s="13">
        <f>+'7장 계측관리'!G2647</f>
        <v>6666825</v>
      </c>
      <c r="D584" s="13"/>
      <c r="E584" s="13"/>
      <c r="F584" s="13">
        <f>SUM(C584:E584)</f>
        <v>6666825</v>
      </c>
      <c r="G584" s="13">
        <f t="shared" si="111"/>
        <v>7333507</v>
      </c>
      <c r="H584" s="13">
        <f t="shared" si="112"/>
        <v>2800066</v>
      </c>
      <c r="I584" s="13"/>
      <c r="J584" s="13">
        <f t="shared" si="115"/>
        <v>16800398</v>
      </c>
      <c r="K584" s="109"/>
    </row>
    <row r="585" spans="1:11">
      <c r="A585" s="6"/>
      <c r="B585" s="6"/>
      <c r="F585" s="5"/>
    </row>
    <row r="586" spans="1:11">
      <c r="A586" s="7"/>
      <c r="B586" s="7"/>
    </row>
    <row r="587" spans="1:11">
      <c r="A587" s="7"/>
      <c r="B587" s="17"/>
      <c r="C587" s="18"/>
    </row>
    <row r="588" spans="1:11">
      <c r="A588" s="7"/>
    </row>
    <row r="589" spans="1:11">
      <c r="A589" s="7"/>
    </row>
    <row r="590" spans="1:11">
      <c r="A590" s="7"/>
    </row>
    <row r="591" spans="1:11">
      <c r="A591" s="7"/>
    </row>
  </sheetData>
  <mergeCells count="4">
    <mergeCell ref="L1:V3"/>
    <mergeCell ref="L4:V7"/>
    <mergeCell ref="K77:K83"/>
    <mergeCell ref="K89:K96"/>
  </mergeCells>
  <phoneticPr fontId="50" type="noConversion"/>
  <printOptions horizontalCentered="1"/>
  <pageMargins left="0.59041666984558105" right="0.2361111044883728" top="0.35430556535720825" bottom="0.35430556535720825" header="0.15736110508441925" footer="0.19680555164813995"/>
  <pageSetup paperSize="9" scale="68" fitToHeight="0" orientation="portrait"/>
  <headerFooter alignWithMargins="0">
    <oddFooter>&amp;C&amp;"+,Regular"&amp;10&amp;A &amp;P/&amp;N</oddFooter>
  </headerFooter>
  <rowBreaks count="5" manualBreakCount="5">
    <brk id="29" max="16383" man="1"/>
    <brk id="132" max="16383" man="1"/>
    <brk id="308" max="16383" man="1"/>
    <brk id="338" max="16383" man="1"/>
    <brk id="422" max="16383" man="1"/>
  </rowBreak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1F10D-4F88-4A90-9845-5DC4634BA11E}">
  <sheetPr codeName="Sheet4">
    <pageSetUpPr fitToPage="1"/>
  </sheetPr>
  <dimension ref="A1:IV284"/>
  <sheetViews>
    <sheetView zoomScale="85" zoomScaleNormal="85" zoomScaleSheetLayoutView="75" workbookViewId="0">
      <pane ySplit="2" topLeftCell="A3" activePane="bottomLeft" state="frozen"/>
      <selection activeCell="A104" sqref="A104"/>
      <selection pane="bottomLeft" activeCell="A104" sqref="A104"/>
    </sheetView>
  </sheetViews>
  <sheetFormatPr defaultRowHeight="17.25"/>
  <cols>
    <col min="1" max="1" width="21.25" style="62" customWidth="1"/>
    <col min="2" max="2" width="17.25" style="25" customWidth="1"/>
    <col min="3" max="3" width="4.625" style="25" customWidth="1"/>
    <col min="4" max="4" width="8.625" style="25" customWidth="1"/>
    <col min="5" max="5" width="13.625" style="25" customWidth="1"/>
    <col min="6" max="11" width="12.625" style="25" customWidth="1"/>
    <col min="12" max="12" width="10.375" style="25" customWidth="1"/>
    <col min="13" max="256" width="9" style="25"/>
  </cols>
  <sheetData>
    <row r="1" spans="1:23">
      <c r="A1" s="231" t="s">
        <v>419</v>
      </c>
      <c r="B1" s="231" t="s">
        <v>416</v>
      </c>
      <c r="C1" s="231" t="s">
        <v>664</v>
      </c>
      <c r="D1" s="231" t="s">
        <v>667</v>
      </c>
      <c r="E1" s="231" t="s">
        <v>417</v>
      </c>
      <c r="F1" s="51" t="s">
        <v>1135</v>
      </c>
      <c r="G1" s="51"/>
      <c r="H1" s="51" t="s">
        <v>1146</v>
      </c>
      <c r="I1" s="51"/>
      <c r="J1" s="51" t="s">
        <v>421</v>
      </c>
      <c r="K1" s="51"/>
      <c r="L1" s="231" t="s">
        <v>1145</v>
      </c>
      <c r="M1" s="221" t="s">
        <v>100</v>
      </c>
      <c r="N1" s="222"/>
      <c r="O1" s="222"/>
      <c r="P1" s="222"/>
      <c r="Q1" s="222"/>
      <c r="R1" s="222"/>
      <c r="S1" s="222"/>
      <c r="T1" s="222"/>
      <c r="U1" s="222"/>
      <c r="V1" s="222"/>
      <c r="W1" s="222"/>
    </row>
    <row r="2" spans="1:23">
      <c r="A2" s="231"/>
      <c r="B2" s="231"/>
      <c r="C2" s="231"/>
      <c r="D2" s="231"/>
      <c r="E2" s="231"/>
      <c r="F2" s="23" t="s">
        <v>1147</v>
      </c>
      <c r="G2" s="23" t="s">
        <v>1130</v>
      </c>
      <c r="H2" s="23" t="s">
        <v>1147</v>
      </c>
      <c r="I2" s="23" t="s">
        <v>1130</v>
      </c>
      <c r="J2" s="23" t="s">
        <v>1147</v>
      </c>
      <c r="K2" s="23" t="s">
        <v>1130</v>
      </c>
      <c r="L2" s="231"/>
      <c r="M2" s="221"/>
      <c r="N2" s="222"/>
      <c r="O2" s="222"/>
      <c r="P2" s="222"/>
      <c r="Q2" s="222"/>
      <c r="R2" s="222"/>
      <c r="S2" s="222"/>
      <c r="T2" s="222"/>
      <c r="U2" s="222"/>
      <c r="V2" s="222"/>
      <c r="W2" s="222"/>
    </row>
    <row r="3" spans="1:23">
      <c r="A3" s="52" t="s">
        <v>661</v>
      </c>
      <c r="B3" s="37"/>
      <c r="C3" s="23"/>
      <c r="D3" s="23"/>
      <c r="E3" s="42"/>
      <c r="F3" s="54"/>
      <c r="G3" s="42" t="s">
        <v>662</v>
      </c>
      <c r="H3" s="54"/>
      <c r="I3" s="42" t="s">
        <v>662</v>
      </c>
      <c r="J3" s="54"/>
      <c r="K3" s="42"/>
      <c r="L3" s="27"/>
      <c r="M3" s="221"/>
      <c r="N3" s="222"/>
      <c r="O3" s="222"/>
      <c r="P3" s="222"/>
      <c r="Q3" s="222"/>
      <c r="R3" s="222"/>
      <c r="S3" s="222"/>
      <c r="T3" s="222"/>
      <c r="U3" s="222"/>
      <c r="V3" s="222"/>
      <c r="W3" s="222"/>
    </row>
    <row r="4" spans="1:23">
      <c r="A4" s="52" t="s">
        <v>1894</v>
      </c>
      <c r="B4" s="86"/>
      <c r="C4" s="23"/>
      <c r="D4" s="23"/>
      <c r="E4" s="42"/>
      <c r="F4" s="54"/>
      <c r="G4" s="42"/>
      <c r="H4" s="54"/>
      <c r="I4" s="42"/>
      <c r="J4" s="54"/>
      <c r="K4" s="42"/>
      <c r="L4" s="27"/>
    </row>
    <row r="5" spans="1:23">
      <c r="A5" s="22" t="s">
        <v>686</v>
      </c>
      <c r="B5" s="30"/>
      <c r="C5" s="23" t="s">
        <v>685</v>
      </c>
      <c r="D5" s="32">
        <v>0.2</v>
      </c>
      <c r="E5" s="38">
        <f t="shared" ref="E5:E11" si="0">+G5+I5+K5</f>
        <v>89211</v>
      </c>
      <c r="F5" s="38">
        <f>+인건비!$D$3</f>
        <v>446055</v>
      </c>
      <c r="G5" s="38">
        <f>TRUNC(D5*F5)</f>
        <v>89211</v>
      </c>
      <c r="H5" s="53"/>
      <c r="I5" s="53"/>
      <c r="J5" s="53"/>
      <c r="K5" s="53"/>
      <c r="L5" s="23"/>
    </row>
    <row r="6" spans="1:23">
      <c r="A6" s="22" t="s">
        <v>1161</v>
      </c>
      <c r="B6" s="30"/>
      <c r="C6" s="23" t="s">
        <v>685</v>
      </c>
      <c r="D6" s="32">
        <v>0.6</v>
      </c>
      <c r="E6" s="38">
        <f t="shared" si="0"/>
        <v>176279</v>
      </c>
      <c r="F6" s="38">
        <f>+인건비!$D$5</f>
        <v>293799</v>
      </c>
      <c r="G6" s="38">
        <f>TRUNC(D6*F6)</f>
        <v>176279</v>
      </c>
      <c r="H6" s="53"/>
      <c r="I6" s="53"/>
      <c r="J6" s="53"/>
      <c r="K6" s="53"/>
      <c r="L6" s="23"/>
    </row>
    <row r="7" spans="1:23">
      <c r="A7" s="22" t="s">
        <v>1154</v>
      </c>
      <c r="B7" s="30" t="s">
        <v>662</v>
      </c>
      <c r="C7" s="23" t="s">
        <v>685</v>
      </c>
      <c r="D7" s="32">
        <v>0.2</v>
      </c>
      <c r="E7" s="38">
        <f t="shared" si="0"/>
        <v>54583</v>
      </c>
      <c r="F7" s="38">
        <f>+인건비!$D$6</f>
        <v>272915</v>
      </c>
      <c r="G7" s="38">
        <f>TRUNC(D7*F7)</f>
        <v>54583</v>
      </c>
      <c r="H7" s="38"/>
      <c r="I7" s="38"/>
      <c r="J7" s="38"/>
      <c r="K7" s="38"/>
      <c r="L7" s="23"/>
    </row>
    <row r="8" spans="1:23">
      <c r="A8" s="22" t="s">
        <v>701</v>
      </c>
      <c r="B8" s="30"/>
      <c r="C8" s="23"/>
      <c r="D8" s="32"/>
      <c r="E8" s="38">
        <f>SUM(E5:E7)</f>
        <v>320073</v>
      </c>
      <c r="F8" s="38"/>
      <c r="G8" s="38">
        <f>SUM(G5:G7)</f>
        <v>320073</v>
      </c>
      <c r="H8" s="38"/>
      <c r="I8" s="38"/>
      <c r="J8" s="38"/>
      <c r="K8" s="38"/>
      <c r="L8" s="23"/>
    </row>
    <row r="9" spans="1:23">
      <c r="A9" s="22"/>
      <c r="B9" s="30"/>
      <c r="C9" s="23"/>
      <c r="D9" s="32"/>
      <c r="E9" s="38"/>
      <c r="F9" s="38"/>
      <c r="G9" s="38"/>
      <c r="H9" s="38"/>
      <c r="I9" s="38"/>
      <c r="J9" s="38"/>
      <c r="K9" s="38"/>
      <c r="L9" s="23"/>
    </row>
    <row r="10" spans="1:23">
      <c r="A10" s="39" t="s">
        <v>682</v>
      </c>
      <c r="B10" s="33" t="s">
        <v>1164</v>
      </c>
      <c r="C10" s="34"/>
      <c r="D10" s="35">
        <f>+집계표!$G$2</f>
        <v>1.1000000000000001</v>
      </c>
      <c r="E10" s="40">
        <f t="shared" si="0"/>
        <v>352080</v>
      </c>
      <c r="F10" s="40"/>
      <c r="G10" s="40"/>
      <c r="H10" s="40"/>
      <c r="I10" s="40"/>
      <c r="J10" s="40">
        <f>+G8</f>
        <v>320073</v>
      </c>
      <c r="K10" s="40">
        <f>TRUNC(D10*J10)</f>
        <v>352080</v>
      </c>
      <c r="L10" s="23"/>
    </row>
    <row r="11" spans="1:23">
      <c r="A11" s="39" t="s">
        <v>670</v>
      </c>
      <c r="B11" s="33" t="s">
        <v>425</v>
      </c>
      <c r="C11" s="34"/>
      <c r="D11" s="35">
        <f>+집계표!$H$2</f>
        <v>0.2</v>
      </c>
      <c r="E11" s="40">
        <f t="shared" si="0"/>
        <v>134430</v>
      </c>
      <c r="F11" s="40"/>
      <c r="G11" s="40"/>
      <c r="H11" s="87"/>
      <c r="I11" s="40"/>
      <c r="J11" s="40">
        <f>+J10+K10</f>
        <v>672153</v>
      </c>
      <c r="K11" s="40">
        <f>TRUNC(D11*J11)</f>
        <v>134430</v>
      </c>
      <c r="L11" s="23"/>
    </row>
    <row r="12" spans="1:23">
      <c r="A12" s="39" t="s">
        <v>718</v>
      </c>
      <c r="B12" s="33"/>
      <c r="C12" s="75"/>
      <c r="D12" s="36"/>
      <c r="E12" s="40">
        <f>SUM(E8:E11)</f>
        <v>806583</v>
      </c>
      <c r="F12" s="40"/>
      <c r="G12" s="40">
        <f>SUM(G8:G11)</f>
        <v>320073</v>
      </c>
      <c r="H12" s="40"/>
      <c r="I12" s="40"/>
      <c r="J12" s="40"/>
      <c r="K12" s="40">
        <f>SUM(K8:K11)</f>
        <v>486510</v>
      </c>
      <c r="L12" s="23"/>
    </row>
    <row r="13" spans="1:23">
      <c r="A13" s="75"/>
      <c r="B13" s="30"/>
      <c r="C13" s="54"/>
      <c r="D13" s="54"/>
      <c r="E13" s="38"/>
      <c r="F13" s="38"/>
      <c r="G13" s="38"/>
      <c r="H13" s="38"/>
      <c r="I13" s="38"/>
      <c r="J13" s="38"/>
      <c r="K13" s="53"/>
      <c r="L13" s="23"/>
    </row>
    <row r="14" spans="1:23">
      <c r="A14" s="52" t="s">
        <v>1904</v>
      </c>
      <c r="B14" s="86"/>
      <c r="C14" s="23"/>
      <c r="D14" s="23"/>
      <c r="E14" s="42"/>
      <c r="F14" s="54"/>
      <c r="G14" s="42"/>
      <c r="H14" s="54"/>
      <c r="I14" s="42"/>
      <c r="J14" s="54"/>
      <c r="K14" s="42"/>
      <c r="L14" s="27"/>
    </row>
    <row r="15" spans="1:23">
      <c r="A15" s="22" t="s">
        <v>686</v>
      </c>
      <c r="B15" s="30"/>
      <c r="C15" s="23" t="s">
        <v>685</v>
      </c>
      <c r="D15" s="32">
        <v>0.4</v>
      </c>
      <c r="E15" s="38">
        <f t="shared" ref="E15:E21" si="1">+G15+I15+K15</f>
        <v>178422</v>
      </c>
      <c r="F15" s="38">
        <f>+인건비!$D$3</f>
        <v>446055</v>
      </c>
      <c r="G15" s="38">
        <f>TRUNC(D15*F15)</f>
        <v>178422</v>
      </c>
      <c r="H15" s="53"/>
      <c r="I15" s="53"/>
      <c r="J15" s="53"/>
      <c r="K15" s="53"/>
      <c r="L15" s="81"/>
    </row>
    <row r="16" spans="1:23">
      <c r="A16" s="22" t="s">
        <v>1161</v>
      </c>
      <c r="B16" s="30"/>
      <c r="C16" s="23" t="s">
        <v>685</v>
      </c>
      <c r="D16" s="32">
        <v>1.2</v>
      </c>
      <c r="E16" s="38">
        <f t="shared" si="1"/>
        <v>352558</v>
      </c>
      <c r="F16" s="38">
        <f>+인건비!$D$5</f>
        <v>293799</v>
      </c>
      <c r="G16" s="38">
        <f>TRUNC(D16*F16)</f>
        <v>352558</v>
      </c>
      <c r="H16" s="53"/>
      <c r="I16" s="53"/>
      <c r="J16" s="53"/>
      <c r="K16" s="53"/>
      <c r="L16" s="81"/>
    </row>
    <row r="17" spans="1:12">
      <c r="A17" s="22" t="s">
        <v>1154</v>
      </c>
      <c r="B17" s="30" t="s">
        <v>662</v>
      </c>
      <c r="C17" s="23" t="s">
        <v>685</v>
      </c>
      <c r="D17" s="32">
        <v>0.4</v>
      </c>
      <c r="E17" s="38">
        <f t="shared" si="1"/>
        <v>109166</v>
      </c>
      <c r="F17" s="38">
        <f>+인건비!$D$6</f>
        <v>272915</v>
      </c>
      <c r="G17" s="38">
        <f>TRUNC(D17*F17)</f>
        <v>109166</v>
      </c>
      <c r="H17" s="38"/>
      <c r="I17" s="38"/>
      <c r="J17" s="38"/>
      <c r="K17" s="38"/>
      <c r="L17" s="29"/>
    </row>
    <row r="18" spans="1:12">
      <c r="A18" s="22" t="s">
        <v>701</v>
      </c>
      <c r="B18" s="30"/>
      <c r="C18" s="23"/>
      <c r="D18" s="32"/>
      <c r="E18" s="38">
        <f>SUM(E15:E17)</f>
        <v>640146</v>
      </c>
      <c r="F18" s="38"/>
      <c r="G18" s="38">
        <f>SUM(G15:G17)</f>
        <v>640146</v>
      </c>
      <c r="H18" s="38"/>
      <c r="I18" s="38"/>
      <c r="J18" s="38"/>
      <c r="K18" s="38"/>
      <c r="L18" s="23"/>
    </row>
    <row r="19" spans="1:12">
      <c r="A19" s="22"/>
      <c r="B19" s="30"/>
      <c r="C19" s="23"/>
      <c r="D19" s="32"/>
      <c r="E19" s="38"/>
      <c r="F19" s="38"/>
      <c r="G19" s="38"/>
      <c r="H19" s="38"/>
      <c r="I19" s="38"/>
      <c r="J19" s="38"/>
      <c r="K19" s="38"/>
      <c r="L19" s="23"/>
    </row>
    <row r="20" spans="1:12">
      <c r="A20" s="39" t="s">
        <v>682</v>
      </c>
      <c r="B20" s="33" t="s">
        <v>1164</v>
      </c>
      <c r="C20" s="34"/>
      <c r="D20" s="35">
        <f>+집계표!$G$2</f>
        <v>1.1000000000000001</v>
      </c>
      <c r="E20" s="40">
        <f t="shared" si="1"/>
        <v>704160</v>
      </c>
      <c r="F20" s="40"/>
      <c r="G20" s="40"/>
      <c r="H20" s="40"/>
      <c r="I20" s="40"/>
      <c r="J20" s="40">
        <f>+G18</f>
        <v>640146</v>
      </c>
      <c r="K20" s="40">
        <f>TRUNC(D20*J20)</f>
        <v>704160</v>
      </c>
      <c r="L20" s="29"/>
    </row>
    <row r="21" spans="1:12">
      <c r="A21" s="39" t="s">
        <v>670</v>
      </c>
      <c r="B21" s="33" t="s">
        <v>425</v>
      </c>
      <c r="C21" s="34"/>
      <c r="D21" s="35">
        <f>+집계표!$H$2</f>
        <v>0.2</v>
      </c>
      <c r="E21" s="40">
        <f t="shared" si="1"/>
        <v>268861</v>
      </c>
      <c r="F21" s="40"/>
      <c r="G21" s="40"/>
      <c r="H21" s="87"/>
      <c r="I21" s="40"/>
      <c r="J21" s="40">
        <f>+J20+K20</f>
        <v>1344306</v>
      </c>
      <c r="K21" s="40">
        <f>TRUNC(D21*J21)</f>
        <v>268861</v>
      </c>
      <c r="L21" s="29"/>
    </row>
    <row r="22" spans="1:12">
      <c r="A22" s="39" t="s">
        <v>718</v>
      </c>
      <c r="B22" s="33"/>
      <c r="C22" s="75"/>
      <c r="D22" s="36"/>
      <c r="E22" s="40">
        <f>SUM(E18:E21)</f>
        <v>1613167</v>
      </c>
      <c r="F22" s="40"/>
      <c r="G22" s="40">
        <f>SUM(G18:G21)</f>
        <v>640146</v>
      </c>
      <c r="H22" s="40"/>
      <c r="I22" s="40"/>
      <c r="J22" s="40"/>
      <c r="K22" s="40">
        <f>SUM(K18:K21)</f>
        <v>973021</v>
      </c>
      <c r="L22" s="29"/>
    </row>
    <row r="23" spans="1:12">
      <c r="A23" s="54"/>
      <c r="B23" s="30"/>
      <c r="C23" s="23"/>
      <c r="D23" s="54"/>
      <c r="E23" s="38"/>
      <c r="F23" s="38"/>
      <c r="G23" s="38"/>
      <c r="H23" s="53"/>
      <c r="I23" s="53"/>
      <c r="J23" s="53"/>
      <c r="K23" s="53"/>
      <c r="L23" s="81"/>
    </row>
    <row r="24" spans="1:12">
      <c r="A24" s="52" t="s">
        <v>1898</v>
      </c>
      <c r="B24" s="86"/>
      <c r="C24" s="23"/>
      <c r="D24" s="23"/>
      <c r="E24" s="42"/>
      <c r="F24" s="54"/>
      <c r="G24" s="42"/>
      <c r="H24" s="54"/>
      <c r="I24" s="42"/>
      <c r="J24" s="54"/>
      <c r="K24" s="42"/>
      <c r="L24" s="27"/>
    </row>
    <row r="25" spans="1:12">
      <c r="A25" s="22" t="s">
        <v>686</v>
      </c>
      <c r="B25" s="30"/>
      <c r="C25" s="23" t="s">
        <v>685</v>
      </c>
      <c r="D25" s="32">
        <v>0.8</v>
      </c>
      <c r="E25" s="38">
        <f>+G25+I25+K25</f>
        <v>356844</v>
      </c>
      <c r="F25" s="38">
        <f>+인건비!$D$3</f>
        <v>446055</v>
      </c>
      <c r="G25" s="38">
        <f>TRUNC(D25*F25)</f>
        <v>356844</v>
      </c>
      <c r="H25" s="53"/>
      <c r="I25" s="53"/>
      <c r="J25" s="53"/>
      <c r="K25" s="53"/>
      <c r="L25" s="81"/>
    </row>
    <row r="26" spans="1:12">
      <c r="A26" s="22" t="s">
        <v>1161</v>
      </c>
      <c r="B26" s="30"/>
      <c r="C26" s="23" t="s">
        <v>685</v>
      </c>
      <c r="D26" s="32">
        <v>2.4</v>
      </c>
      <c r="E26" s="38">
        <f>+G26+I26+K26</f>
        <v>705117</v>
      </c>
      <c r="F26" s="38">
        <f>+인건비!$D$5</f>
        <v>293799</v>
      </c>
      <c r="G26" s="38">
        <f>TRUNC(D26*F26)</f>
        <v>705117</v>
      </c>
      <c r="H26" s="53"/>
      <c r="I26" s="53"/>
      <c r="J26" s="53"/>
      <c r="K26" s="53"/>
      <c r="L26" s="81"/>
    </row>
    <row r="27" spans="1:12">
      <c r="A27" s="22" t="s">
        <v>1154</v>
      </c>
      <c r="B27" s="30" t="s">
        <v>662</v>
      </c>
      <c r="C27" s="23" t="s">
        <v>685</v>
      </c>
      <c r="D27" s="32">
        <v>0.8</v>
      </c>
      <c r="E27" s="38">
        <f>+G27+I27+K27</f>
        <v>218332</v>
      </c>
      <c r="F27" s="38">
        <f>+인건비!$D$6</f>
        <v>272915</v>
      </c>
      <c r="G27" s="38">
        <f>TRUNC(D27*F27)</f>
        <v>218332</v>
      </c>
      <c r="H27" s="38"/>
      <c r="I27" s="38"/>
      <c r="J27" s="38"/>
      <c r="K27" s="38"/>
      <c r="L27" s="29"/>
    </row>
    <row r="28" spans="1:12">
      <c r="A28" s="22" t="s">
        <v>701</v>
      </c>
      <c r="B28" s="30"/>
      <c r="C28" s="23"/>
      <c r="D28" s="32"/>
      <c r="E28" s="38">
        <f>SUM(E25:E27)</f>
        <v>1280293</v>
      </c>
      <c r="F28" s="38"/>
      <c r="G28" s="38">
        <f>SUM(G25:G27)</f>
        <v>1280293</v>
      </c>
      <c r="H28" s="38"/>
      <c r="I28" s="38"/>
      <c r="J28" s="38"/>
      <c r="K28" s="38"/>
      <c r="L28" s="23"/>
    </row>
    <row r="29" spans="1:12">
      <c r="A29" s="22"/>
      <c r="B29" s="30"/>
      <c r="C29" s="23"/>
      <c r="D29" s="32"/>
      <c r="E29" s="38"/>
      <c r="F29" s="38"/>
      <c r="G29" s="38"/>
      <c r="H29" s="38"/>
      <c r="I29" s="38"/>
      <c r="J29" s="38"/>
      <c r="K29" s="38"/>
      <c r="L29" s="23"/>
    </row>
    <row r="30" spans="1:12">
      <c r="A30" s="39" t="s">
        <v>682</v>
      </c>
      <c r="B30" s="33" t="s">
        <v>1164</v>
      </c>
      <c r="C30" s="34"/>
      <c r="D30" s="35">
        <f>+집계표!$G$2</f>
        <v>1.1000000000000001</v>
      </c>
      <c r="E30" s="40">
        <f>+G30+I30+K30</f>
        <v>1408322</v>
      </c>
      <c r="F30" s="40"/>
      <c r="G30" s="40"/>
      <c r="H30" s="40"/>
      <c r="I30" s="40"/>
      <c r="J30" s="40">
        <f>+G28</f>
        <v>1280293</v>
      </c>
      <c r="K30" s="40">
        <f>TRUNC(D30*J30)</f>
        <v>1408322</v>
      </c>
      <c r="L30" s="29"/>
    </row>
    <row r="31" spans="1:12">
      <c r="A31" s="39" t="s">
        <v>670</v>
      </c>
      <c r="B31" s="33" t="s">
        <v>425</v>
      </c>
      <c r="C31" s="34"/>
      <c r="D31" s="35">
        <f>+집계표!$H$2</f>
        <v>0.2</v>
      </c>
      <c r="E31" s="40">
        <f>+G31+I31+K31</f>
        <v>537723</v>
      </c>
      <c r="F31" s="40"/>
      <c r="G31" s="40"/>
      <c r="H31" s="87"/>
      <c r="I31" s="40"/>
      <c r="J31" s="40">
        <f>+J30+K30</f>
        <v>2688615</v>
      </c>
      <c r="K31" s="40">
        <f>TRUNC(D31*J31)</f>
        <v>537723</v>
      </c>
      <c r="L31" s="29"/>
    </row>
    <row r="32" spans="1:12">
      <c r="A32" s="39" t="s">
        <v>718</v>
      </c>
      <c r="B32" s="33"/>
      <c r="C32" s="75"/>
      <c r="D32" s="36"/>
      <c r="E32" s="40">
        <f>SUM(E28:E31)</f>
        <v>3226338</v>
      </c>
      <c r="F32" s="40"/>
      <c r="G32" s="40">
        <f>SUM(G28:G31)</f>
        <v>1280293</v>
      </c>
      <c r="H32" s="40"/>
      <c r="I32" s="40"/>
      <c r="J32" s="40"/>
      <c r="K32" s="40">
        <f>SUM(K28:K31)</f>
        <v>1946045</v>
      </c>
      <c r="L32" s="29"/>
    </row>
    <row r="33" spans="1:12">
      <c r="A33" s="75"/>
      <c r="B33" s="30"/>
      <c r="C33" s="54"/>
      <c r="D33" s="32"/>
      <c r="E33" s="38"/>
      <c r="F33" s="38"/>
      <c r="G33" s="38"/>
      <c r="H33" s="38"/>
      <c r="I33" s="38"/>
      <c r="J33" s="38"/>
      <c r="K33" s="53"/>
      <c r="L33" s="29"/>
    </row>
    <row r="34" spans="1:12">
      <c r="A34" s="88" t="s">
        <v>228</v>
      </c>
      <c r="B34" s="37"/>
      <c r="C34" s="23"/>
      <c r="D34" s="23"/>
      <c r="E34" s="42"/>
      <c r="F34" s="54"/>
      <c r="G34" s="42" t="s">
        <v>662</v>
      </c>
      <c r="H34" s="54"/>
      <c r="I34" s="42" t="s">
        <v>662</v>
      </c>
      <c r="J34" s="54"/>
      <c r="K34" s="42" t="s">
        <v>662</v>
      </c>
      <c r="L34" s="27"/>
    </row>
    <row r="35" spans="1:12">
      <c r="A35" s="52" t="s">
        <v>1103</v>
      </c>
      <c r="B35" s="86"/>
      <c r="C35" s="23" t="s">
        <v>662</v>
      </c>
      <c r="D35" s="23" t="s">
        <v>662</v>
      </c>
      <c r="E35" s="42"/>
      <c r="F35" s="42"/>
      <c r="G35" s="42"/>
      <c r="H35" s="54"/>
      <c r="I35" s="54"/>
      <c r="J35" s="54" t="s">
        <v>662</v>
      </c>
      <c r="K35" s="54"/>
      <c r="L35" s="54"/>
    </row>
    <row r="36" spans="1:12">
      <c r="A36" s="22" t="s">
        <v>686</v>
      </c>
      <c r="B36" s="23"/>
      <c r="C36" s="23" t="s">
        <v>685</v>
      </c>
      <c r="D36" s="32">
        <v>3</v>
      </c>
      <c r="E36" s="38">
        <f>(G36+I36+K36)</f>
        <v>1338165</v>
      </c>
      <c r="F36" s="38">
        <f>+인건비!$D$3</f>
        <v>446055</v>
      </c>
      <c r="G36" s="38">
        <f>TRUNC(D36*F36)</f>
        <v>1338165</v>
      </c>
      <c r="H36" s="53"/>
      <c r="I36" s="53"/>
      <c r="J36" s="53"/>
      <c r="K36" s="53"/>
      <c r="L36" s="81"/>
    </row>
    <row r="37" spans="1:12">
      <c r="A37" s="22" t="s">
        <v>1161</v>
      </c>
      <c r="B37" s="23"/>
      <c r="C37" s="23" t="s">
        <v>685</v>
      </c>
      <c r="D37" s="32">
        <v>3</v>
      </c>
      <c r="E37" s="38">
        <f>(G37+I37+K37)</f>
        <v>881397</v>
      </c>
      <c r="F37" s="38">
        <f>+인건비!$D$5</f>
        <v>293799</v>
      </c>
      <c r="G37" s="38">
        <f>TRUNC(D37*F37)</f>
        <v>881397</v>
      </c>
      <c r="H37" s="53"/>
      <c r="I37" s="53"/>
      <c r="J37" s="53"/>
      <c r="K37" s="53"/>
      <c r="L37" s="81"/>
    </row>
    <row r="38" spans="1:12">
      <c r="A38" s="22" t="s">
        <v>1154</v>
      </c>
      <c r="B38" s="23" t="s">
        <v>662</v>
      </c>
      <c r="C38" s="23" t="s">
        <v>685</v>
      </c>
      <c r="D38" s="32">
        <v>3</v>
      </c>
      <c r="E38" s="38">
        <f>G38</f>
        <v>818745</v>
      </c>
      <c r="F38" s="38">
        <f>+인건비!$D$6</f>
        <v>272915</v>
      </c>
      <c r="G38" s="38">
        <f>TRUNC(D38*F38)</f>
        <v>818745</v>
      </c>
      <c r="H38" s="38"/>
      <c r="I38" s="38"/>
      <c r="J38" s="38"/>
      <c r="K38" s="38" t="s">
        <v>662</v>
      </c>
      <c r="L38" s="29"/>
    </row>
    <row r="39" spans="1:12">
      <c r="A39" s="22" t="s">
        <v>701</v>
      </c>
      <c r="B39" s="23"/>
      <c r="C39" s="23"/>
      <c r="D39" s="32"/>
      <c r="E39" s="38">
        <f>SUM(E36:E38)</f>
        <v>3038307</v>
      </c>
      <c r="F39" s="38"/>
      <c r="G39" s="38">
        <f>SUM(G36:G38)</f>
        <v>3038307</v>
      </c>
      <c r="H39" s="38"/>
      <c r="I39" s="38"/>
      <c r="J39" s="38"/>
      <c r="K39" s="38"/>
      <c r="L39" s="29"/>
    </row>
    <row r="40" spans="1:12">
      <c r="A40" s="22"/>
      <c r="B40" s="23"/>
      <c r="C40" s="23"/>
      <c r="D40" s="32"/>
      <c r="E40" s="38"/>
      <c r="F40" s="38"/>
      <c r="G40" s="38"/>
      <c r="H40" s="38"/>
      <c r="I40" s="38"/>
      <c r="J40" s="38"/>
      <c r="K40" s="38"/>
      <c r="L40" s="29"/>
    </row>
    <row r="41" spans="1:12">
      <c r="A41" s="39" t="s">
        <v>682</v>
      </c>
      <c r="B41" s="33" t="s">
        <v>1164</v>
      </c>
      <c r="C41" s="34"/>
      <c r="D41" s="35">
        <f>+집계표!$G$2</f>
        <v>1.1000000000000001</v>
      </c>
      <c r="E41" s="40">
        <f>(G41+I41+K41)</f>
        <v>3342137</v>
      </c>
      <c r="F41" s="40"/>
      <c r="G41" s="40"/>
      <c r="H41" s="40"/>
      <c r="I41" s="40"/>
      <c r="J41" s="40">
        <f>+G39</f>
        <v>3038307</v>
      </c>
      <c r="K41" s="40">
        <f>TRUNC(D41*J41)</f>
        <v>3342137</v>
      </c>
      <c r="L41" s="29"/>
    </row>
    <row r="42" spans="1:12">
      <c r="A42" s="39" t="s">
        <v>670</v>
      </c>
      <c r="B42" s="33" t="s">
        <v>425</v>
      </c>
      <c r="C42" s="34"/>
      <c r="D42" s="35">
        <f>+집계표!$H$2</f>
        <v>0.2</v>
      </c>
      <c r="E42" s="40">
        <f>(G42+I42+K42)</f>
        <v>1276088</v>
      </c>
      <c r="F42" s="40"/>
      <c r="G42" s="40"/>
      <c r="H42" s="40"/>
      <c r="I42" s="40"/>
      <c r="J42" s="40">
        <f>+J41+K41</f>
        <v>6380444</v>
      </c>
      <c r="K42" s="40">
        <f>TRUNC(D42*J42)</f>
        <v>1276088</v>
      </c>
      <c r="L42" s="29"/>
    </row>
    <row r="43" spans="1:12">
      <c r="A43" s="39" t="s">
        <v>718</v>
      </c>
      <c r="B43" s="33"/>
      <c r="C43" s="34"/>
      <c r="D43" s="36"/>
      <c r="E43" s="40">
        <f>SUM(E39:E42)</f>
        <v>7656532</v>
      </c>
      <c r="F43" s="40"/>
      <c r="G43" s="40">
        <f>SUM(G39:G42)</f>
        <v>3038307</v>
      </c>
      <c r="H43" s="40"/>
      <c r="I43" s="40"/>
      <c r="J43" s="40"/>
      <c r="K43" s="40">
        <f>SUM(K39:K42)</f>
        <v>4618225</v>
      </c>
      <c r="L43" s="29"/>
    </row>
    <row r="44" spans="1:12">
      <c r="A44" s="39"/>
      <c r="B44" s="33"/>
      <c r="C44" s="34"/>
      <c r="D44" s="36"/>
      <c r="E44" s="38"/>
      <c r="F44" s="38"/>
      <c r="G44" s="38"/>
      <c r="H44" s="38"/>
      <c r="I44" s="38"/>
      <c r="J44" s="38"/>
      <c r="K44" s="38"/>
      <c r="L44" s="29"/>
    </row>
    <row r="45" spans="1:12">
      <c r="A45" s="52" t="s">
        <v>970</v>
      </c>
      <c r="B45" s="86"/>
      <c r="C45" s="23"/>
      <c r="D45" s="32"/>
      <c r="E45" s="38"/>
      <c r="F45" s="38"/>
      <c r="G45" s="38"/>
      <c r="H45" s="38"/>
      <c r="I45" s="38"/>
      <c r="J45" s="38"/>
      <c r="K45" s="38"/>
      <c r="L45" s="29"/>
    </row>
    <row r="46" spans="1:12">
      <c r="A46" s="22" t="s">
        <v>686</v>
      </c>
      <c r="B46" s="23"/>
      <c r="C46" s="23" t="s">
        <v>685</v>
      </c>
      <c r="D46" s="32">
        <v>0.3</v>
      </c>
      <c r="E46" s="38">
        <f>G46</f>
        <v>133816</v>
      </c>
      <c r="F46" s="38">
        <f>+인건비!$D$3</f>
        <v>446055</v>
      </c>
      <c r="G46" s="38">
        <f>TRUNC(D46*F46)</f>
        <v>133816</v>
      </c>
      <c r="H46" s="38"/>
      <c r="I46" s="38"/>
      <c r="J46" s="38"/>
      <c r="K46" s="38" t="s">
        <v>662</v>
      </c>
      <c r="L46" s="81"/>
    </row>
    <row r="47" spans="1:12">
      <c r="A47" s="22" t="s">
        <v>1161</v>
      </c>
      <c r="B47" s="23" t="s">
        <v>662</v>
      </c>
      <c r="C47" s="23" t="s">
        <v>685</v>
      </c>
      <c r="D47" s="32">
        <v>1</v>
      </c>
      <c r="E47" s="38">
        <f>G47</f>
        <v>293799</v>
      </c>
      <c r="F47" s="38">
        <f>+인건비!$D$5</f>
        <v>293799</v>
      </c>
      <c r="G47" s="38">
        <f>TRUNC(D47*F47)</f>
        <v>293799</v>
      </c>
      <c r="H47" s="38"/>
      <c r="I47" s="38"/>
      <c r="J47" s="38"/>
      <c r="K47" s="38" t="s">
        <v>662</v>
      </c>
      <c r="L47" s="81"/>
    </row>
    <row r="48" spans="1:12">
      <c r="A48" s="22" t="s">
        <v>1154</v>
      </c>
      <c r="B48" s="23" t="s">
        <v>662</v>
      </c>
      <c r="C48" s="23" t="s">
        <v>685</v>
      </c>
      <c r="D48" s="32">
        <v>1</v>
      </c>
      <c r="E48" s="38">
        <f>G48</f>
        <v>272915</v>
      </c>
      <c r="F48" s="38">
        <f>+인건비!$D$6</f>
        <v>272915</v>
      </c>
      <c r="G48" s="38">
        <f>TRUNC(D48*F48)</f>
        <v>272915</v>
      </c>
      <c r="H48" s="38"/>
      <c r="I48" s="38"/>
      <c r="J48" s="38"/>
      <c r="K48" s="38" t="s">
        <v>662</v>
      </c>
      <c r="L48" s="29"/>
    </row>
    <row r="49" spans="1:12">
      <c r="A49" s="22" t="s">
        <v>806</v>
      </c>
      <c r="B49" s="30" t="s">
        <v>1164</v>
      </c>
      <c r="C49" s="23" t="s">
        <v>666</v>
      </c>
      <c r="D49" s="76">
        <v>3</v>
      </c>
      <c r="E49" s="38">
        <f>(G49+I49+K49)</f>
        <v>21015</v>
      </c>
      <c r="F49" s="38"/>
      <c r="G49" s="38"/>
      <c r="H49" s="38"/>
      <c r="I49" s="38"/>
      <c r="J49" s="38">
        <f>SUM(G46:G48)</f>
        <v>700530</v>
      </c>
      <c r="K49" s="38">
        <f>TRUNC(D49/100*J49)</f>
        <v>21015</v>
      </c>
      <c r="L49" s="29"/>
    </row>
    <row r="50" spans="1:12">
      <c r="A50" s="22" t="s">
        <v>979</v>
      </c>
      <c r="B50" s="23" t="s">
        <v>662</v>
      </c>
      <c r="C50" s="23" t="s">
        <v>692</v>
      </c>
      <c r="D50" s="32">
        <f>SUM(D46:D48)</f>
        <v>2.2999999999999998</v>
      </c>
      <c r="E50" s="38">
        <f>K50</f>
        <v>218499.99999999997</v>
      </c>
      <c r="F50" s="38"/>
      <c r="G50" s="38" t="s">
        <v>662</v>
      </c>
      <c r="H50" s="38"/>
      <c r="I50" s="38"/>
      <c r="J50" s="38">
        <f>인건비!$D$30</f>
        <v>95000</v>
      </c>
      <c r="K50" s="38">
        <f>J50*D50</f>
        <v>218499.99999999997</v>
      </c>
      <c r="L50" s="29"/>
    </row>
    <row r="51" spans="1:12">
      <c r="A51" s="22" t="s">
        <v>701</v>
      </c>
      <c r="B51" s="23"/>
      <c r="C51" s="23"/>
      <c r="D51" s="32"/>
      <c r="E51" s="38">
        <f>SUM(E46:E50)</f>
        <v>940045</v>
      </c>
      <c r="F51" s="38"/>
      <c r="G51" s="38">
        <f>SUM(G46:G50)</f>
        <v>700530</v>
      </c>
      <c r="H51" s="38"/>
      <c r="I51" s="38"/>
      <c r="J51" s="38"/>
      <c r="K51" s="38">
        <f>SUM(K46:K50)</f>
        <v>239514.99999999997</v>
      </c>
      <c r="L51" s="29"/>
    </row>
    <row r="52" spans="1:12">
      <c r="A52" s="22"/>
      <c r="B52" s="23"/>
      <c r="C52" s="23"/>
      <c r="D52" s="32"/>
      <c r="E52" s="38"/>
      <c r="F52" s="38"/>
      <c r="G52" s="38"/>
      <c r="H52" s="38"/>
      <c r="I52" s="38"/>
      <c r="J52" s="38"/>
      <c r="K52" s="38"/>
      <c r="L52" s="29"/>
    </row>
    <row r="53" spans="1:12">
      <c r="A53" s="39" t="s">
        <v>682</v>
      </c>
      <c r="B53" s="33" t="s">
        <v>1164</v>
      </c>
      <c r="C53" s="34"/>
      <c r="D53" s="35">
        <f>+집계표!$G$2</f>
        <v>1.1000000000000001</v>
      </c>
      <c r="E53" s="40">
        <f>(G53+I53+K53)</f>
        <v>770583</v>
      </c>
      <c r="F53" s="40"/>
      <c r="G53" s="40"/>
      <c r="H53" s="40"/>
      <c r="I53" s="40"/>
      <c r="J53" s="40">
        <f>+G51</f>
        <v>700530</v>
      </c>
      <c r="K53" s="40">
        <f>TRUNC(D53*J53)</f>
        <v>770583</v>
      </c>
      <c r="L53" s="29"/>
    </row>
    <row r="54" spans="1:12">
      <c r="A54" s="39" t="s">
        <v>670</v>
      </c>
      <c r="B54" s="33" t="s">
        <v>425</v>
      </c>
      <c r="C54" s="34"/>
      <c r="D54" s="35">
        <f>+집계표!$H$2</f>
        <v>0.2</v>
      </c>
      <c r="E54" s="40">
        <f>(G54+I54+K54)</f>
        <v>294222</v>
      </c>
      <c r="F54" s="40"/>
      <c r="G54" s="40"/>
      <c r="H54" s="40"/>
      <c r="I54" s="40"/>
      <c r="J54" s="40">
        <f>+J53+K53</f>
        <v>1471113</v>
      </c>
      <c r="K54" s="40">
        <f>TRUNC(D54*J54)</f>
        <v>294222</v>
      </c>
      <c r="L54" s="29"/>
    </row>
    <row r="55" spans="1:12">
      <c r="A55" s="39" t="s">
        <v>718</v>
      </c>
      <c r="B55" s="33"/>
      <c r="C55" s="34"/>
      <c r="D55" s="36"/>
      <c r="E55" s="40">
        <f>SUM(E51:E54)</f>
        <v>2004850</v>
      </c>
      <c r="F55" s="40"/>
      <c r="G55" s="40">
        <f>SUM(G51:G54)</f>
        <v>700530</v>
      </c>
      <c r="H55" s="40"/>
      <c r="I55" s="40"/>
      <c r="J55" s="40"/>
      <c r="K55" s="40">
        <f>SUM(K51:K54)</f>
        <v>1304320</v>
      </c>
      <c r="L55" s="29"/>
    </row>
    <row r="56" spans="1:12">
      <c r="A56" s="39"/>
      <c r="B56" s="33"/>
      <c r="C56" s="34"/>
      <c r="D56" s="36"/>
      <c r="E56" s="40"/>
      <c r="F56" s="40"/>
      <c r="G56" s="40"/>
      <c r="H56" s="40"/>
      <c r="I56" s="40"/>
      <c r="J56" s="40"/>
      <c r="K56" s="40"/>
      <c r="L56" s="29"/>
    </row>
    <row r="57" spans="1:12">
      <c r="A57" s="52" t="s">
        <v>950</v>
      </c>
      <c r="B57" s="86"/>
      <c r="C57" s="23"/>
      <c r="D57" s="32"/>
      <c r="E57" s="38"/>
      <c r="F57" s="38"/>
      <c r="G57" s="38"/>
      <c r="H57" s="38"/>
      <c r="I57" s="38"/>
      <c r="J57" s="38"/>
      <c r="K57" s="38"/>
      <c r="L57" s="29"/>
    </row>
    <row r="58" spans="1:12">
      <c r="A58" s="22" t="s">
        <v>686</v>
      </c>
      <c r="B58" s="23"/>
      <c r="C58" s="23" t="s">
        <v>685</v>
      </c>
      <c r="D58" s="32">
        <v>3</v>
      </c>
      <c r="E58" s="38">
        <f>G58</f>
        <v>1338165</v>
      </c>
      <c r="F58" s="38">
        <f>+인건비!$D$3</f>
        <v>446055</v>
      </c>
      <c r="G58" s="38">
        <f>TRUNC(D58*F58)</f>
        <v>1338165</v>
      </c>
      <c r="H58" s="38"/>
      <c r="I58" s="38"/>
      <c r="J58" s="38"/>
      <c r="K58" s="38" t="s">
        <v>662</v>
      </c>
      <c r="L58" s="81"/>
    </row>
    <row r="59" spans="1:12">
      <c r="A59" s="22" t="s">
        <v>1161</v>
      </c>
      <c r="B59" s="23" t="s">
        <v>662</v>
      </c>
      <c r="C59" s="23" t="s">
        <v>685</v>
      </c>
      <c r="D59" s="32">
        <v>5</v>
      </c>
      <c r="E59" s="38">
        <f>G59</f>
        <v>1468995</v>
      </c>
      <c r="F59" s="38">
        <f>+인건비!$D$5</f>
        <v>293799</v>
      </c>
      <c r="G59" s="38">
        <f>TRUNC(D59*F59)</f>
        <v>1468995</v>
      </c>
      <c r="H59" s="38"/>
      <c r="I59" s="38"/>
      <c r="J59" s="38"/>
      <c r="K59" s="38" t="s">
        <v>662</v>
      </c>
      <c r="L59" s="81"/>
    </row>
    <row r="60" spans="1:12">
      <c r="A60" s="22" t="s">
        <v>1154</v>
      </c>
      <c r="B60" s="23" t="s">
        <v>662</v>
      </c>
      <c r="C60" s="23" t="s">
        <v>685</v>
      </c>
      <c r="D60" s="32">
        <v>5</v>
      </c>
      <c r="E60" s="38">
        <f>G60</f>
        <v>1364575</v>
      </c>
      <c r="F60" s="38">
        <f>+인건비!$D$6</f>
        <v>272915</v>
      </c>
      <c r="G60" s="38">
        <f>TRUNC(D60*F60)</f>
        <v>1364575</v>
      </c>
      <c r="H60" s="38"/>
      <c r="I60" s="38"/>
      <c r="J60" s="38"/>
      <c r="K60" s="38" t="s">
        <v>662</v>
      </c>
      <c r="L60" s="29"/>
    </row>
    <row r="61" spans="1:12">
      <c r="A61" s="22" t="s">
        <v>806</v>
      </c>
      <c r="B61" s="30" t="s">
        <v>1164</v>
      </c>
      <c r="C61" s="23" t="s">
        <v>666</v>
      </c>
      <c r="D61" s="76">
        <v>3</v>
      </c>
      <c r="E61" s="38">
        <f>(G61+I61+K61)</f>
        <v>125152</v>
      </c>
      <c r="F61" s="38"/>
      <c r="G61" s="38"/>
      <c r="H61" s="38"/>
      <c r="I61" s="38"/>
      <c r="J61" s="38">
        <f>SUM(G58:G60)</f>
        <v>4171735</v>
      </c>
      <c r="K61" s="38">
        <f>TRUNC(D61/100*J61)</f>
        <v>125152</v>
      </c>
      <c r="L61" s="29"/>
    </row>
    <row r="62" spans="1:12">
      <c r="A62" s="22" t="s">
        <v>979</v>
      </c>
      <c r="B62" s="23" t="s">
        <v>662</v>
      </c>
      <c r="C62" s="23" t="s">
        <v>692</v>
      </c>
      <c r="D62" s="32">
        <f>SUM(D58:D60)</f>
        <v>13</v>
      </c>
      <c r="E62" s="38">
        <f>K62</f>
        <v>1235000</v>
      </c>
      <c r="F62" s="38"/>
      <c r="G62" s="38" t="s">
        <v>662</v>
      </c>
      <c r="H62" s="38"/>
      <c r="I62" s="38"/>
      <c r="J62" s="38">
        <f>인건비!$D$30</f>
        <v>95000</v>
      </c>
      <c r="K62" s="38">
        <f>J62*D62</f>
        <v>1235000</v>
      </c>
      <c r="L62" s="29"/>
    </row>
    <row r="63" spans="1:12">
      <c r="A63" s="22" t="s">
        <v>701</v>
      </c>
      <c r="B63" s="23"/>
      <c r="C63" s="23"/>
      <c r="D63" s="32"/>
      <c r="E63" s="38">
        <f>SUM(E58:E62)</f>
        <v>5531887</v>
      </c>
      <c r="F63" s="38"/>
      <c r="G63" s="38">
        <f>SUM(G58:G62)</f>
        <v>4171735</v>
      </c>
      <c r="H63" s="38"/>
      <c r="I63" s="38"/>
      <c r="J63" s="38"/>
      <c r="K63" s="38">
        <f>SUM(K58:K62)</f>
        <v>1360152</v>
      </c>
      <c r="L63" s="29"/>
    </row>
    <row r="64" spans="1:12">
      <c r="A64" s="22"/>
      <c r="B64" s="23"/>
      <c r="C64" s="23"/>
      <c r="D64" s="32"/>
      <c r="E64" s="38"/>
      <c r="F64" s="38"/>
      <c r="G64" s="38"/>
      <c r="H64" s="38"/>
      <c r="I64" s="38"/>
      <c r="J64" s="38"/>
      <c r="K64" s="38"/>
      <c r="L64" s="29"/>
    </row>
    <row r="65" spans="1:12">
      <c r="A65" s="39" t="s">
        <v>682</v>
      </c>
      <c r="B65" s="33" t="s">
        <v>1164</v>
      </c>
      <c r="C65" s="34"/>
      <c r="D65" s="35">
        <f>+집계표!$G$2</f>
        <v>1.1000000000000001</v>
      </c>
      <c r="E65" s="40">
        <f>(G65+I65+K65)</f>
        <v>4588908</v>
      </c>
      <c r="F65" s="40"/>
      <c r="G65" s="40"/>
      <c r="H65" s="40"/>
      <c r="I65" s="40"/>
      <c r="J65" s="40">
        <f>+G63</f>
        <v>4171735</v>
      </c>
      <c r="K65" s="40">
        <f>TRUNC(D65*J65)</f>
        <v>4588908</v>
      </c>
      <c r="L65" s="29"/>
    </row>
    <row r="66" spans="1:12">
      <c r="A66" s="39" t="s">
        <v>670</v>
      </c>
      <c r="B66" s="33" t="s">
        <v>425</v>
      </c>
      <c r="C66" s="34"/>
      <c r="D66" s="35">
        <f>+집계표!$H$2</f>
        <v>0.2</v>
      </c>
      <c r="E66" s="40">
        <f>(G66+I66+K66)</f>
        <v>1752128</v>
      </c>
      <c r="F66" s="40"/>
      <c r="G66" s="40"/>
      <c r="H66" s="40"/>
      <c r="I66" s="40"/>
      <c r="J66" s="40">
        <f>+J65+K65</f>
        <v>8760643</v>
      </c>
      <c r="K66" s="40">
        <f>TRUNC(D66*J66)</f>
        <v>1752128</v>
      </c>
      <c r="L66" s="29"/>
    </row>
    <row r="67" spans="1:12">
      <c r="A67" s="39" t="s">
        <v>718</v>
      </c>
      <c r="B67" s="33"/>
      <c r="C67" s="34"/>
      <c r="D67" s="36"/>
      <c r="E67" s="40">
        <f>SUM(E63:E66)</f>
        <v>11872923</v>
      </c>
      <c r="F67" s="40"/>
      <c r="G67" s="40">
        <f>SUM(G63:G66)</f>
        <v>4171735</v>
      </c>
      <c r="H67" s="40"/>
      <c r="I67" s="40"/>
      <c r="J67" s="40"/>
      <c r="K67" s="40">
        <f>SUM(K63:K66)</f>
        <v>7701188</v>
      </c>
      <c r="L67" s="29"/>
    </row>
    <row r="68" spans="1:12">
      <c r="A68" s="39"/>
      <c r="B68" s="33"/>
      <c r="C68" s="34"/>
      <c r="D68" s="36"/>
      <c r="E68" s="40"/>
      <c r="F68" s="40"/>
      <c r="G68" s="40"/>
      <c r="H68" s="40"/>
      <c r="I68" s="40"/>
      <c r="J68" s="40"/>
      <c r="K68" s="40"/>
      <c r="L68" s="29"/>
    </row>
    <row r="69" spans="1:12">
      <c r="A69" s="52" t="s">
        <v>917</v>
      </c>
      <c r="B69" s="86"/>
      <c r="C69" s="23"/>
      <c r="D69" s="32"/>
      <c r="E69" s="38"/>
      <c r="F69" s="38"/>
      <c r="G69" s="38"/>
      <c r="H69" s="38"/>
      <c r="I69" s="38"/>
      <c r="J69" s="38"/>
      <c r="K69" s="38"/>
      <c r="L69" s="29"/>
    </row>
    <row r="70" spans="1:12">
      <c r="A70" s="22" t="s">
        <v>686</v>
      </c>
      <c r="B70" s="23"/>
      <c r="C70" s="23" t="s">
        <v>685</v>
      </c>
      <c r="D70" s="32">
        <v>6</v>
      </c>
      <c r="E70" s="38">
        <f>G70</f>
        <v>2676330</v>
      </c>
      <c r="F70" s="38">
        <f>+인건비!$D$3</f>
        <v>446055</v>
      </c>
      <c r="G70" s="38">
        <f>TRUNC(D70*F70)</f>
        <v>2676330</v>
      </c>
      <c r="H70" s="38"/>
      <c r="I70" s="38"/>
      <c r="J70" s="38"/>
      <c r="K70" s="38" t="s">
        <v>662</v>
      </c>
      <c r="L70" s="81"/>
    </row>
    <row r="71" spans="1:12">
      <c r="A71" s="22" t="s">
        <v>1161</v>
      </c>
      <c r="B71" s="23" t="s">
        <v>662</v>
      </c>
      <c r="C71" s="23" t="s">
        <v>685</v>
      </c>
      <c r="D71" s="32">
        <v>20</v>
      </c>
      <c r="E71" s="38">
        <f>G71</f>
        <v>5875980</v>
      </c>
      <c r="F71" s="38">
        <f>+인건비!$D$5</f>
        <v>293799</v>
      </c>
      <c r="G71" s="38">
        <f>TRUNC(D71*F71)</f>
        <v>5875980</v>
      </c>
      <c r="H71" s="38"/>
      <c r="I71" s="38"/>
      <c r="J71" s="38"/>
      <c r="K71" s="38" t="s">
        <v>662</v>
      </c>
      <c r="L71" s="81"/>
    </row>
    <row r="72" spans="1:12">
      <c r="A72" s="22" t="s">
        <v>1154</v>
      </c>
      <c r="B72" s="23" t="s">
        <v>662</v>
      </c>
      <c r="C72" s="23" t="s">
        <v>685</v>
      </c>
      <c r="D72" s="32">
        <v>20</v>
      </c>
      <c r="E72" s="38">
        <f>G72</f>
        <v>5458300</v>
      </c>
      <c r="F72" s="38">
        <f>+인건비!$D$6</f>
        <v>272915</v>
      </c>
      <c r="G72" s="38">
        <f>TRUNC(D72*F72)</f>
        <v>5458300</v>
      </c>
      <c r="H72" s="38"/>
      <c r="I72" s="38"/>
      <c r="J72" s="38"/>
      <c r="K72" s="38" t="s">
        <v>662</v>
      </c>
      <c r="L72" s="29"/>
    </row>
    <row r="73" spans="1:12">
      <c r="A73" s="22" t="s">
        <v>806</v>
      </c>
      <c r="B73" s="30" t="s">
        <v>1164</v>
      </c>
      <c r="C73" s="23" t="s">
        <v>666</v>
      </c>
      <c r="D73" s="76">
        <v>3</v>
      </c>
      <c r="E73" s="38">
        <f>(G73+I73+K73)</f>
        <v>420318</v>
      </c>
      <c r="F73" s="38"/>
      <c r="G73" s="38"/>
      <c r="H73" s="38"/>
      <c r="I73" s="38"/>
      <c r="J73" s="38">
        <f>SUM(G70:G72)</f>
        <v>14010610</v>
      </c>
      <c r="K73" s="38">
        <f>TRUNC(D73/100*J73)</f>
        <v>420318</v>
      </c>
      <c r="L73" s="29"/>
    </row>
    <row r="74" spans="1:12">
      <c r="A74" s="22" t="s">
        <v>979</v>
      </c>
      <c r="B74" s="23" t="s">
        <v>662</v>
      </c>
      <c r="C74" s="23" t="s">
        <v>692</v>
      </c>
      <c r="D74" s="32">
        <f>SUM(D70:D72)</f>
        <v>46</v>
      </c>
      <c r="E74" s="38">
        <f>K74</f>
        <v>4370000</v>
      </c>
      <c r="F74" s="38"/>
      <c r="G74" s="38" t="s">
        <v>662</v>
      </c>
      <c r="H74" s="38"/>
      <c r="I74" s="38"/>
      <c r="J74" s="38">
        <f>인건비!$D$30</f>
        <v>95000</v>
      </c>
      <c r="K74" s="38">
        <f>J74*D74</f>
        <v>4370000</v>
      </c>
      <c r="L74" s="29"/>
    </row>
    <row r="75" spans="1:12">
      <c r="A75" s="22" t="s">
        <v>701</v>
      </c>
      <c r="B75" s="23"/>
      <c r="C75" s="23"/>
      <c r="D75" s="32"/>
      <c r="E75" s="38">
        <f>SUM(E70:E74)</f>
        <v>18800928</v>
      </c>
      <c r="F75" s="38"/>
      <c r="G75" s="38">
        <f>SUM(G70:G74)</f>
        <v>14010610</v>
      </c>
      <c r="H75" s="38"/>
      <c r="I75" s="38"/>
      <c r="J75" s="38"/>
      <c r="K75" s="38">
        <f>SUM(K70:K74)</f>
        <v>4790318</v>
      </c>
      <c r="L75" s="29"/>
    </row>
    <row r="76" spans="1:12">
      <c r="A76" s="22"/>
      <c r="B76" s="23"/>
      <c r="C76" s="23"/>
      <c r="D76" s="32"/>
      <c r="E76" s="38"/>
      <c r="F76" s="38"/>
      <c r="G76" s="38"/>
      <c r="H76" s="38"/>
      <c r="I76" s="38"/>
      <c r="J76" s="38"/>
      <c r="K76" s="38"/>
      <c r="L76" s="29"/>
    </row>
    <row r="77" spans="1:12">
      <c r="A77" s="39" t="s">
        <v>682</v>
      </c>
      <c r="B77" s="33" t="s">
        <v>1164</v>
      </c>
      <c r="C77" s="34"/>
      <c r="D77" s="35">
        <f>+집계표!$G$2</f>
        <v>1.1000000000000001</v>
      </c>
      <c r="E77" s="40">
        <f>(G77+I77+K77)</f>
        <v>15411671</v>
      </c>
      <c r="F77" s="40"/>
      <c r="G77" s="40"/>
      <c r="H77" s="40"/>
      <c r="I77" s="40"/>
      <c r="J77" s="40">
        <f>+G75</f>
        <v>14010610</v>
      </c>
      <c r="K77" s="40">
        <f>TRUNC(D77*J77)</f>
        <v>15411671</v>
      </c>
      <c r="L77" s="29"/>
    </row>
    <row r="78" spans="1:12">
      <c r="A78" s="39" t="s">
        <v>670</v>
      </c>
      <c r="B78" s="33" t="s">
        <v>425</v>
      </c>
      <c r="C78" s="34"/>
      <c r="D78" s="35">
        <f>+집계표!$H$2</f>
        <v>0.2</v>
      </c>
      <c r="E78" s="40">
        <f>(G78+I78+K78)</f>
        <v>5884456</v>
      </c>
      <c r="F78" s="40"/>
      <c r="G78" s="40"/>
      <c r="H78" s="40"/>
      <c r="I78" s="40"/>
      <c r="J78" s="40">
        <f>+J77+K77</f>
        <v>29422281</v>
      </c>
      <c r="K78" s="40">
        <f>TRUNC(D78*J78)</f>
        <v>5884456</v>
      </c>
      <c r="L78" s="29"/>
    </row>
    <row r="79" spans="1:12">
      <c r="A79" s="39" t="s">
        <v>718</v>
      </c>
      <c r="B79" s="33"/>
      <c r="C79" s="34"/>
      <c r="D79" s="36"/>
      <c r="E79" s="40">
        <f>SUM(E75:E78)</f>
        <v>40097055</v>
      </c>
      <c r="F79" s="40"/>
      <c r="G79" s="40">
        <f>SUM(G75:G78)</f>
        <v>14010610</v>
      </c>
      <c r="H79" s="40"/>
      <c r="I79" s="40"/>
      <c r="J79" s="40"/>
      <c r="K79" s="40">
        <f>SUM(K75:K78)</f>
        <v>26086445</v>
      </c>
      <c r="L79" s="29"/>
    </row>
    <row r="80" spans="1:12">
      <c r="A80" s="39"/>
      <c r="B80" s="33"/>
      <c r="C80" s="34"/>
      <c r="D80" s="36"/>
      <c r="E80" s="40"/>
      <c r="F80" s="40"/>
      <c r="G80" s="40"/>
      <c r="H80" s="40"/>
      <c r="I80" s="40"/>
      <c r="J80" s="40"/>
      <c r="K80" s="40"/>
      <c r="L80" s="29"/>
    </row>
    <row r="81" spans="1:12">
      <c r="A81" s="52" t="s">
        <v>967</v>
      </c>
      <c r="B81" s="89"/>
      <c r="C81" s="54"/>
      <c r="D81" s="32"/>
      <c r="E81" s="38"/>
      <c r="F81" s="38"/>
      <c r="G81" s="38"/>
      <c r="H81" s="38"/>
      <c r="I81" s="38"/>
      <c r="J81" s="38"/>
      <c r="K81" s="53"/>
      <c r="L81" s="29"/>
    </row>
    <row r="82" spans="1:12">
      <c r="A82" s="22" t="s">
        <v>686</v>
      </c>
      <c r="B82" s="23" t="s">
        <v>662</v>
      </c>
      <c r="C82" s="23" t="s">
        <v>685</v>
      </c>
      <c r="D82" s="59">
        <v>0.15</v>
      </c>
      <c r="E82" s="38">
        <f>G82</f>
        <v>66908</v>
      </c>
      <c r="F82" s="38">
        <f>+인건비!$D$3</f>
        <v>446055</v>
      </c>
      <c r="G82" s="38">
        <f>TRUNC(D82*F82)</f>
        <v>66908</v>
      </c>
      <c r="H82" s="38"/>
      <c r="I82" s="38"/>
      <c r="J82" s="38"/>
      <c r="K82" s="38" t="s">
        <v>662</v>
      </c>
      <c r="L82" s="81"/>
    </row>
    <row r="83" spans="1:12">
      <c r="A83" s="22" t="s">
        <v>1172</v>
      </c>
      <c r="B83" s="23"/>
      <c r="C83" s="23" t="s">
        <v>685</v>
      </c>
      <c r="D83" s="32">
        <v>0.4</v>
      </c>
      <c r="E83" s="38">
        <f>G83</f>
        <v>138742</v>
      </c>
      <c r="F83" s="38">
        <f>+인건비!$D$4</f>
        <v>346855</v>
      </c>
      <c r="G83" s="38">
        <f>TRUNC(D83*F83)</f>
        <v>138742</v>
      </c>
      <c r="H83" s="38"/>
      <c r="I83" s="38"/>
      <c r="J83" s="38"/>
      <c r="K83" s="38"/>
      <c r="L83" s="90"/>
    </row>
    <row r="84" spans="1:12">
      <c r="A84" s="22" t="s">
        <v>1161</v>
      </c>
      <c r="B84" s="23"/>
      <c r="C84" s="23" t="s">
        <v>685</v>
      </c>
      <c r="D84" s="32">
        <v>0.4</v>
      </c>
      <c r="E84" s="38">
        <f>G84</f>
        <v>117519</v>
      </c>
      <c r="F84" s="38">
        <f>+인건비!$D$5</f>
        <v>293799</v>
      </c>
      <c r="G84" s="38">
        <f>TRUNC(D84*F84)</f>
        <v>117519</v>
      </c>
      <c r="H84" s="38"/>
      <c r="I84" s="38"/>
      <c r="J84" s="38"/>
      <c r="K84" s="38"/>
      <c r="L84" s="90"/>
    </row>
    <row r="85" spans="1:12">
      <c r="A85" s="22" t="s">
        <v>1154</v>
      </c>
      <c r="B85" s="23"/>
      <c r="C85" s="23" t="s">
        <v>685</v>
      </c>
      <c r="D85" s="32">
        <v>0.4</v>
      </c>
      <c r="E85" s="38">
        <f>G85</f>
        <v>109166</v>
      </c>
      <c r="F85" s="38">
        <f>+인건비!$D$6</f>
        <v>272915</v>
      </c>
      <c r="G85" s="38">
        <f>TRUNC(D85*F85)</f>
        <v>109166</v>
      </c>
      <c r="H85" s="53"/>
      <c r="I85" s="53"/>
      <c r="J85" s="53"/>
      <c r="K85" s="53"/>
      <c r="L85" s="81"/>
    </row>
    <row r="86" spans="1:12">
      <c r="A86" s="22" t="s">
        <v>806</v>
      </c>
      <c r="B86" s="30" t="s">
        <v>1164</v>
      </c>
      <c r="C86" s="23" t="s">
        <v>666</v>
      </c>
      <c r="D86" s="76">
        <v>3</v>
      </c>
      <c r="E86" s="38">
        <f>(G86+I86+K86)</f>
        <v>12970</v>
      </c>
      <c r="F86" s="53"/>
      <c r="G86" s="53"/>
      <c r="H86" s="38"/>
      <c r="I86" s="38"/>
      <c r="J86" s="38">
        <f>SUM(G82:G85)</f>
        <v>432335</v>
      </c>
      <c r="K86" s="38">
        <f>TRUNC(D86/100*J86)</f>
        <v>12970</v>
      </c>
      <c r="L86" s="29"/>
    </row>
    <row r="87" spans="1:12">
      <c r="A87" s="22" t="s">
        <v>701</v>
      </c>
      <c r="B87" s="23"/>
      <c r="C87" s="23"/>
      <c r="D87" s="32"/>
      <c r="E87" s="38">
        <f>SUM(E82:E86)</f>
        <v>445305</v>
      </c>
      <c r="F87" s="38"/>
      <c r="G87" s="38">
        <f>SUM(G82:G86)</f>
        <v>432335</v>
      </c>
      <c r="H87" s="38"/>
      <c r="I87" s="38"/>
      <c r="J87" s="38"/>
      <c r="K87" s="38">
        <f>SUM(K82:K86)</f>
        <v>12970</v>
      </c>
      <c r="L87" s="29"/>
    </row>
    <row r="88" spans="1:12">
      <c r="A88" s="22"/>
      <c r="B88" s="23"/>
      <c r="C88" s="23"/>
      <c r="D88" s="32"/>
      <c r="E88" s="38"/>
      <c r="F88" s="38"/>
      <c r="G88" s="38"/>
      <c r="H88" s="38"/>
      <c r="I88" s="38"/>
      <c r="J88" s="38"/>
      <c r="K88" s="38"/>
      <c r="L88" s="29"/>
    </row>
    <row r="89" spans="1:12">
      <c r="A89" s="39" t="s">
        <v>682</v>
      </c>
      <c r="B89" s="33" t="s">
        <v>1164</v>
      </c>
      <c r="C89" s="34"/>
      <c r="D89" s="35">
        <f>+집계표!$G$2</f>
        <v>1.1000000000000001</v>
      </c>
      <c r="E89" s="40">
        <f>(G89+I89+K89)</f>
        <v>475568</v>
      </c>
      <c r="F89" s="40"/>
      <c r="G89" s="40"/>
      <c r="H89" s="40"/>
      <c r="I89" s="40"/>
      <c r="J89" s="40">
        <f>+G87</f>
        <v>432335</v>
      </c>
      <c r="K89" s="40">
        <f>TRUNC(D89*J89)</f>
        <v>475568</v>
      </c>
      <c r="L89" s="29"/>
    </row>
    <row r="90" spans="1:12">
      <c r="A90" s="39" t="s">
        <v>670</v>
      </c>
      <c r="B90" s="33" t="s">
        <v>425</v>
      </c>
      <c r="C90" s="34"/>
      <c r="D90" s="35">
        <f>+집계표!$H$2</f>
        <v>0.2</v>
      </c>
      <c r="E90" s="40">
        <f>(G90+I90+K90)</f>
        <v>181580</v>
      </c>
      <c r="F90" s="40"/>
      <c r="G90" s="40"/>
      <c r="H90" s="40"/>
      <c r="I90" s="40"/>
      <c r="J90" s="40">
        <f>+J89+K89</f>
        <v>907903</v>
      </c>
      <c r="K90" s="40">
        <f>TRUNC(D90*J90)</f>
        <v>181580</v>
      </c>
      <c r="L90" s="29"/>
    </row>
    <row r="91" spans="1:12">
      <c r="A91" s="39" t="s">
        <v>718</v>
      </c>
      <c r="B91" s="33"/>
      <c r="C91" s="34"/>
      <c r="D91" s="36"/>
      <c r="E91" s="40">
        <f>SUM(E87:E90)</f>
        <v>1102453</v>
      </c>
      <c r="F91" s="40"/>
      <c r="G91" s="40">
        <f>SUM(G87:G90)</f>
        <v>432335</v>
      </c>
      <c r="H91" s="40"/>
      <c r="I91" s="40"/>
      <c r="J91" s="40"/>
      <c r="K91" s="40">
        <f>SUM(K87:K90)</f>
        <v>670118</v>
      </c>
      <c r="L91" s="29"/>
    </row>
    <row r="92" spans="1:12">
      <c r="A92" s="22"/>
      <c r="B92" s="30"/>
      <c r="C92" s="23"/>
      <c r="D92" s="32"/>
      <c r="E92" s="38"/>
      <c r="F92" s="38"/>
      <c r="G92" s="38"/>
      <c r="H92" s="38"/>
      <c r="I92" s="38"/>
      <c r="J92" s="38"/>
      <c r="K92" s="38"/>
      <c r="L92" s="23"/>
    </row>
    <row r="93" spans="1:12">
      <c r="A93" s="52" t="s">
        <v>911</v>
      </c>
      <c r="B93" s="89"/>
      <c r="C93" s="54"/>
      <c r="D93" s="32"/>
      <c r="E93" s="38"/>
      <c r="F93" s="38"/>
      <c r="G93" s="38"/>
      <c r="H93" s="38"/>
      <c r="I93" s="38"/>
      <c r="J93" s="38"/>
      <c r="K93" s="53"/>
      <c r="L93" s="29"/>
    </row>
    <row r="94" spans="1:12">
      <c r="A94" s="22" t="s">
        <v>686</v>
      </c>
      <c r="B94" s="23" t="s">
        <v>662</v>
      </c>
      <c r="C94" s="23" t="s">
        <v>685</v>
      </c>
      <c r="D94" s="32">
        <v>2</v>
      </c>
      <c r="E94" s="38">
        <f>G94</f>
        <v>892110</v>
      </c>
      <c r="F94" s="38">
        <f>+인건비!$D$3</f>
        <v>446055</v>
      </c>
      <c r="G94" s="38">
        <f>TRUNC(D94*F94)</f>
        <v>892110</v>
      </c>
      <c r="H94" s="38"/>
      <c r="I94" s="38"/>
      <c r="J94" s="38"/>
      <c r="K94" s="38" t="s">
        <v>662</v>
      </c>
      <c r="L94" s="81"/>
    </row>
    <row r="95" spans="1:12">
      <c r="A95" s="22" t="s">
        <v>1172</v>
      </c>
      <c r="B95" s="23"/>
      <c r="C95" s="23" t="s">
        <v>685</v>
      </c>
      <c r="D95" s="32">
        <v>5</v>
      </c>
      <c r="E95" s="38">
        <f>G95</f>
        <v>1734275</v>
      </c>
      <c r="F95" s="38">
        <f>+인건비!$D$4</f>
        <v>346855</v>
      </c>
      <c r="G95" s="38">
        <f>TRUNC(D95*F95)</f>
        <v>1734275</v>
      </c>
      <c r="H95" s="38"/>
      <c r="I95" s="38"/>
      <c r="J95" s="38"/>
      <c r="K95" s="38"/>
      <c r="L95" s="90"/>
    </row>
    <row r="96" spans="1:12">
      <c r="A96" s="22" t="s">
        <v>1161</v>
      </c>
      <c r="B96" s="23"/>
      <c r="C96" s="23" t="s">
        <v>685</v>
      </c>
      <c r="D96" s="32">
        <v>5</v>
      </c>
      <c r="E96" s="38">
        <f>G96</f>
        <v>1468995</v>
      </c>
      <c r="F96" s="38">
        <f>+인건비!$D$5</f>
        <v>293799</v>
      </c>
      <c r="G96" s="38">
        <f>TRUNC(D96*F96)</f>
        <v>1468995</v>
      </c>
      <c r="H96" s="38"/>
      <c r="I96" s="38"/>
      <c r="J96" s="38"/>
      <c r="K96" s="38"/>
      <c r="L96" s="90"/>
    </row>
    <row r="97" spans="1:12">
      <c r="A97" s="22" t="s">
        <v>1154</v>
      </c>
      <c r="B97" s="23"/>
      <c r="C97" s="23" t="s">
        <v>685</v>
      </c>
      <c r="D97" s="32">
        <v>5</v>
      </c>
      <c r="E97" s="38">
        <f>G97</f>
        <v>1364575</v>
      </c>
      <c r="F97" s="38">
        <f>+인건비!$D$6</f>
        <v>272915</v>
      </c>
      <c r="G97" s="38">
        <f>TRUNC(D97*F97)</f>
        <v>1364575</v>
      </c>
      <c r="H97" s="53"/>
      <c r="I97" s="53"/>
      <c r="J97" s="53"/>
      <c r="K97" s="53"/>
      <c r="L97" s="81"/>
    </row>
    <row r="98" spans="1:12">
      <c r="A98" s="22" t="s">
        <v>806</v>
      </c>
      <c r="B98" s="30" t="s">
        <v>1164</v>
      </c>
      <c r="C98" s="23" t="s">
        <v>666</v>
      </c>
      <c r="D98" s="76">
        <v>3</v>
      </c>
      <c r="E98" s="38">
        <f>(G98+I98+K98)</f>
        <v>163798</v>
      </c>
      <c r="F98" s="53"/>
      <c r="G98" s="53"/>
      <c r="H98" s="38"/>
      <c r="I98" s="38"/>
      <c r="J98" s="38">
        <f>SUM(G94:G97)</f>
        <v>5459955</v>
      </c>
      <c r="K98" s="38">
        <f>TRUNC(D98/100*J98)</f>
        <v>163798</v>
      </c>
      <c r="L98" s="29"/>
    </row>
    <row r="99" spans="1:12">
      <c r="A99" s="22" t="s">
        <v>701</v>
      </c>
      <c r="B99" s="23"/>
      <c r="C99" s="23"/>
      <c r="D99" s="32"/>
      <c r="E99" s="38">
        <f>SUM(E94:E98)</f>
        <v>5623753</v>
      </c>
      <c r="F99" s="38"/>
      <c r="G99" s="38">
        <f>SUM(G94:G98)</f>
        <v>5459955</v>
      </c>
      <c r="H99" s="38"/>
      <c r="I99" s="38"/>
      <c r="J99" s="38"/>
      <c r="K99" s="38">
        <f>SUM(K94:K98)</f>
        <v>163798</v>
      </c>
      <c r="L99" s="29"/>
    </row>
    <row r="100" spans="1:12">
      <c r="A100" s="22"/>
      <c r="B100" s="23"/>
      <c r="C100" s="23"/>
      <c r="D100" s="32"/>
      <c r="E100" s="38"/>
      <c r="F100" s="38"/>
      <c r="G100" s="38"/>
      <c r="H100" s="38"/>
      <c r="I100" s="38"/>
      <c r="J100" s="38"/>
      <c r="K100" s="38"/>
      <c r="L100" s="29"/>
    </row>
    <row r="101" spans="1:12">
      <c r="A101" s="39" t="s">
        <v>682</v>
      </c>
      <c r="B101" s="33" t="s">
        <v>1164</v>
      </c>
      <c r="C101" s="34"/>
      <c r="D101" s="35">
        <f>+집계표!$G$2</f>
        <v>1.1000000000000001</v>
      </c>
      <c r="E101" s="40">
        <f>(G101+I101+K101)</f>
        <v>6005950</v>
      </c>
      <c r="F101" s="40"/>
      <c r="G101" s="40"/>
      <c r="H101" s="40"/>
      <c r="I101" s="40"/>
      <c r="J101" s="40">
        <f>+G99</f>
        <v>5459955</v>
      </c>
      <c r="K101" s="40">
        <f>TRUNC(D101*J101)</f>
        <v>6005950</v>
      </c>
      <c r="L101" s="29"/>
    </row>
    <row r="102" spans="1:12">
      <c r="A102" s="39" t="s">
        <v>670</v>
      </c>
      <c r="B102" s="33" t="s">
        <v>425</v>
      </c>
      <c r="C102" s="34"/>
      <c r="D102" s="35">
        <f>+집계표!$H$2</f>
        <v>0.2</v>
      </c>
      <c r="E102" s="40">
        <f>(G102+I102+K102)</f>
        <v>2293181</v>
      </c>
      <c r="F102" s="40"/>
      <c r="G102" s="40"/>
      <c r="H102" s="40"/>
      <c r="I102" s="40"/>
      <c r="J102" s="40">
        <f>+J101+K101</f>
        <v>11465905</v>
      </c>
      <c r="K102" s="40">
        <f>TRUNC(D102*J102)</f>
        <v>2293181</v>
      </c>
      <c r="L102" s="29"/>
    </row>
    <row r="103" spans="1:12">
      <c r="A103" s="39" t="s">
        <v>718</v>
      </c>
      <c r="B103" s="33"/>
      <c r="C103" s="34"/>
      <c r="D103" s="36"/>
      <c r="E103" s="40">
        <f>SUM(E99:E102)</f>
        <v>13922884</v>
      </c>
      <c r="F103" s="40"/>
      <c r="G103" s="40">
        <f>SUM(G99:G102)</f>
        <v>5459955</v>
      </c>
      <c r="H103" s="40"/>
      <c r="I103" s="40"/>
      <c r="J103" s="40"/>
      <c r="K103" s="40">
        <f>SUM(K99:K102)</f>
        <v>8462929</v>
      </c>
      <c r="L103" s="29"/>
    </row>
    <row r="104" spans="1:12">
      <c r="A104" s="22"/>
      <c r="B104" s="30"/>
      <c r="C104" s="23"/>
      <c r="D104" s="32"/>
      <c r="E104" s="38"/>
      <c r="F104" s="38"/>
      <c r="G104" s="38"/>
      <c r="H104" s="38"/>
      <c r="I104" s="38"/>
      <c r="J104" s="38"/>
      <c r="K104" s="38"/>
      <c r="L104" s="23"/>
    </row>
    <row r="105" spans="1:12">
      <c r="A105" s="52" t="s">
        <v>926</v>
      </c>
      <c r="B105" s="89"/>
      <c r="C105" s="54"/>
      <c r="D105" s="32"/>
      <c r="E105" s="38"/>
      <c r="F105" s="38"/>
      <c r="G105" s="38"/>
      <c r="H105" s="38"/>
      <c r="I105" s="38"/>
      <c r="J105" s="38"/>
      <c r="K105" s="53"/>
      <c r="L105" s="29"/>
    </row>
    <row r="106" spans="1:12">
      <c r="A106" s="22" t="s">
        <v>686</v>
      </c>
      <c r="B106" s="23" t="s">
        <v>662</v>
      </c>
      <c r="C106" s="23" t="s">
        <v>685</v>
      </c>
      <c r="D106" s="32">
        <v>4</v>
      </c>
      <c r="E106" s="38">
        <f>G106</f>
        <v>1784220</v>
      </c>
      <c r="F106" s="38">
        <f>+인건비!$D$3</f>
        <v>446055</v>
      </c>
      <c r="G106" s="38">
        <f>TRUNC(D106*F106)</f>
        <v>1784220</v>
      </c>
      <c r="H106" s="38"/>
      <c r="I106" s="38"/>
      <c r="J106" s="38"/>
      <c r="K106" s="38" t="s">
        <v>662</v>
      </c>
      <c r="L106" s="81"/>
    </row>
    <row r="107" spans="1:12">
      <c r="A107" s="22" t="s">
        <v>1172</v>
      </c>
      <c r="B107" s="23"/>
      <c r="C107" s="23" t="s">
        <v>685</v>
      </c>
      <c r="D107" s="32">
        <v>14</v>
      </c>
      <c r="E107" s="38">
        <f>G107</f>
        <v>4855970</v>
      </c>
      <c r="F107" s="38">
        <f>+인건비!$D$4</f>
        <v>346855</v>
      </c>
      <c r="G107" s="38">
        <f>TRUNC(D107*F107)</f>
        <v>4855970</v>
      </c>
      <c r="H107" s="38"/>
      <c r="I107" s="38"/>
      <c r="J107" s="38"/>
      <c r="K107" s="38"/>
      <c r="L107" s="90"/>
    </row>
    <row r="108" spans="1:12">
      <c r="A108" s="22" t="s">
        <v>1161</v>
      </c>
      <c r="B108" s="23"/>
      <c r="C108" s="23" t="s">
        <v>685</v>
      </c>
      <c r="D108" s="32">
        <v>14</v>
      </c>
      <c r="E108" s="38">
        <f>G108</f>
        <v>4113186</v>
      </c>
      <c r="F108" s="38">
        <f>+인건비!$D$5</f>
        <v>293799</v>
      </c>
      <c r="G108" s="38">
        <f>TRUNC(D108*F108)</f>
        <v>4113186</v>
      </c>
      <c r="H108" s="38"/>
      <c r="I108" s="38"/>
      <c r="J108" s="38"/>
      <c r="K108" s="38"/>
      <c r="L108" s="90"/>
    </row>
    <row r="109" spans="1:12">
      <c r="A109" s="22" t="s">
        <v>1154</v>
      </c>
      <c r="B109" s="23"/>
      <c r="C109" s="23" t="s">
        <v>685</v>
      </c>
      <c r="D109" s="32">
        <v>14</v>
      </c>
      <c r="E109" s="38">
        <f>G109</f>
        <v>3820810</v>
      </c>
      <c r="F109" s="38">
        <f>+인건비!$D$6</f>
        <v>272915</v>
      </c>
      <c r="G109" s="38">
        <f>TRUNC(D109*F109)</f>
        <v>3820810</v>
      </c>
      <c r="H109" s="53"/>
      <c r="I109" s="53"/>
      <c r="J109" s="53"/>
      <c r="K109" s="53"/>
      <c r="L109" s="81"/>
    </row>
    <row r="110" spans="1:12">
      <c r="A110" s="22" t="s">
        <v>806</v>
      </c>
      <c r="B110" s="30" t="s">
        <v>1164</v>
      </c>
      <c r="C110" s="23" t="s">
        <v>666</v>
      </c>
      <c r="D110" s="76">
        <v>3</v>
      </c>
      <c r="E110" s="38">
        <f>(G110+I110+K110)</f>
        <v>437225</v>
      </c>
      <c r="F110" s="53"/>
      <c r="G110" s="53"/>
      <c r="H110" s="38"/>
      <c r="I110" s="38"/>
      <c r="J110" s="38">
        <f>SUM(G106:G109)</f>
        <v>14574186</v>
      </c>
      <c r="K110" s="38">
        <f>TRUNC(D110/100*J110)</f>
        <v>437225</v>
      </c>
      <c r="L110" s="29"/>
    </row>
    <row r="111" spans="1:12">
      <c r="A111" s="22" t="s">
        <v>701</v>
      </c>
      <c r="B111" s="23"/>
      <c r="C111" s="23"/>
      <c r="D111" s="32"/>
      <c r="E111" s="38">
        <f>SUM(E106:E110)</f>
        <v>15011411</v>
      </c>
      <c r="F111" s="38"/>
      <c r="G111" s="38">
        <f>SUM(G106:G110)</f>
        <v>14574186</v>
      </c>
      <c r="H111" s="38"/>
      <c r="I111" s="38"/>
      <c r="J111" s="38"/>
      <c r="K111" s="38">
        <f>SUM(K106:K110)</f>
        <v>437225</v>
      </c>
      <c r="L111" s="29"/>
    </row>
    <row r="112" spans="1:12">
      <c r="A112" s="22"/>
      <c r="B112" s="23"/>
      <c r="C112" s="23"/>
      <c r="D112" s="32"/>
      <c r="E112" s="38"/>
      <c r="F112" s="38"/>
      <c r="G112" s="38"/>
      <c r="H112" s="38"/>
      <c r="I112" s="38"/>
      <c r="J112" s="38"/>
      <c r="K112" s="38"/>
      <c r="L112" s="29"/>
    </row>
    <row r="113" spans="1:12">
      <c r="A113" s="39" t="s">
        <v>682</v>
      </c>
      <c r="B113" s="33" t="s">
        <v>1164</v>
      </c>
      <c r="C113" s="34" t="s">
        <v>666</v>
      </c>
      <c r="D113" s="35">
        <f>+집계표!$G$2</f>
        <v>1.1000000000000001</v>
      </c>
      <c r="E113" s="40">
        <f>(G113+I113+K113)</f>
        <v>16031604</v>
      </c>
      <c r="F113" s="40"/>
      <c r="G113" s="40"/>
      <c r="H113" s="40"/>
      <c r="I113" s="40"/>
      <c r="J113" s="40">
        <f>+G111</f>
        <v>14574186</v>
      </c>
      <c r="K113" s="40">
        <f>TRUNC(D113*J113)</f>
        <v>16031604</v>
      </c>
      <c r="L113" s="29"/>
    </row>
    <row r="114" spans="1:12">
      <c r="A114" s="39" t="s">
        <v>670</v>
      </c>
      <c r="B114" s="33" t="s">
        <v>425</v>
      </c>
      <c r="C114" s="34" t="s">
        <v>666</v>
      </c>
      <c r="D114" s="35">
        <f>+집계표!$H$2</f>
        <v>0.2</v>
      </c>
      <c r="E114" s="40">
        <f>(G114+I114+K114)</f>
        <v>6121158</v>
      </c>
      <c r="F114" s="40"/>
      <c r="G114" s="40"/>
      <c r="H114" s="40"/>
      <c r="I114" s="40"/>
      <c r="J114" s="40">
        <f>+J113+K113</f>
        <v>30605790</v>
      </c>
      <c r="K114" s="40">
        <f>TRUNC(D114*J114)</f>
        <v>6121158</v>
      </c>
      <c r="L114" s="29"/>
    </row>
    <row r="115" spans="1:12">
      <c r="A115" s="39" t="s">
        <v>718</v>
      </c>
      <c r="B115" s="33"/>
      <c r="C115" s="34"/>
      <c r="D115" s="36"/>
      <c r="E115" s="40">
        <f>SUM(E111:E114)</f>
        <v>37164173</v>
      </c>
      <c r="F115" s="40"/>
      <c r="G115" s="40">
        <f>SUM(G111:G114)</f>
        <v>14574186</v>
      </c>
      <c r="H115" s="40"/>
      <c r="I115" s="40"/>
      <c r="J115" s="40"/>
      <c r="K115" s="40">
        <f>SUM(K111:K114)</f>
        <v>22589987</v>
      </c>
      <c r="L115" s="29"/>
    </row>
    <row r="116" spans="1:12">
      <c r="A116" s="22"/>
      <c r="B116" s="30"/>
      <c r="C116" s="23"/>
      <c r="D116" s="32"/>
      <c r="E116" s="38"/>
      <c r="F116" s="38"/>
      <c r="G116" s="38"/>
      <c r="H116" s="38"/>
      <c r="I116" s="38"/>
      <c r="J116" s="38"/>
      <c r="K116" s="38"/>
      <c r="L116" s="23"/>
    </row>
    <row r="117" spans="1:12">
      <c r="A117" s="52" t="s">
        <v>975</v>
      </c>
      <c r="B117" s="89"/>
      <c r="C117" s="54"/>
      <c r="D117" s="32"/>
      <c r="E117" s="38"/>
      <c r="F117" s="38"/>
      <c r="G117" s="38"/>
      <c r="H117" s="38"/>
      <c r="I117" s="38"/>
      <c r="J117" s="38"/>
      <c r="K117" s="53"/>
      <c r="L117" s="29"/>
    </row>
    <row r="118" spans="1:12">
      <c r="A118" s="22" t="s">
        <v>686</v>
      </c>
      <c r="B118" s="23" t="s">
        <v>662</v>
      </c>
      <c r="C118" s="23" t="s">
        <v>685</v>
      </c>
      <c r="D118" s="32">
        <v>3</v>
      </c>
      <c r="E118" s="38">
        <f>G118</f>
        <v>1338165</v>
      </c>
      <c r="F118" s="38">
        <f>+인건비!$D$3</f>
        <v>446055</v>
      </c>
      <c r="G118" s="38">
        <f>TRUNC(D118*F118)</f>
        <v>1338165</v>
      </c>
      <c r="H118" s="38"/>
      <c r="I118" s="38"/>
      <c r="J118" s="38"/>
      <c r="K118" s="38" t="s">
        <v>662</v>
      </c>
      <c r="L118" s="81"/>
    </row>
    <row r="119" spans="1:12">
      <c r="A119" s="22" t="s">
        <v>1172</v>
      </c>
      <c r="B119" s="23"/>
      <c r="C119" s="23" t="s">
        <v>685</v>
      </c>
      <c r="D119" s="32">
        <v>10</v>
      </c>
      <c r="E119" s="38">
        <f>G119</f>
        <v>3468550</v>
      </c>
      <c r="F119" s="38">
        <f>+인건비!$D$4</f>
        <v>346855</v>
      </c>
      <c r="G119" s="38">
        <f>TRUNC(D119*F119)</f>
        <v>3468550</v>
      </c>
      <c r="H119" s="38"/>
      <c r="I119" s="38"/>
      <c r="J119" s="38"/>
      <c r="K119" s="38"/>
      <c r="L119" s="90"/>
    </row>
    <row r="120" spans="1:12">
      <c r="A120" s="22" t="s">
        <v>1154</v>
      </c>
      <c r="B120" s="23"/>
      <c r="C120" s="23" t="s">
        <v>685</v>
      </c>
      <c r="D120" s="32">
        <v>10</v>
      </c>
      <c r="E120" s="38">
        <f>G120</f>
        <v>2729150</v>
      </c>
      <c r="F120" s="38">
        <f>+인건비!$D$6</f>
        <v>272915</v>
      </c>
      <c r="G120" s="38">
        <f>TRUNC(D120*F120)</f>
        <v>2729150</v>
      </c>
      <c r="H120" s="38"/>
      <c r="I120" s="38"/>
      <c r="J120" s="38"/>
      <c r="K120" s="38"/>
      <c r="L120" s="90"/>
    </row>
    <row r="121" spans="1:12">
      <c r="A121" s="22" t="s">
        <v>701</v>
      </c>
      <c r="B121" s="23"/>
      <c r="C121" s="23"/>
      <c r="D121" s="32"/>
      <c r="E121" s="38">
        <f>SUM(E118:E120)</f>
        <v>7535865</v>
      </c>
      <c r="F121" s="38"/>
      <c r="G121" s="38">
        <f>SUM(G118:G120)</f>
        <v>7535865</v>
      </c>
      <c r="H121" s="38"/>
      <c r="I121" s="38"/>
      <c r="J121" s="38"/>
      <c r="K121" s="38"/>
      <c r="L121" s="91"/>
    </row>
    <row r="122" spans="1:12">
      <c r="A122" s="22"/>
      <c r="B122" s="23"/>
      <c r="C122" s="23"/>
      <c r="D122" s="32"/>
      <c r="E122" s="38"/>
      <c r="F122" s="38"/>
      <c r="G122" s="38"/>
      <c r="H122" s="38"/>
      <c r="I122" s="38"/>
      <c r="J122" s="38"/>
      <c r="K122" s="38"/>
      <c r="L122" s="29"/>
    </row>
    <row r="123" spans="1:12">
      <c r="A123" s="39" t="s">
        <v>682</v>
      </c>
      <c r="B123" s="33" t="s">
        <v>1164</v>
      </c>
      <c r="C123" s="34"/>
      <c r="D123" s="35">
        <f>+집계표!$G$2</f>
        <v>1.1000000000000001</v>
      </c>
      <c r="E123" s="40">
        <f>(G123+I123+K123)</f>
        <v>8289451</v>
      </c>
      <c r="F123" s="40"/>
      <c r="G123" s="40"/>
      <c r="H123" s="40"/>
      <c r="I123" s="40"/>
      <c r="J123" s="40">
        <f>+G121</f>
        <v>7535865</v>
      </c>
      <c r="K123" s="40">
        <f>TRUNC(D123*J123)</f>
        <v>8289451</v>
      </c>
      <c r="L123" s="29"/>
    </row>
    <row r="124" spans="1:12">
      <c r="A124" s="39" t="s">
        <v>670</v>
      </c>
      <c r="B124" s="33" t="s">
        <v>425</v>
      </c>
      <c r="C124" s="34"/>
      <c r="D124" s="35">
        <f>+집계표!$H$2</f>
        <v>0.2</v>
      </c>
      <c r="E124" s="40">
        <f>(G124+I124+K124)</f>
        <v>3165063</v>
      </c>
      <c r="F124" s="40"/>
      <c r="G124" s="40"/>
      <c r="H124" s="40"/>
      <c r="I124" s="40"/>
      <c r="J124" s="40">
        <f>+J123+K123</f>
        <v>15825316</v>
      </c>
      <c r="K124" s="40">
        <f>TRUNC(D124*J124)</f>
        <v>3165063</v>
      </c>
      <c r="L124" s="29"/>
    </row>
    <row r="125" spans="1:12">
      <c r="A125" s="39" t="s">
        <v>718</v>
      </c>
      <c r="B125" s="33"/>
      <c r="C125" s="34"/>
      <c r="D125" s="36"/>
      <c r="E125" s="40">
        <f>SUM(E121:E124)</f>
        <v>18990379</v>
      </c>
      <c r="F125" s="40"/>
      <c r="G125" s="40">
        <f>SUM(G121:G124)</f>
        <v>7535865</v>
      </c>
      <c r="H125" s="40"/>
      <c r="I125" s="40"/>
      <c r="J125" s="40"/>
      <c r="K125" s="40">
        <f>SUM(K121:K124)</f>
        <v>11454514</v>
      </c>
      <c r="L125" s="29"/>
    </row>
    <row r="126" spans="1:12">
      <c r="A126" s="22"/>
      <c r="B126" s="30"/>
      <c r="C126" s="23"/>
      <c r="D126" s="32"/>
      <c r="E126" s="38"/>
      <c r="F126" s="38"/>
      <c r="G126" s="38"/>
      <c r="H126" s="38"/>
      <c r="I126" s="38"/>
      <c r="J126" s="38"/>
      <c r="K126" s="38"/>
      <c r="L126" s="23"/>
    </row>
    <row r="127" spans="1:12">
      <c r="A127" s="52" t="s">
        <v>218</v>
      </c>
      <c r="B127" s="37"/>
      <c r="C127" s="23"/>
      <c r="D127" s="23"/>
      <c r="E127" s="38"/>
      <c r="F127" s="53"/>
      <c r="G127" s="38" t="s">
        <v>662</v>
      </c>
      <c r="H127" s="53"/>
      <c r="I127" s="38"/>
      <c r="J127" s="53"/>
      <c r="K127" s="38" t="s">
        <v>662</v>
      </c>
      <c r="L127" s="28"/>
    </row>
    <row r="128" spans="1:12">
      <c r="A128" s="52" t="s">
        <v>1844</v>
      </c>
      <c r="B128" s="86"/>
      <c r="C128" s="23" t="s">
        <v>662</v>
      </c>
      <c r="D128" s="23" t="s">
        <v>662</v>
      </c>
      <c r="E128" s="42"/>
      <c r="F128" s="42"/>
      <c r="G128" s="42"/>
      <c r="H128" s="54"/>
      <c r="I128" s="54"/>
      <c r="J128" s="54" t="s">
        <v>662</v>
      </c>
      <c r="K128" s="54"/>
      <c r="L128" s="54"/>
    </row>
    <row r="129" spans="1:12">
      <c r="A129" s="22" t="s">
        <v>686</v>
      </c>
      <c r="B129" s="23"/>
      <c r="C129" s="23" t="s">
        <v>685</v>
      </c>
      <c r="D129" s="32">
        <v>2</v>
      </c>
      <c r="E129" s="38">
        <f>(G129+I129+K129)</f>
        <v>892110</v>
      </c>
      <c r="F129" s="38">
        <f>+인건비!$D$3</f>
        <v>446055</v>
      </c>
      <c r="G129" s="38">
        <f>TRUNC(D129*F129)</f>
        <v>892110</v>
      </c>
      <c r="H129" s="53"/>
      <c r="I129" s="53"/>
      <c r="J129" s="53"/>
      <c r="K129" s="53"/>
      <c r="L129" s="81"/>
    </row>
    <row r="130" spans="1:12">
      <c r="A130" s="22" t="s">
        <v>1172</v>
      </c>
      <c r="B130" s="23"/>
      <c r="C130" s="23" t="s">
        <v>685</v>
      </c>
      <c r="D130" s="32">
        <v>2</v>
      </c>
      <c r="E130" s="38">
        <f>(G130+I130+K130)</f>
        <v>693710</v>
      </c>
      <c r="F130" s="38">
        <f>+인건비!$D$4</f>
        <v>346855</v>
      </c>
      <c r="G130" s="38">
        <f>TRUNC(D130*F130)</f>
        <v>693710</v>
      </c>
      <c r="H130" s="53"/>
      <c r="I130" s="53"/>
      <c r="J130" s="53"/>
      <c r="K130" s="53"/>
      <c r="L130" s="81"/>
    </row>
    <row r="131" spans="1:12">
      <c r="A131" s="22" t="s">
        <v>1154</v>
      </c>
      <c r="B131" s="23" t="s">
        <v>662</v>
      </c>
      <c r="C131" s="23" t="s">
        <v>685</v>
      </c>
      <c r="D131" s="32">
        <v>2</v>
      </c>
      <c r="E131" s="38">
        <f>(G131+I131+K131)</f>
        <v>545830</v>
      </c>
      <c r="F131" s="38">
        <f>+인건비!$D$6</f>
        <v>272915</v>
      </c>
      <c r="G131" s="38">
        <f>TRUNC(D131*F131)</f>
        <v>545830</v>
      </c>
      <c r="H131" s="38"/>
      <c r="I131" s="38"/>
      <c r="J131" s="38"/>
      <c r="K131" s="38"/>
      <c r="L131" s="29"/>
    </row>
    <row r="132" spans="1:12">
      <c r="A132" s="22" t="s">
        <v>979</v>
      </c>
      <c r="B132" s="23" t="s">
        <v>662</v>
      </c>
      <c r="C132" s="23" t="s">
        <v>692</v>
      </c>
      <c r="D132" s="32">
        <f>SUM(D129:D131)</f>
        <v>6</v>
      </c>
      <c r="E132" s="38">
        <f>K132</f>
        <v>570000</v>
      </c>
      <c r="F132" s="38"/>
      <c r="G132" s="38" t="s">
        <v>662</v>
      </c>
      <c r="H132" s="38"/>
      <c r="I132" s="38"/>
      <c r="J132" s="38">
        <f>인건비!$D$30</f>
        <v>95000</v>
      </c>
      <c r="K132" s="38">
        <f>J132*D132</f>
        <v>570000</v>
      </c>
      <c r="L132" s="29"/>
    </row>
    <row r="133" spans="1:12">
      <c r="A133" s="22" t="s">
        <v>701</v>
      </c>
      <c r="B133" s="23"/>
      <c r="C133" s="23"/>
      <c r="D133" s="32"/>
      <c r="E133" s="38">
        <f>SUM(E129:E132)</f>
        <v>2701650</v>
      </c>
      <c r="F133" s="38"/>
      <c r="G133" s="38">
        <f>SUM(G129:G132)</f>
        <v>2131650</v>
      </c>
      <c r="H133" s="38"/>
      <c r="I133" s="38"/>
      <c r="J133" s="38"/>
      <c r="K133" s="38">
        <f>SUM(K129:K132)</f>
        <v>570000</v>
      </c>
      <c r="L133" s="29"/>
    </row>
    <row r="134" spans="1:12">
      <c r="A134" s="22"/>
      <c r="B134" s="23"/>
      <c r="C134" s="23"/>
      <c r="D134" s="32"/>
      <c r="E134" s="38"/>
      <c r="F134" s="38"/>
      <c r="G134" s="38"/>
      <c r="H134" s="38"/>
      <c r="I134" s="38"/>
      <c r="J134" s="38"/>
      <c r="K134" s="38"/>
      <c r="L134" s="29"/>
    </row>
    <row r="135" spans="1:12">
      <c r="A135" s="39" t="s">
        <v>682</v>
      </c>
      <c r="B135" s="33" t="s">
        <v>1164</v>
      </c>
      <c r="C135" s="34"/>
      <c r="D135" s="35">
        <f>+집계표!$G$2</f>
        <v>1.1000000000000001</v>
      </c>
      <c r="E135" s="40">
        <f>(G135+I135+K135)</f>
        <v>2344815</v>
      </c>
      <c r="F135" s="40"/>
      <c r="G135" s="40"/>
      <c r="H135" s="40"/>
      <c r="I135" s="40"/>
      <c r="J135" s="40">
        <f>+G133</f>
        <v>2131650</v>
      </c>
      <c r="K135" s="40">
        <f>TRUNC(D135*J135)</f>
        <v>2344815</v>
      </c>
      <c r="L135" s="29"/>
    </row>
    <row r="136" spans="1:12">
      <c r="A136" s="39" t="s">
        <v>670</v>
      </c>
      <c r="B136" s="33" t="s">
        <v>425</v>
      </c>
      <c r="C136" s="34"/>
      <c r="D136" s="35">
        <f>+집계표!$H$2</f>
        <v>0.2</v>
      </c>
      <c r="E136" s="40">
        <f>(G136+I136+K136)</f>
        <v>895293</v>
      </c>
      <c r="F136" s="40"/>
      <c r="G136" s="40"/>
      <c r="H136" s="40"/>
      <c r="I136" s="40"/>
      <c r="J136" s="40">
        <f>+J135+K135</f>
        <v>4476465</v>
      </c>
      <c r="K136" s="40">
        <f>TRUNC(D136*J136)</f>
        <v>895293</v>
      </c>
      <c r="L136" s="29"/>
    </row>
    <row r="137" spans="1:12">
      <c r="A137" s="39" t="s">
        <v>718</v>
      </c>
      <c r="B137" s="33"/>
      <c r="C137" s="34"/>
      <c r="D137" s="36"/>
      <c r="E137" s="40">
        <f>SUM(E133:E136)</f>
        <v>5941758</v>
      </c>
      <c r="F137" s="40"/>
      <c r="G137" s="40">
        <f>SUM(G133:G136)</f>
        <v>2131650</v>
      </c>
      <c r="H137" s="40"/>
      <c r="I137" s="40"/>
      <c r="J137" s="40"/>
      <c r="K137" s="40">
        <f>SUM(K133:K136)</f>
        <v>3810108</v>
      </c>
      <c r="L137" s="29"/>
    </row>
    <row r="138" spans="1:12">
      <c r="A138" s="22"/>
      <c r="B138" s="23"/>
      <c r="C138" s="23"/>
      <c r="D138" s="32"/>
      <c r="E138" s="38"/>
      <c r="F138" s="38"/>
      <c r="G138" s="38"/>
      <c r="H138" s="38"/>
      <c r="I138" s="38"/>
      <c r="J138" s="38"/>
      <c r="K138" s="38" t="s">
        <v>662</v>
      </c>
      <c r="L138" s="29"/>
    </row>
    <row r="139" spans="1:12">
      <c r="A139" s="52" t="s">
        <v>1845</v>
      </c>
      <c r="B139" s="86"/>
      <c r="C139" s="23"/>
      <c r="D139" s="32"/>
      <c r="E139" s="38"/>
      <c r="F139" s="38"/>
      <c r="G139" s="38"/>
      <c r="H139" s="38"/>
      <c r="I139" s="38"/>
      <c r="J139" s="38"/>
      <c r="K139" s="38"/>
      <c r="L139" s="29"/>
    </row>
    <row r="140" spans="1:12">
      <c r="A140" s="22" t="s">
        <v>686</v>
      </c>
      <c r="B140" s="23"/>
      <c r="C140" s="23" t="s">
        <v>685</v>
      </c>
      <c r="D140" s="32">
        <v>10</v>
      </c>
      <c r="E140" s="38">
        <f>G140</f>
        <v>4460550</v>
      </c>
      <c r="F140" s="38">
        <f>+인건비!$D$3</f>
        <v>446055</v>
      </c>
      <c r="G140" s="38">
        <f>TRUNC(D140*F140)</f>
        <v>4460550</v>
      </c>
      <c r="H140" s="38"/>
      <c r="I140" s="38"/>
      <c r="J140" s="38"/>
      <c r="K140" s="38" t="s">
        <v>662</v>
      </c>
      <c r="L140" s="81"/>
    </row>
    <row r="141" spans="1:12">
      <c r="A141" s="22" t="s">
        <v>1172</v>
      </c>
      <c r="B141" s="23" t="s">
        <v>662</v>
      </c>
      <c r="C141" s="23" t="s">
        <v>685</v>
      </c>
      <c r="D141" s="32">
        <v>30</v>
      </c>
      <c r="E141" s="38">
        <f>G141</f>
        <v>10405650</v>
      </c>
      <c r="F141" s="38">
        <f>+인건비!$D$4</f>
        <v>346855</v>
      </c>
      <c r="G141" s="38">
        <f>TRUNC(D141*F141)</f>
        <v>10405650</v>
      </c>
      <c r="H141" s="38"/>
      <c r="I141" s="38"/>
      <c r="J141" s="38"/>
      <c r="K141" s="38" t="s">
        <v>662</v>
      </c>
      <c r="L141" s="81"/>
    </row>
    <row r="142" spans="1:12">
      <c r="A142" s="22" t="s">
        <v>1154</v>
      </c>
      <c r="B142" s="23" t="s">
        <v>662</v>
      </c>
      <c r="C142" s="23" t="s">
        <v>685</v>
      </c>
      <c r="D142" s="32">
        <v>30</v>
      </c>
      <c r="E142" s="38">
        <f>G142</f>
        <v>8187450</v>
      </c>
      <c r="F142" s="38">
        <f>+인건비!$D$6</f>
        <v>272915</v>
      </c>
      <c r="G142" s="38">
        <f>TRUNC(D142*F142)</f>
        <v>8187450</v>
      </c>
      <c r="H142" s="38"/>
      <c r="I142" s="38"/>
      <c r="J142" s="38"/>
      <c r="K142" s="38" t="s">
        <v>662</v>
      </c>
      <c r="L142" s="29"/>
    </row>
    <row r="143" spans="1:12">
      <c r="A143" s="22" t="s">
        <v>806</v>
      </c>
      <c r="B143" s="30" t="s">
        <v>1164</v>
      </c>
      <c r="C143" s="23" t="s">
        <v>666</v>
      </c>
      <c r="D143" s="32">
        <v>3</v>
      </c>
      <c r="E143" s="38">
        <f>(G143+I143+K143)</f>
        <v>691609</v>
      </c>
      <c r="F143" s="38"/>
      <c r="G143" s="38"/>
      <c r="H143" s="38"/>
      <c r="I143" s="38"/>
      <c r="J143" s="38">
        <f>SUM(G140:G142)</f>
        <v>23053650</v>
      </c>
      <c r="K143" s="38">
        <f>TRUNC(D143/100*J143)</f>
        <v>691609</v>
      </c>
      <c r="L143" s="29"/>
    </row>
    <row r="144" spans="1:12">
      <c r="A144" s="22" t="s">
        <v>979</v>
      </c>
      <c r="B144" s="23" t="s">
        <v>662</v>
      </c>
      <c r="C144" s="23" t="s">
        <v>692</v>
      </c>
      <c r="D144" s="32">
        <f>SUM(D140:D142)</f>
        <v>70</v>
      </c>
      <c r="E144" s="38">
        <f>K144</f>
        <v>6650000</v>
      </c>
      <c r="F144" s="38"/>
      <c r="G144" s="38" t="s">
        <v>662</v>
      </c>
      <c r="H144" s="38"/>
      <c r="I144" s="38"/>
      <c r="J144" s="38">
        <f>인건비!$D$30</f>
        <v>95000</v>
      </c>
      <c r="K144" s="38">
        <f>J144*D144</f>
        <v>6650000</v>
      </c>
      <c r="L144" s="29"/>
    </row>
    <row r="145" spans="1:12">
      <c r="A145" s="22" t="s">
        <v>701</v>
      </c>
      <c r="B145" s="23"/>
      <c r="C145" s="23"/>
      <c r="D145" s="32"/>
      <c r="E145" s="38">
        <f>SUM(E140:E144)</f>
        <v>30395259</v>
      </c>
      <c r="F145" s="38"/>
      <c r="G145" s="38">
        <f>SUM(G140:G144)</f>
        <v>23053650</v>
      </c>
      <c r="H145" s="38"/>
      <c r="I145" s="38"/>
      <c r="J145" s="38"/>
      <c r="K145" s="38">
        <f>SUM(K140:K144)</f>
        <v>7341609</v>
      </c>
      <c r="L145" s="29"/>
    </row>
    <row r="146" spans="1:12">
      <c r="A146" s="22"/>
      <c r="B146" s="23"/>
      <c r="C146" s="23"/>
      <c r="D146" s="32"/>
      <c r="E146" s="38"/>
      <c r="F146" s="38"/>
      <c r="G146" s="38"/>
      <c r="H146" s="38"/>
      <c r="I146" s="38"/>
      <c r="J146" s="38"/>
      <c r="K146" s="38"/>
      <c r="L146" s="29"/>
    </row>
    <row r="147" spans="1:12">
      <c r="A147" s="39" t="s">
        <v>682</v>
      </c>
      <c r="B147" s="33" t="s">
        <v>1164</v>
      </c>
      <c r="C147" s="34"/>
      <c r="D147" s="35">
        <f>+집계표!$G$2</f>
        <v>1.1000000000000001</v>
      </c>
      <c r="E147" s="40">
        <f>(G147+I147+K147)</f>
        <v>25359015</v>
      </c>
      <c r="F147" s="40"/>
      <c r="G147" s="40"/>
      <c r="H147" s="40"/>
      <c r="I147" s="40"/>
      <c r="J147" s="40">
        <f>+G145</f>
        <v>23053650</v>
      </c>
      <c r="K147" s="40">
        <f>TRUNC(D147*J147)</f>
        <v>25359015</v>
      </c>
      <c r="L147" s="29"/>
    </row>
    <row r="148" spans="1:12">
      <c r="A148" s="39" t="s">
        <v>670</v>
      </c>
      <c r="B148" s="33" t="s">
        <v>425</v>
      </c>
      <c r="C148" s="34"/>
      <c r="D148" s="35">
        <f>+집계표!$H$2</f>
        <v>0.2</v>
      </c>
      <c r="E148" s="40">
        <f>(G148+I148+K148)</f>
        <v>9682533</v>
      </c>
      <c r="F148" s="40"/>
      <c r="G148" s="40"/>
      <c r="H148" s="40"/>
      <c r="I148" s="40"/>
      <c r="J148" s="40">
        <f>+J147+K147</f>
        <v>48412665</v>
      </c>
      <c r="K148" s="40">
        <f>TRUNC(D148*J148)</f>
        <v>9682533</v>
      </c>
      <c r="L148" s="29"/>
    </row>
    <row r="149" spans="1:12">
      <c r="A149" s="39" t="s">
        <v>718</v>
      </c>
      <c r="B149" s="33"/>
      <c r="C149" s="34"/>
      <c r="D149" s="36"/>
      <c r="E149" s="40">
        <f>SUM(E145:E148)</f>
        <v>65436807</v>
      </c>
      <c r="F149" s="40"/>
      <c r="G149" s="40">
        <f>SUM(G145:G148)</f>
        <v>23053650</v>
      </c>
      <c r="H149" s="40"/>
      <c r="I149" s="40"/>
      <c r="J149" s="40"/>
      <c r="K149" s="40">
        <f>SUM(K145:K148)</f>
        <v>42383157</v>
      </c>
      <c r="L149" s="29"/>
    </row>
    <row r="150" spans="1:12">
      <c r="A150" s="22"/>
      <c r="B150" s="23"/>
      <c r="C150" s="23"/>
      <c r="D150" s="32"/>
      <c r="E150" s="38"/>
      <c r="F150" s="38"/>
      <c r="G150" s="38"/>
      <c r="H150" s="38"/>
      <c r="I150" s="38"/>
      <c r="J150" s="38"/>
      <c r="K150" s="38"/>
      <c r="L150" s="29"/>
    </row>
    <row r="151" spans="1:12">
      <c r="A151" s="52" t="s">
        <v>1868</v>
      </c>
      <c r="B151" s="86"/>
      <c r="C151" s="54" t="s">
        <v>662</v>
      </c>
      <c r="D151" s="32" t="s">
        <v>662</v>
      </c>
      <c r="E151" s="38"/>
      <c r="F151" s="38"/>
      <c r="G151" s="38"/>
      <c r="H151" s="38"/>
      <c r="I151" s="38"/>
      <c r="J151" s="38"/>
      <c r="K151" s="38"/>
      <c r="L151" s="29"/>
    </row>
    <row r="152" spans="1:12">
      <c r="A152" s="22" t="s">
        <v>686</v>
      </c>
      <c r="B152" s="23" t="s">
        <v>662</v>
      </c>
      <c r="C152" s="23" t="s">
        <v>685</v>
      </c>
      <c r="D152" s="32">
        <v>5</v>
      </c>
      <c r="E152" s="38">
        <f>G152</f>
        <v>2230275</v>
      </c>
      <c r="F152" s="38">
        <f>+인건비!$D$3</f>
        <v>446055</v>
      </c>
      <c r="G152" s="38">
        <f>TRUNC(D152*F152)</f>
        <v>2230275</v>
      </c>
      <c r="H152" s="38"/>
      <c r="I152" s="38"/>
      <c r="J152" s="38"/>
      <c r="K152" s="53"/>
      <c r="L152" s="81"/>
    </row>
    <row r="153" spans="1:12">
      <c r="A153" s="22" t="s">
        <v>1172</v>
      </c>
      <c r="B153" s="23"/>
      <c r="C153" s="23" t="s">
        <v>685</v>
      </c>
      <c r="D153" s="32">
        <v>10</v>
      </c>
      <c r="E153" s="38">
        <f>G153</f>
        <v>3468550</v>
      </c>
      <c r="F153" s="38">
        <f>+인건비!$D$4</f>
        <v>346855</v>
      </c>
      <c r="G153" s="38">
        <f>TRUNC(D153*F153)</f>
        <v>3468550</v>
      </c>
      <c r="H153" s="38"/>
      <c r="I153" s="38"/>
      <c r="J153" s="38"/>
      <c r="K153" s="38"/>
      <c r="L153" s="81"/>
    </row>
    <row r="154" spans="1:12">
      <c r="A154" s="22" t="s">
        <v>1154</v>
      </c>
      <c r="B154" s="23"/>
      <c r="C154" s="23" t="s">
        <v>685</v>
      </c>
      <c r="D154" s="32">
        <v>20</v>
      </c>
      <c r="E154" s="38">
        <f>G154</f>
        <v>5458300</v>
      </c>
      <c r="F154" s="38">
        <f>+인건비!$D$6</f>
        <v>272915</v>
      </c>
      <c r="G154" s="38">
        <f>TRUNC(D154*F154)</f>
        <v>5458300</v>
      </c>
      <c r="H154" s="53"/>
      <c r="I154" s="53"/>
      <c r="J154" s="53"/>
      <c r="K154" s="53"/>
      <c r="L154" s="81"/>
    </row>
    <row r="155" spans="1:12">
      <c r="A155" s="22" t="s">
        <v>806</v>
      </c>
      <c r="B155" s="30" t="s">
        <v>1164</v>
      </c>
      <c r="C155" s="23" t="s">
        <v>666</v>
      </c>
      <c r="D155" s="32">
        <v>3</v>
      </c>
      <c r="E155" s="38">
        <f>(G155+I155+K155)</f>
        <v>334713</v>
      </c>
      <c r="F155" s="53"/>
      <c r="G155" s="53"/>
      <c r="H155" s="38"/>
      <c r="I155" s="38"/>
      <c r="J155" s="38">
        <f>SUM(G152:G154)</f>
        <v>11157125</v>
      </c>
      <c r="K155" s="38">
        <f>TRUNC(D155/100*J155)</f>
        <v>334713</v>
      </c>
      <c r="L155" s="29"/>
    </row>
    <row r="156" spans="1:12">
      <c r="A156" s="22" t="s">
        <v>701</v>
      </c>
      <c r="B156" s="23"/>
      <c r="C156" s="23"/>
      <c r="D156" s="32"/>
      <c r="E156" s="38">
        <f>SUM(E152:E155)</f>
        <v>11491838</v>
      </c>
      <c r="F156" s="38"/>
      <c r="G156" s="38">
        <f>SUM(G152:G155)</f>
        <v>11157125</v>
      </c>
      <c r="H156" s="38"/>
      <c r="I156" s="38"/>
      <c r="J156" s="38"/>
      <c r="K156" s="38">
        <f>SUM(K152:K155)</f>
        <v>334713</v>
      </c>
      <c r="L156" s="29"/>
    </row>
    <row r="157" spans="1:12">
      <c r="A157" s="22"/>
      <c r="B157" s="23"/>
      <c r="C157" s="23"/>
      <c r="D157" s="32"/>
      <c r="E157" s="38"/>
      <c r="F157" s="38"/>
      <c r="G157" s="38"/>
      <c r="H157" s="38"/>
      <c r="I157" s="38"/>
      <c r="J157" s="38"/>
      <c r="K157" s="38"/>
      <c r="L157" s="29"/>
    </row>
    <row r="158" spans="1:12">
      <c r="A158" s="39" t="s">
        <v>682</v>
      </c>
      <c r="B158" s="33" t="s">
        <v>1164</v>
      </c>
      <c r="C158" s="34"/>
      <c r="D158" s="35">
        <f>+집계표!$G$2</f>
        <v>1.1000000000000001</v>
      </c>
      <c r="E158" s="40">
        <f>(G158+I158+K158)</f>
        <v>12272837</v>
      </c>
      <c r="F158" s="40"/>
      <c r="G158" s="40"/>
      <c r="H158" s="40"/>
      <c r="I158" s="40"/>
      <c r="J158" s="40">
        <f>+G156</f>
        <v>11157125</v>
      </c>
      <c r="K158" s="40">
        <f>TRUNC(D158*J158)</f>
        <v>12272837</v>
      </c>
      <c r="L158" s="29"/>
    </row>
    <row r="159" spans="1:12">
      <c r="A159" s="39" t="s">
        <v>670</v>
      </c>
      <c r="B159" s="33" t="s">
        <v>425</v>
      </c>
      <c r="C159" s="34"/>
      <c r="D159" s="35">
        <f>+집계표!$H$2</f>
        <v>0.2</v>
      </c>
      <c r="E159" s="40">
        <f>(G159+I159+K159)</f>
        <v>4685992</v>
      </c>
      <c r="F159" s="40"/>
      <c r="G159" s="40"/>
      <c r="H159" s="40"/>
      <c r="I159" s="40"/>
      <c r="J159" s="40">
        <f>+J158+K158</f>
        <v>23429962</v>
      </c>
      <c r="K159" s="40">
        <f>TRUNC(D159*J159)</f>
        <v>4685992</v>
      </c>
      <c r="L159" s="29"/>
    </row>
    <row r="160" spans="1:12">
      <c r="A160" s="39" t="s">
        <v>718</v>
      </c>
      <c r="B160" s="33"/>
      <c r="C160" s="34"/>
      <c r="D160" s="36"/>
      <c r="E160" s="40">
        <f>SUM(E156:E159)</f>
        <v>28450667</v>
      </c>
      <c r="F160" s="40"/>
      <c r="G160" s="40">
        <f>SUM(G156:G159)</f>
        <v>11157125</v>
      </c>
      <c r="H160" s="40"/>
      <c r="I160" s="40"/>
      <c r="J160" s="40"/>
      <c r="K160" s="40">
        <f>SUM(K156:K159)</f>
        <v>17293542</v>
      </c>
      <c r="L160" s="29"/>
    </row>
    <row r="161" spans="1:12">
      <c r="A161" s="39"/>
      <c r="B161" s="33"/>
      <c r="C161" s="34"/>
      <c r="D161" s="36"/>
      <c r="E161" s="40"/>
      <c r="F161" s="40"/>
      <c r="G161" s="40"/>
      <c r="H161" s="40"/>
      <c r="I161" s="40"/>
      <c r="J161" s="40"/>
      <c r="K161" s="40"/>
      <c r="L161" s="29"/>
    </row>
    <row r="162" spans="1:12">
      <c r="A162" s="52" t="s">
        <v>1874</v>
      </c>
      <c r="B162" s="86"/>
      <c r="C162" s="54" t="s">
        <v>662</v>
      </c>
      <c r="D162" s="32" t="s">
        <v>662</v>
      </c>
      <c r="E162" s="38"/>
      <c r="F162" s="38"/>
      <c r="G162" s="38"/>
      <c r="H162" s="38"/>
      <c r="I162" s="38"/>
      <c r="J162" s="38"/>
      <c r="K162" s="53"/>
      <c r="L162" s="29"/>
    </row>
    <row r="163" spans="1:12">
      <c r="A163" s="22" t="s">
        <v>686</v>
      </c>
      <c r="B163" s="23" t="s">
        <v>662</v>
      </c>
      <c r="C163" s="23" t="s">
        <v>685</v>
      </c>
      <c r="D163" s="32">
        <v>1.5</v>
      </c>
      <c r="E163" s="38">
        <f>G163</f>
        <v>669082</v>
      </c>
      <c r="F163" s="38">
        <f>+인건비!$D$3</f>
        <v>446055</v>
      </c>
      <c r="G163" s="38">
        <f>TRUNC(D163*F163)</f>
        <v>669082</v>
      </c>
      <c r="H163" s="38"/>
      <c r="I163" s="38"/>
      <c r="J163" s="38"/>
      <c r="K163" s="38" t="s">
        <v>662</v>
      </c>
      <c r="L163" s="81"/>
    </row>
    <row r="164" spans="1:12">
      <c r="A164" s="22" t="s">
        <v>1172</v>
      </c>
      <c r="B164" s="23"/>
      <c r="C164" s="23" t="s">
        <v>685</v>
      </c>
      <c r="D164" s="32">
        <v>3</v>
      </c>
      <c r="E164" s="38">
        <f>G164</f>
        <v>1040565</v>
      </c>
      <c r="F164" s="38">
        <f>+인건비!$D$4</f>
        <v>346855</v>
      </c>
      <c r="G164" s="38">
        <f>TRUNC(D164*F164)</f>
        <v>1040565</v>
      </c>
      <c r="H164" s="38"/>
      <c r="I164" s="38"/>
      <c r="J164" s="38"/>
      <c r="K164" s="38"/>
      <c r="L164" s="81"/>
    </row>
    <row r="165" spans="1:12">
      <c r="A165" s="22" t="s">
        <v>701</v>
      </c>
      <c r="B165" s="23"/>
      <c r="C165" s="23"/>
      <c r="D165" s="32"/>
      <c r="E165" s="38">
        <f>SUM(E163:E164)</f>
        <v>1709647</v>
      </c>
      <c r="F165" s="38"/>
      <c r="G165" s="38">
        <f>SUM(G163:G164)</f>
        <v>1709647</v>
      </c>
      <c r="H165" s="38"/>
      <c r="I165" s="38"/>
      <c r="J165" s="38"/>
      <c r="K165" s="38"/>
      <c r="L165" s="29"/>
    </row>
    <row r="166" spans="1:12">
      <c r="A166" s="22"/>
      <c r="B166" s="23"/>
      <c r="C166" s="23"/>
      <c r="D166" s="32"/>
      <c r="E166" s="38"/>
      <c r="F166" s="38"/>
      <c r="G166" s="38"/>
      <c r="H166" s="38"/>
      <c r="I166" s="38"/>
      <c r="J166" s="38"/>
      <c r="K166" s="38"/>
      <c r="L166" s="29"/>
    </row>
    <row r="167" spans="1:12">
      <c r="A167" s="39" t="s">
        <v>682</v>
      </c>
      <c r="B167" s="33" t="s">
        <v>1164</v>
      </c>
      <c r="C167" s="34"/>
      <c r="D167" s="35">
        <f>+집계표!$G$2</f>
        <v>1.1000000000000001</v>
      </c>
      <c r="E167" s="40">
        <f>(G167+I167+K167)</f>
        <v>1880611</v>
      </c>
      <c r="F167" s="40"/>
      <c r="G167" s="40"/>
      <c r="H167" s="40"/>
      <c r="I167" s="40"/>
      <c r="J167" s="40">
        <f>+G165</f>
        <v>1709647</v>
      </c>
      <c r="K167" s="40">
        <f>TRUNC(D167*J167)</f>
        <v>1880611</v>
      </c>
      <c r="L167" s="29"/>
    </row>
    <row r="168" spans="1:12">
      <c r="A168" s="39" t="s">
        <v>670</v>
      </c>
      <c r="B168" s="33" t="s">
        <v>425</v>
      </c>
      <c r="C168" s="34"/>
      <c r="D168" s="35">
        <f>+집계표!$H$2</f>
        <v>0.2</v>
      </c>
      <c r="E168" s="40">
        <f>(G168+I168+K168)</f>
        <v>718051</v>
      </c>
      <c r="F168" s="40"/>
      <c r="G168" s="40"/>
      <c r="H168" s="40"/>
      <c r="I168" s="40"/>
      <c r="J168" s="40">
        <f>+J167+K167</f>
        <v>3590258</v>
      </c>
      <c r="K168" s="40">
        <f>TRUNC(D168*J168)</f>
        <v>718051</v>
      </c>
      <c r="L168" s="29"/>
    </row>
    <row r="169" spans="1:12">
      <c r="A169" s="39" t="s">
        <v>718</v>
      </c>
      <c r="B169" s="33"/>
      <c r="C169" s="34"/>
      <c r="D169" s="36"/>
      <c r="E169" s="40">
        <f>SUM(E165:E168)</f>
        <v>4308309</v>
      </c>
      <c r="F169" s="40"/>
      <c r="G169" s="40">
        <f>SUM(G165:G168)</f>
        <v>1709647</v>
      </c>
      <c r="H169" s="40"/>
      <c r="I169" s="40"/>
      <c r="J169" s="40"/>
      <c r="K169" s="40">
        <f>SUM(K165:K168)</f>
        <v>2598662</v>
      </c>
      <c r="L169" s="29"/>
    </row>
    <row r="170" spans="1:12">
      <c r="A170" s="23"/>
      <c r="B170" s="23"/>
      <c r="C170" s="54"/>
      <c r="D170" s="32"/>
      <c r="E170" s="38"/>
      <c r="F170" s="53"/>
      <c r="G170" s="53"/>
      <c r="H170" s="53"/>
      <c r="I170" s="53"/>
      <c r="J170" s="53"/>
      <c r="K170" s="53"/>
      <c r="L170" s="81"/>
    </row>
    <row r="171" spans="1:12">
      <c r="A171" s="52" t="s">
        <v>221</v>
      </c>
      <c r="B171" s="37"/>
      <c r="C171" s="23"/>
      <c r="D171" s="23"/>
      <c r="E171" s="38"/>
      <c r="F171" s="53"/>
      <c r="G171" s="38" t="s">
        <v>662</v>
      </c>
      <c r="H171" s="53"/>
      <c r="I171" s="38"/>
      <c r="J171" s="53"/>
      <c r="K171" s="38" t="s">
        <v>662</v>
      </c>
      <c r="L171" s="26"/>
    </row>
    <row r="172" spans="1:12" ht="15.95" customHeight="1">
      <c r="A172" s="52" t="s">
        <v>1105</v>
      </c>
      <c r="B172" s="86"/>
      <c r="C172" s="23" t="s">
        <v>662</v>
      </c>
      <c r="D172" s="23" t="s">
        <v>662</v>
      </c>
      <c r="E172" s="38"/>
      <c r="F172" s="38"/>
      <c r="G172" s="38"/>
      <c r="H172" s="53"/>
      <c r="I172" s="53"/>
      <c r="J172" s="38"/>
      <c r="K172" s="53"/>
      <c r="L172" s="53"/>
    </row>
    <row r="173" spans="1:12" ht="15.95" customHeight="1">
      <c r="A173" s="22" t="s">
        <v>686</v>
      </c>
      <c r="B173" s="23"/>
      <c r="C173" s="23" t="s">
        <v>685</v>
      </c>
      <c r="D173" s="32">
        <v>2</v>
      </c>
      <c r="E173" s="38">
        <f>(G173+I173+K173)</f>
        <v>892110</v>
      </c>
      <c r="F173" s="38">
        <f>+인건비!$D$3</f>
        <v>446055</v>
      </c>
      <c r="G173" s="38">
        <f>TRUNC(D173*F173)</f>
        <v>892110</v>
      </c>
      <c r="H173" s="53"/>
      <c r="I173" s="53"/>
      <c r="J173" s="53"/>
      <c r="K173" s="53"/>
      <c r="L173" s="81"/>
    </row>
    <row r="174" spans="1:12" ht="15.95" customHeight="1">
      <c r="A174" s="22" t="s">
        <v>1172</v>
      </c>
      <c r="B174" s="23"/>
      <c r="C174" s="23" t="s">
        <v>685</v>
      </c>
      <c r="D174" s="32">
        <v>2</v>
      </c>
      <c r="E174" s="38">
        <f>(G174+I174+K174)</f>
        <v>693710</v>
      </c>
      <c r="F174" s="38">
        <f>+인건비!$D$4</f>
        <v>346855</v>
      </c>
      <c r="G174" s="38">
        <f>TRUNC(D174*F174)</f>
        <v>693710</v>
      </c>
      <c r="H174" s="53"/>
      <c r="I174" s="53"/>
      <c r="J174" s="53"/>
      <c r="K174" s="53"/>
      <c r="L174" s="81"/>
    </row>
    <row r="175" spans="1:12" ht="15.95" customHeight="1">
      <c r="A175" s="22" t="s">
        <v>1154</v>
      </c>
      <c r="B175" s="23" t="s">
        <v>662</v>
      </c>
      <c r="C175" s="23" t="s">
        <v>685</v>
      </c>
      <c r="D175" s="32">
        <v>2</v>
      </c>
      <c r="E175" s="38">
        <f>(G175+I175+K175)</f>
        <v>545830</v>
      </c>
      <c r="F175" s="38">
        <f>+인건비!$D$6</f>
        <v>272915</v>
      </c>
      <c r="G175" s="38">
        <f>TRUNC(D175*F175)</f>
        <v>545830</v>
      </c>
      <c r="H175" s="38"/>
      <c r="I175" s="38"/>
      <c r="J175" s="38"/>
      <c r="K175" s="38"/>
      <c r="L175" s="29"/>
    </row>
    <row r="176" spans="1:12">
      <c r="A176" s="22" t="s">
        <v>979</v>
      </c>
      <c r="B176" s="23" t="s">
        <v>662</v>
      </c>
      <c r="C176" s="23" t="s">
        <v>692</v>
      </c>
      <c r="D176" s="32">
        <f>SUM(D173:D175)</f>
        <v>6</v>
      </c>
      <c r="E176" s="38">
        <f>K176</f>
        <v>570000</v>
      </c>
      <c r="F176" s="38"/>
      <c r="G176" s="38" t="s">
        <v>662</v>
      </c>
      <c r="H176" s="38"/>
      <c r="I176" s="38"/>
      <c r="J176" s="38">
        <f>인건비!$D$30</f>
        <v>95000</v>
      </c>
      <c r="K176" s="38">
        <f>J176*D176</f>
        <v>570000</v>
      </c>
      <c r="L176" s="29"/>
    </row>
    <row r="177" spans="1:12">
      <c r="A177" s="22" t="s">
        <v>701</v>
      </c>
      <c r="B177" s="23"/>
      <c r="C177" s="23"/>
      <c r="D177" s="32"/>
      <c r="E177" s="38">
        <f>SUM(E173:E176)</f>
        <v>2701650</v>
      </c>
      <c r="F177" s="38"/>
      <c r="G177" s="38">
        <f>SUM(G173:G176)</f>
        <v>2131650</v>
      </c>
      <c r="H177" s="38"/>
      <c r="I177" s="38"/>
      <c r="J177" s="38"/>
      <c r="K177" s="38">
        <f>SUM(K173:K176)</f>
        <v>570000</v>
      </c>
      <c r="L177" s="29"/>
    </row>
    <row r="178" spans="1:12">
      <c r="A178" s="22"/>
      <c r="B178" s="23"/>
      <c r="C178" s="23"/>
      <c r="D178" s="32"/>
      <c r="E178" s="38"/>
      <c r="F178" s="38"/>
      <c r="G178" s="38"/>
      <c r="H178" s="38"/>
      <c r="I178" s="38"/>
      <c r="J178" s="38"/>
      <c r="K178" s="38"/>
      <c r="L178" s="29"/>
    </row>
    <row r="179" spans="1:12">
      <c r="A179" s="39" t="s">
        <v>682</v>
      </c>
      <c r="B179" s="33" t="s">
        <v>1164</v>
      </c>
      <c r="C179" s="34"/>
      <c r="D179" s="35">
        <f>+집계표!$G$2</f>
        <v>1.1000000000000001</v>
      </c>
      <c r="E179" s="40">
        <f>(G179+I179+K179)</f>
        <v>2344815</v>
      </c>
      <c r="F179" s="40"/>
      <c r="G179" s="40"/>
      <c r="H179" s="40"/>
      <c r="I179" s="40"/>
      <c r="J179" s="40">
        <f>+G177</f>
        <v>2131650</v>
      </c>
      <c r="K179" s="40">
        <f>TRUNC(D179*J179)</f>
        <v>2344815</v>
      </c>
      <c r="L179" s="29"/>
    </row>
    <row r="180" spans="1:12">
      <c r="A180" s="39" t="s">
        <v>670</v>
      </c>
      <c r="B180" s="33" t="s">
        <v>425</v>
      </c>
      <c r="C180" s="34"/>
      <c r="D180" s="35">
        <f>+집계표!$H$2</f>
        <v>0.2</v>
      </c>
      <c r="E180" s="40">
        <f>(G180+I180+K180)</f>
        <v>895293</v>
      </c>
      <c r="F180" s="40"/>
      <c r="G180" s="40"/>
      <c r="H180" s="40"/>
      <c r="I180" s="40"/>
      <c r="J180" s="40">
        <f>+J179+K179</f>
        <v>4476465</v>
      </c>
      <c r="K180" s="40">
        <f>TRUNC(D180*J180)</f>
        <v>895293</v>
      </c>
      <c r="L180" s="29"/>
    </row>
    <row r="181" spans="1:12">
      <c r="A181" s="39" t="s">
        <v>718</v>
      </c>
      <c r="B181" s="33"/>
      <c r="C181" s="34"/>
      <c r="D181" s="36"/>
      <c r="E181" s="40">
        <f>SUM(E177:E180)</f>
        <v>5941758</v>
      </c>
      <c r="F181" s="40"/>
      <c r="G181" s="40">
        <f>SUM(G177:G180)</f>
        <v>2131650</v>
      </c>
      <c r="H181" s="40"/>
      <c r="I181" s="40"/>
      <c r="J181" s="40"/>
      <c r="K181" s="40">
        <f>SUM(K177:K180)</f>
        <v>3810108</v>
      </c>
      <c r="L181" s="29"/>
    </row>
    <row r="182" spans="1:12">
      <c r="A182" s="39"/>
      <c r="B182" s="33"/>
      <c r="C182" s="34"/>
      <c r="D182" s="36"/>
      <c r="E182" s="40"/>
      <c r="F182" s="40"/>
      <c r="G182" s="40"/>
      <c r="H182" s="40"/>
      <c r="I182" s="40"/>
      <c r="J182" s="40"/>
      <c r="K182" s="40"/>
      <c r="L182" s="29"/>
    </row>
    <row r="183" spans="1:12">
      <c r="A183" s="52" t="s">
        <v>2109</v>
      </c>
      <c r="B183" s="86"/>
      <c r="C183" s="23"/>
      <c r="D183" s="32"/>
      <c r="E183" s="38"/>
      <c r="F183" s="38"/>
      <c r="G183" s="38"/>
      <c r="H183" s="38"/>
      <c r="I183" s="38"/>
      <c r="J183" s="38"/>
      <c r="K183" s="38"/>
      <c r="L183" s="29"/>
    </row>
    <row r="184" spans="1:12" ht="15.95" customHeight="1">
      <c r="A184" s="22" t="s">
        <v>686</v>
      </c>
      <c r="B184" s="23"/>
      <c r="C184" s="23" t="s">
        <v>685</v>
      </c>
      <c r="D184" s="59">
        <v>0.05</v>
      </c>
      <c r="E184" s="38">
        <f>(G184+I184+K184)</f>
        <v>22302</v>
      </c>
      <c r="F184" s="38">
        <f>+인건비!$D$3</f>
        <v>446055</v>
      </c>
      <c r="G184" s="38">
        <f>TRUNC(D184*F184)</f>
        <v>22302</v>
      </c>
      <c r="H184" s="38"/>
      <c r="I184" s="38"/>
      <c r="J184" s="38"/>
      <c r="K184" s="38"/>
      <c r="L184" s="81"/>
    </row>
    <row r="185" spans="1:12" ht="15.95" customHeight="1">
      <c r="A185" s="22" t="s">
        <v>1172</v>
      </c>
      <c r="B185" s="23" t="s">
        <v>662</v>
      </c>
      <c r="C185" s="23" t="s">
        <v>685</v>
      </c>
      <c r="D185" s="59">
        <v>0.25</v>
      </c>
      <c r="E185" s="38">
        <f>(G185+I185+K185)</f>
        <v>86713</v>
      </c>
      <c r="F185" s="38">
        <f>+인건비!$D$4</f>
        <v>346855</v>
      </c>
      <c r="G185" s="38">
        <f>TRUNC(D185*F185)</f>
        <v>86713</v>
      </c>
      <c r="H185" s="38"/>
      <c r="I185" s="38"/>
      <c r="J185" s="38"/>
      <c r="K185" s="38"/>
      <c r="L185" s="81"/>
    </row>
    <row r="186" spans="1:12" ht="15.95" customHeight="1">
      <c r="A186" s="22" t="s">
        <v>1154</v>
      </c>
      <c r="B186" s="23" t="s">
        <v>662</v>
      </c>
      <c r="C186" s="23" t="s">
        <v>685</v>
      </c>
      <c r="D186" s="59">
        <v>0.25</v>
      </c>
      <c r="E186" s="38">
        <f>(G186+I186+K186)</f>
        <v>68228</v>
      </c>
      <c r="F186" s="38">
        <f>+인건비!$D$6</f>
        <v>272915</v>
      </c>
      <c r="G186" s="38">
        <f>TRUNC(D186*F186)</f>
        <v>68228</v>
      </c>
      <c r="H186" s="38"/>
      <c r="I186" s="38"/>
      <c r="J186" s="38"/>
      <c r="K186" s="38"/>
      <c r="L186" s="29"/>
    </row>
    <row r="187" spans="1:12" ht="15.95" customHeight="1">
      <c r="A187" s="22" t="s">
        <v>806</v>
      </c>
      <c r="B187" s="30" t="s">
        <v>1164</v>
      </c>
      <c r="C187" s="23" t="s">
        <v>666</v>
      </c>
      <c r="D187" s="32">
        <v>1</v>
      </c>
      <c r="E187" s="38">
        <f>(G187+I187+K187)</f>
        <v>1772</v>
      </c>
      <c r="F187" s="38"/>
      <c r="G187" s="38"/>
      <c r="H187" s="38"/>
      <c r="I187" s="38"/>
      <c r="J187" s="38">
        <f>SUM(G184:G186)</f>
        <v>177243</v>
      </c>
      <c r="K187" s="38">
        <f>TRUNC(D187/100*J187)</f>
        <v>1772</v>
      </c>
      <c r="L187" s="29"/>
    </row>
    <row r="188" spans="1:12">
      <c r="A188" s="22" t="s">
        <v>979</v>
      </c>
      <c r="B188" s="23" t="s">
        <v>662</v>
      </c>
      <c r="C188" s="23" t="s">
        <v>692</v>
      </c>
      <c r="D188" s="32">
        <f>SUM(D184:D186)</f>
        <v>0.55000000000000004</v>
      </c>
      <c r="E188" s="38">
        <f>K188</f>
        <v>52250.000000000007</v>
      </c>
      <c r="F188" s="38"/>
      <c r="G188" s="38" t="s">
        <v>662</v>
      </c>
      <c r="H188" s="38"/>
      <c r="I188" s="38"/>
      <c r="J188" s="38">
        <f>인건비!$D$30</f>
        <v>95000</v>
      </c>
      <c r="K188" s="38">
        <f>J188*D188</f>
        <v>52250.000000000007</v>
      </c>
      <c r="L188" s="29"/>
    </row>
    <row r="189" spans="1:12">
      <c r="A189" s="22" t="s">
        <v>701</v>
      </c>
      <c r="B189" s="23"/>
      <c r="C189" s="23"/>
      <c r="D189" s="32"/>
      <c r="E189" s="38">
        <f>SUM(E184:E188)</f>
        <v>231265</v>
      </c>
      <c r="F189" s="38"/>
      <c r="G189" s="38">
        <f>SUM(G184:G188)</f>
        <v>177243</v>
      </c>
      <c r="H189" s="38"/>
      <c r="I189" s="38"/>
      <c r="J189" s="38"/>
      <c r="K189" s="38">
        <f>SUM(K184:K188)</f>
        <v>54022.000000000007</v>
      </c>
      <c r="L189" s="29"/>
    </row>
    <row r="190" spans="1:12">
      <c r="A190" s="22"/>
      <c r="B190" s="23"/>
      <c r="C190" s="23"/>
      <c r="D190" s="32"/>
      <c r="E190" s="38"/>
      <c r="F190" s="38"/>
      <c r="G190" s="38"/>
      <c r="H190" s="38"/>
      <c r="I190" s="38"/>
      <c r="J190" s="38"/>
      <c r="K190" s="38"/>
      <c r="L190" s="29"/>
    </row>
    <row r="191" spans="1:12">
      <c r="A191" s="39" t="s">
        <v>682</v>
      </c>
      <c r="B191" s="33" t="s">
        <v>1164</v>
      </c>
      <c r="C191" s="34"/>
      <c r="D191" s="35">
        <f>+집계표!$G$2</f>
        <v>1.1000000000000001</v>
      </c>
      <c r="E191" s="40">
        <f>(G191+I191+K191)</f>
        <v>194967</v>
      </c>
      <c r="F191" s="40"/>
      <c r="G191" s="40"/>
      <c r="H191" s="40"/>
      <c r="I191" s="40"/>
      <c r="J191" s="40">
        <f>+G189</f>
        <v>177243</v>
      </c>
      <c r="K191" s="40">
        <f>TRUNC(D191*J191)</f>
        <v>194967</v>
      </c>
      <c r="L191" s="29"/>
    </row>
    <row r="192" spans="1:12">
      <c r="A192" s="39" t="s">
        <v>670</v>
      </c>
      <c r="B192" s="33" t="s">
        <v>425</v>
      </c>
      <c r="C192" s="34"/>
      <c r="D192" s="35">
        <f>+집계표!$H$2</f>
        <v>0.2</v>
      </c>
      <c r="E192" s="40">
        <f>(G192+I192+K192)</f>
        <v>74442</v>
      </c>
      <c r="F192" s="40"/>
      <c r="G192" s="40"/>
      <c r="H192" s="40"/>
      <c r="I192" s="40"/>
      <c r="J192" s="40">
        <f>+J191+K191</f>
        <v>372210</v>
      </c>
      <c r="K192" s="40">
        <f>TRUNC(D192*J192)</f>
        <v>74442</v>
      </c>
      <c r="L192" s="29"/>
    </row>
    <row r="193" spans="1:12">
      <c r="A193" s="39" t="s">
        <v>718</v>
      </c>
      <c r="B193" s="33"/>
      <c r="C193" s="34"/>
      <c r="D193" s="36"/>
      <c r="E193" s="40">
        <f>SUM(E189:E192)</f>
        <v>500674</v>
      </c>
      <c r="F193" s="40"/>
      <c r="G193" s="40">
        <f>SUM(G189:G192)</f>
        <v>177243</v>
      </c>
      <c r="H193" s="40"/>
      <c r="I193" s="40"/>
      <c r="J193" s="40"/>
      <c r="K193" s="40">
        <f>SUM(K189:K192)</f>
        <v>323431</v>
      </c>
      <c r="L193" s="29"/>
    </row>
    <row r="194" spans="1:12">
      <c r="A194" s="39"/>
      <c r="B194" s="33"/>
      <c r="C194" s="34"/>
      <c r="D194" s="36"/>
      <c r="E194" s="40"/>
      <c r="F194" s="40"/>
      <c r="G194" s="40"/>
      <c r="H194" s="40"/>
      <c r="I194" s="40"/>
      <c r="J194" s="40"/>
      <c r="K194" s="40"/>
      <c r="L194" s="29"/>
    </row>
    <row r="195" spans="1:12">
      <c r="A195" s="52" t="s">
        <v>2111</v>
      </c>
      <c r="B195" s="86"/>
      <c r="C195" s="23"/>
      <c r="D195" s="32"/>
      <c r="E195" s="38"/>
      <c r="F195" s="38"/>
      <c r="G195" s="38"/>
      <c r="H195" s="38"/>
      <c r="I195" s="38"/>
      <c r="J195" s="38"/>
      <c r="K195" s="38"/>
      <c r="L195" s="29"/>
    </row>
    <row r="196" spans="1:12" ht="15.95" customHeight="1">
      <c r="A196" s="22" t="s">
        <v>686</v>
      </c>
      <c r="B196" s="23"/>
      <c r="C196" s="23" t="s">
        <v>685</v>
      </c>
      <c r="D196" s="59">
        <v>0.1</v>
      </c>
      <c r="E196" s="38">
        <f>(G196+I196+K196)</f>
        <v>44605</v>
      </c>
      <c r="F196" s="38">
        <f>+인건비!$D$3</f>
        <v>446055</v>
      </c>
      <c r="G196" s="38">
        <f>TRUNC(D196*F196)</f>
        <v>44605</v>
      </c>
      <c r="H196" s="38"/>
      <c r="I196" s="38"/>
      <c r="J196" s="38"/>
      <c r="K196" s="38"/>
      <c r="L196" s="81"/>
    </row>
    <row r="197" spans="1:12" ht="15.95" customHeight="1">
      <c r="A197" s="22" t="s">
        <v>1172</v>
      </c>
      <c r="B197" s="23" t="s">
        <v>662</v>
      </c>
      <c r="C197" s="23" t="s">
        <v>685</v>
      </c>
      <c r="D197" s="59">
        <v>0.5</v>
      </c>
      <c r="E197" s="38">
        <f>(G197+I197+K197)</f>
        <v>173427</v>
      </c>
      <c r="F197" s="38">
        <f>+인건비!$D$4</f>
        <v>346855</v>
      </c>
      <c r="G197" s="38">
        <f>TRUNC(D197*F197)</f>
        <v>173427</v>
      </c>
      <c r="H197" s="38"/>
      <c r="I197" s="38"/>
      <c r="J197" s="38"/>
      <c r="K197" s="38"/>
      <c r="L197" s="81"/>
    </row>
    <row r="198" spans="1:12" ht="15.95" customHeight="1">
      <c r="A198" s="22" t="s">
        <v>1154</v>
      </c>
      <c r="B198" s="23" t="s">
        <v>662</v>
      </c>
      <c r="C198" s="23" t="s">
        <v>685</v>
      </c>
      <c r="D198" s="59">
        <v>0.5</v>
      </c>
      <c r="E198" s="38">
        <f>(G198+I198+K198)</f>
        <v>136457</v>
      </c>
      <c r="F198" s="38">
        <f>+인건비!$D$6</f>
        <v>272915</v>
      </c>
      <c r="G198" s="38">
        <f>TRUNC(D198*F198)</f>
        <v>136457</v>
      </c>
      <c r="H198" s="38"/>
      <c r="I198" s="38"/>
      <c r="J198" s="38"/>
      <c r="K198" s="38"/>
      <c r="L198" s="29"/>
    </row>
    <row r="199" spans="1:12" ht="15.95" customHeight="1">
      <c r="A199" s="22" t="s">
        <v>806</v>
      </c>
      <c r="B199" s="30" t="s">
        <v>1164</v>
      </c>
      <c r="C199" s="23" t="s">
        <v>666</v>
      </c>
      <c r="D199" s="32">
        <v>1</v>
      </c>
      <c r="E199" s="38">
        <f>(G199+I199+K199)</f>
        <v>3544</v>
      </c>
      <c r="F199" s="38"/>
      <c r="G199" s="38"/>
      <c r="H199" s="38"/>
      <c r="I199" s="38"/>
      <c r="J199" s="38">
        <f>SUM(G196:G198)</f>
        <v>354489</v>
      </c>
      <c r="K199" s="38">
        <f>TRUNC(D199/100*J199)</f>
        <v>3544</v>
      </c>
      <c r="L199" s="29"/>
    </row>
    <row r="200" spans="1:12">
      <c r="A200" s="22" t="s">
        <v>979</v>
      </c>
      <c r="B200" s="23" t="s">
        <v>662</v>
      </c>
      <c r="C200" s="23" t="s">
        <v>692</v>
      </c>
      <c r="D200" s="32">
        <f>SUM(D196:D198)</f>
        <v>1.1000000000000001</v>
      </c>
      <c r="E200" s="38">
        <f>K200</f>
        <v>104500.00000000001</v>
      </c>
      <c r="F200" s="38"/>
      <c r="G200" s="38" t="s">
        <v>662</v>
      </c>
      <c r="H200" s="38"/>
      <c r="I200" s="38"/>
      <c r="J200" s="38">
        <f>인건비!$D$30</f>
        <v>95000</v>
      </c>
      <c r="K200" s="38">
        <f>J200*D200</f>
        <v>104500.00000000001</v>
      </c>
      <c r="L200" s="29"/>
    </row>
    <row r="201" spans="1:12">
      <c r="A201" s="22" t="s">
        <v>701</v>
      </c>
      <c r="B201" s="23"/>
      <c r="C201" s="23"/>
      <c r="D201" s="32"/>
      <c r="E201" s="38">
        <f>SUM(E196:E200)</f>
        <v>462533</v>
      </c>
      <c r="F201" s="38"/>
      <c r="G201" s="38">
        <f>SUM(G196:G200)</f>
        <v>354489</v>
      </c>
      <c r="H201" s="38"/>
      <c r="I201" s="38"/>
      <c r="J201" s="38"/>
      <c r="K201" s="38">
        <f>SUM(K196:K200)</f>
        <v>108044.00000000001</v>
      </c>
      <c r="L201" s="29"/>
    </row>
    <row r="202" spans="1:12">
      <c r="A202" s="22"/>
      <c r="B202" s="23"/>
      <c r="C202" s="23"/>
      <c r="D202" s="32"/>
      <c r="E202" s="38"/>
      <c r="F202" s="38"/>
      <c r="G202" s="38"/>
      <c r="H202" s="38"/>
      <c r="I202" s="38"/>
      <c r="J202" s="38"/>
      <c r="K202" s="38"/>
      <c r="L202" s="29"/>
    </row>
    <row r="203" spans="1:12">
      <c r="A203" s="39" t="s">
        <v>682</v>
      </c>
      <c r="B203" s="33" t="s">
        <v>1164</v>
      </c>
      <c r="C203" s="34"/>
      <c r="D203" s="35">
        <f>+집계표!$G$2</f>
        <v>1.1000000000000001</v>
      </c>
      <c r="E203" s="40">
        <f>(G203+I203+K203)</f>
        <v>389937</v>
      </c>
      <c r="F203" s="40"/>
      <c r="G203" s="40"/>
      <c r="H203" s="40"/>
      <c r="I203" s="40"/>
      <c r="J203" s="40">
        <f>+G201</f>
        <v>354489</v>
      </c>
      <c r="K203" s="40">
        <f>TRUNC(D203*J203)</f>
        <v>389937</v>
      </c>
      <c r="L203" s="29"/>
    </row>
    <row r="204" spans="1:12">
      <c r="A204" s="39" t="s">
        <v>670</v>
      </c>
      <c r="B204" s="33" t="s">
        <v>425</v>
      </c>
      <c r="C204" s="34"/>
      <c r="D204" s="35">
        <f>+집계표!$H$2</f>
        <v>0.2</v>
      </c>
      <c r="E204" s="40">
        <f>(G204+I204+K204)</f>
        <v>148885</v>
      </c>
      <c r="F204" s="40"/>
      <c r="G204" s="40"/>
      <c r="H204" s="40"/>
      <c r="I204" s="40"/>
      <c r="J204" s="40">
        <f>+J203+K203</f>
        <v>744426</v>
      </c>
      <c r="K204" s="40">
        <f>TRUNC(D204*J204)</f>
        <v>148885</v>
      </c>
      <c r="L204" s="29"/>
    </row>
    <row r="205" spans="1:12">
      <c r="A205" s="39" t="s">
        <v>718</v>
      </c>
      <c r="B205" s="33"/>
      <c r="C205" s="34"/>
      <c r="D205" s="36"/>
      <c r="E205" s="40">
        <f>SUM(E201:E204)</f>
        <v>1001355</v>
      </c>
      <c r="F205" s="40"/>
      <c r="G205" s="40">
        <f>SUM(G201:G204)</f>
        <v>354489</v>
      </c>
      <c r="H205" s="40"/>
      <c r="I205" s="40"/>
      <c r="J205" s="40"/>
      <c r="K205" s="40">
        <f>SUM(K201:K204)</f>
        <v>646866</v>
      </c>
      <c r="L205" s="29"/>
    </row>
    <row r="206" spans="1:12">
      <c r="A206" s="39"/>
      <c r="B206" s="33"/>
      <c r="C206" s="34"/>
      <c r="D206" s="36"/>
      <c r="E206" s="40"/>
      <c r="F206" s="40"/>
      <c r="G206" s="40"/>
      <c r="H206" s="40"/>
      <c r="I206" s="40"/>
      <c r="J206" s="40"/>
      <c r="K206" s="40"/>
      <c r="L206" s="29"/>
    </row>
    <row r="207" spans="1:12" ht="15.95" customHeight="1">
      <c r="A207" s="52" t="s">
        <v>2102</v>
      </c>
      <c r="B207" s="23"/>
      <c r="C207" s="54" t="s">
        <v>662</v>
      </c>
      <c r="D207" s="32" t="s">
        <v>662</v>
      </c>
      <c r="E207" s="38"/>
      <c r="F207" s="38"/>
      <c r="G207" s="38"/>
      <c r="H207" s="38"/>
      <c r="I207" s="38"/>
      <c r="J207" s="38"/>
      <c r="K207" s="53"/>
      <c r="L207" s="29"/>
    </row>
    <row r="208" spans="1:12" ht="15.95" customHeight="1">
      <c r="A208" s="22" t="s">
        <v>686</v>
      </c>
      <c r="B208" s="23" t="s">
        <v>662</v>
      </c>
      <c r="C208" s="23" t="s">
        <v>685</v>
      </c>
      <c r="D208" s="59">
        <v>0.05</v>
      </c>
      <c r="E208" s="38">
        <f>(G208+I208+K208)</f>
        <v>22302</v>
      </c>
      <c r="F208" s="38">
        <f>+인건비!$D$3</f>
        <v>446055</v>
      </c>
      <c r="G208" s="38">
        <f>TRUNC(D208*F208)</f>
        <v>22302</v>
      </c>
      <c r="H208" s="38"/>
      <c r="I208" s="38"/>
      <c r="J208" s="38"/>
      <c r="K208" s="38"/>
      <c r="L208" s="81"/>
    </row>
    <row r="209" spans="1:12" ht="15.95" customHeight="1">
      <c r="A209" s="22" t="s">
        <v>1172</v>
      </c>
      <c r="B209" s="23"/>
      <c r="C209" s="23" t="s">
        <v>685</v>
      </c>
      <c r="D209" s="59">
        <v>0.25</v>
      </c>
      <c r="E209" s="38">
        <f>(G209+I209+K209)</f>
        <v>86713</v>
      </c>
      <c r="F209" s="38">
        <f>+인건비!$D$4</f>
        <v>346855</v>
      </c>
      <c r="G209" s="38">
        <f>TRUNC(D209*F209)</f>
        <v>86713</v>
      </c>
      <c r="H209" s="38"/>
      <c r="I209" s="38"/>
      <c r="J209" s="38"/>
      <c r="K209" s="38"/>
      <c r="L209" s="81"/>
    </row>
    <row r="210" spans="1:12" ht="15.95" customHeight="1">
      <c r="A210" s="22" t="s">
        <v>1154</v>
      </c>
      <c r="B210" s="23"/>
      <c r="C210" s="23" t="s">
        <v>685</v>
      </c>
      <c r="D210" s="59">
        <v>0.25</v>
      </c>
      <c r="E210" s="38">
        <f>(G210+I210+K210)</f>
        <v>68228</v>
      </c>
      <c r="F210" s="38">
        <f>+인건비!$D$6</f>
        <v>272915</v>
      </c>
      <c r="G210" s="38">
        <f>TRUNC(D210*F210)</f>
        <v>68228</v>
      </c>
      <c r="H210" s="53"/>
      <c r="I210" s="53"/>
      <c r="J210" s="53"/>
      <c r="K210" s="53"/>
      <c r="L210" s="81"/>
    </row>
    <row r="211" spans="1:12" ht="15.95" customHeight="1">
      <c r="A211" s="22" t="s">
        <v>806</v>
      </c>
      <c r="B211" s="30" t="s">
        <v>1164</v>
      </c>
      <c r="C211" s="23" t="s">
        <v>666</v>
      </c>
      <c r="D211" s="32">
        <v>1</v>
      </c>
      <c r="E211" s="38">
        <f>(G211+I211+K211)</f>
        <v>1772</v>
      </c>
      <c r="F211" s="53"/>
      <c r="G211" s="53"/>
      <c r="H211" s="38"/>
      <c r="I211" s="38"/>
      <c r="J211" s="38">
        <f>SUM(G208:G210)</f>
        <v>177243</v>
      </c>
      <c r="K211" s="38">
        <f>TRUNC(D211/100*J211)</f>
        <v>1772</v>
      </c>
      <c r="L211" s="29"/>
    </row>
    <row r="212" spans="1:12">
      <c r="A212" s="22" t="s">
        <v>701</v>
      </c>
      <c r="B212" s="23"/>
      <c r="C212" s="23"/>
      <c r="D212" s="32"/>
      <c r="E212" s="38">
        <f>SUM(E208:E211)</f>
        <v>179015</v>
      </c>
      <c r="F212" s="38"/>
      <c r="G212" s="38">
        <f>SUM(G208:G211)</f>
        <v>177243</v>
      </c>
      <c r="H212" s="38"/>
      <c r="I212" s="38"/>
      <c r="J212" s="38"/>
      <c r="K212" s="38">
        <f>SUM(K208:K211)</f>
        <v>1772</v>
      </c>
      <c r="L212" s="29"/>
    </row>
    <row r="213" spans="1:12">
      <c r="A213" s="22"/>
      <c r="B213" s="23"/>
      <c r="C213" s="23"/>
      <c r="D213" s="32"/>
      <c r="E213" s="38"/>
      <c r="F213" s="38"/>
      <c r="G213" s="38"/>
      <c r="H213" s="38"/>
      <c r="I213" s="38"/>
      <c r="J213" s="38"/>
      <c r="K213" s="38"/>
      <c r="L213" s="29"/>
    </row>
    <row r="214" spans="1:12">
      <c r="A214" s="39" t="s">
        <v>682</v>
      </c>
      <c r="B214" s="33" t="s">
        <v>1164</v>
      </c>
      <c r="C214" s="34"/>
      <c r="D214" s="35">
        <f>+집계표!$G$2</f>
        <v>1.1000000000000001</v>
      </c>
      <c r="E214" s="40">
        <f>(G214+I214+K214)</f>
        <v>194967</v>
      </c>
      <c r="F214" s="40"/>
      <c r="G214" s="40"/>
      <c r="H214" s="40"/>
      <c r="I214" s="40"/>
      <c r="J214" s="40">
        <f>+G212</f>
        <v>177243</v>
      </c>
      <c r="K214" s="40">
        <f>TRUNC(D214*J214)</f>
        <v>194967</v>
      </c>
      <c r="L214" s="29"/>
    </row>
    <row r="215" spans="1:12">
      <c r="A215" s="39" t="s">
        <v>670</v>
      </c>
      <c r="B215" s="33" t="s">
        <v>425</v>
      </c>
      <c r="C215" s="34"/>
      <c r="D215" s="35">
        <f>+집계표!$H$2</f>
        <v>0.2</v>
      </c>
      <c r="E215" s="40">
        <f>(G215+I215+K215)</f>
        <v>74442</v>
      </c>
      <c r="F215" s="40"/>
      <c r="G215" s="40"/>
      <c r="H215" s="40"/>
      <c r="I215" s="40"/>
      <c r="J215" s="40">
        <f>+J214+K214</f>
        <v>372210</v>
      </c>
      <c r="K215" s="40">
        <f>TRUNC(D215*J215)</f>
        <v>74442</v>
      </c>
      <c r="L215" s="29"/>
    </row>
    <row r="216" spans="1:12">
      <c r="A216" s="39" t="s">
        <v>718</v>
      </c>
      <c r="B216" s="33"/>
      <c r="C216" s="34"/>
      <c r="D216" s="36"/>
      <c r="E216" s="40">
        <f>SUM(E212:E215)</f>
        <v>448424</v>
      </c>
      <c r="F216" s="40"/>
      <c r="G216" s="40">
        <f>SUM(G212:G215)</f>
        <v>177243</v>
      </c>
      <c r="H216" s="40"/>
      <c r="I216" s="40"/>
      <c r="J216" s="40"/>
      <c r="K216" s="40">
        <f>SUM(K212:K215)</f>
        <v>271181</v>
      </c>
      <c r="L216" s="29"/>
    </row>
    <row r="217" spans="1:12">
      <c r="A217" s="39"/>
      <c r="B217" s="33"/>
      <c r="C217" s="34"/>
      <c r="D217" s="36"/>
      <c r="E217" s="40"/>
      <c r="F217" s="40"/>
      <c r="G217" s="40"/>
      <c r="H217" s="40"/>
      <c r="I217" s="40"/>
      <c r="J217" s="40"/>
      <c r="K217" s="40"/>
      <c r="L217" s="29"/>
    </row>
    <row r="218" spans="1:12">
      <c r="A218" s="52" t="s">
        <v>976</v>
      </c>
      <c r="B218" s="86"/>
      <c r="C218" s="23"/>
      <c r="D218" s="32"/>
      <c r="E218" s="38"/>
      <c r="F218" s="38"/>
      <c r="G218" s="38"/>
      <c r="H218" s="38"/>
      <c r="I218" s="38"/>
      <c r="J218" s="38"/>
      <c r="K218" s="38"/>
      <c r="L218" s="29"/>
    </row>
    <row r="219" spans="1:12" ht="15.95" customHeight="1">
      <c r="A219" s="22" t="s">
        <v>686</v>
      </c>
      <c r="B219" s="23" t="s">
        <v>662</v>
      </c>
      <c r="C219" s="23" t="s">
        <v>685</v>
      </c>
      <c r="D219" s="59">
        <v>0.1</v>
      </c>
      <c r="E219" s="38">
        <f>(G219+I219+K219)</f>
        <v>44605</v>
      </c>
      <c r="F219" s="38">
        <f>+인건비!$D$3</f>
        <v>446055</v>
      </c>
      <c r="G219" s="38">
        <f>TRUNC(D219*F219)</f>
        <v>44605</v>
      </c>
      <c r="H219" s="38"/>
      <c r="I219" s="38"/>
      <c r="J219" s="38"/>
      <c r="K219" s="38"/>
      <c r="L219" s="81"/>
    </row>
    <row r="220" spans="1:12" ht="15.95" customHeight="1">
      <c r="A220" s="22" t="s">
        <v>1172</v>
      </c>
      <c r="B220" s="23"/>
      <c r="C220" s="23" t="s">
        <v>685</v>
      </c>
      <c r="D220" s="59">
        <v>0.5</v>
      </c>
      <c r="E220" s="38">
        <f>(G220+I220+K220)</f>
        <v>173427</v>
      </c>
      <c r="F220" s="38">
        <f>+인건비!$D$4</f>
        <v>346855</v>
      </c>
      <c r="G220" s="38">
        <f>TRUNC(D220*F220)</f>
        <v>173427</v>
      </c>
      <c r="H220" s="38"/>
      <c r="I220" s="38"/>
      <c r="J220" s="38"/>
      <c r="K220" s="38"/>
      <c r="L220" s="81"/>
    </row>
    <row r="221" spans="1:12" ht="15.95" customHeight="1">
      <c r="A221" s="22" t="s">
        <v>1154</v>
      </c>
      <c r="B221" s="23"/>
      <c r="C221" s="23" t="s">
        <v>685</v>
      </c>
      <c r="D221" s="59">
        <v>0.5</v>
      </c>
      <c r="E221" s="38">
        <f>(G221+I221+K221)</f>
        <v>136457</v>
      </c>
      <c r="F221" s="38">
        <f>+인건비!$D$6</f>
        <v>272915</v>
      </c>
      <c r="G221" s="38">
        <f>TRUNC(D221*F221)</f>
        <v>136457</v>
      </c>
      <c r="H221" s="53"/>
      <c r="I221" s="53"/>
      <c r="J221" s="53"/>
      <c r="K221" s="53"/>
      <c r="L221" s="81"/>
    </row>
    <row r="222" spans="1:12" ht="15.95" customHeight="1">
      <c r="A222" s="22" t="s">
        <v>806</v>
      </c>
      <c r="B222" s="30" t="s">
        <v>1164</v>
      </c>
      <c r="C222" s="23" t="s">
        <v>666</v>
      </c>
      <c r="D222" s="32">
        <v>1</v>
      </c>
      <c r="E222" s="38">
        <f>(G222+I222+K222)</f>
        <v>3544</v>
      </c>
      <c r="F222" s="53"/>
      <c r="G222" s="53"/>
      <c r="H222" s="38"/>
      <c r="I222" s="38"/>
      <c r="J222" s="38">
        <f>SUM(G219:G221)</f>
        <v>354489</v>
      </c>
      <c r="K222" s="38">
        <f>TRUNC(D222/100*J222)</f>
        <v>3544</v>
      </c>
      <c r="L222" s="29"/>
    </row>
    <row r="223" spans="1:12">
      <c r="A223" s="22" t="s">
        <v>701</v>
      </c>
      <c r="B223" s="23"/>
      <c r="C223" s="23"/>
      <c r="D223" s="32"/>
      <c r="E223" s="38">
        <f>SUM(E219:E222)</f>
        <v>358033</v>
      </c>
      <c r="F223" s="38"/>
      <c r="G223" s="38">
        <f>SUM(G219:G222)</f>
        <v>354489</v>
      </c>
      <c r="H223" s="38"/>
      <c r="I223" s="38"/>
      <c r="J223" s="38"/>
      <c r="K223" s="38">
        <f>SUM(K219:K222)</f>
        <v>3544</v>
      </c>
      <c r="L223" s="29"/>
    </row>
    <row r="224" spans="1:12">
      <c r="A224" s="22"/>
      <c r="B224" s="23"/>
      <c r="C224" s="23"/>
      <c r="D224" s="32"/>
      <c r="E224" s="38"/>
      <c r="F224" s="38"/>
      <c r="G224" s="38"/>
      <c r="H224" s="38"/>
      <c r="I224" s="38"/>
      <c r="J224" s="38"/>
      <c r="K224" s="38"/>
      <c r="L224" s="29"/>
    </row>
    <row r="225" spans="1:12">
      <c r="A225" s="39" t="s">
        <v>682</v>
      </c>
      <c r="B225" s="33" t="s">
        <v>1164</v>
      </c>
      <c r="C225" s="34"/>
      <c r="D225" s="35">
        <f>+집계표!$G$2</f>
        <v>1.1000000000000001</v>
      </c>
      <c r="E225" s="40">
        <f>(G225+I225+K225)</f>
        <v>389937</v>
      </c>
      <c r="F225" s="40"/>
      <c r="G225" s="40"/>
      <c r="H225" s="40"/>
      <c r="I225" s="40"/>
      <c r="J225" s="40">
        <f>+G223</f>
        <v>354489</v>
      </c>
      <c r="K225" s="40">
        <f>TRUNC(D225*J225)</f>
        <v>389937</v>
      </c>
      <c r="L225" s="29"/>
    </row>
    <row r="226" spans="1:12">
      <c r="A226" s="39" t="s">
        <v>670</v>
      </c>
      <c r="B226" s="33" t="s">
        <v>425</v>
      </c>
      <c r="C226" s="34"/>
      <c r="D226" s="35">
        <f>+집계표!$H$2</f>
        <v>0.2</v>
      </c>
      <c r="E226" s="40">
        <f>(G226+I226+K226)</f>
        <v>148885</v>
      </c>
      <c r="F226" s="40"/>
      <c r="G226" s="40"/>
      <c r="H226" s="40"/>
      <c r="I226" s="40"/>
      <c r="J226" s="40">
        <f>+J225+K225</f>
        <v>744426</v>
      </c>
      <c r="K226" s="40">
        <f>TRUNC(D226*J226)</f>
        <v>148885</v>
      </c>
      <c r="L226" s="29"/>
    </row>
    <row r="227" spans="1:12">
      <c r="A227" s="39" t="s">
        <v>718</v>
      </c>
      <c r="B227" s="33"/>
      <c r="C227" s="34"/>
      <c r="D227" s="36"/>
      <c r="E227" s="40">
        <f>SUM(E223:E226)</f>
        <v>896855</v>
      </c>
      <c r="F227" s="40"/>
      <c r="G227" s="40">
        <f>SUM(G223:G226)</f>
        <v>354489</v>
      </c>
      <c r="H227" s="40"/>
      <c r="I227" s="40"/>
      <c r="J227" s="40"/>
      <c r="K227" s="40">
        <f>SUM(K223:K226)</f>
        <v>542366</v>
      </c>
      <c r="L227" s="29"/>
    </row>
    <row r="228" spans="1:12">
      <c r="A228" s="39"/>
      <c r="B228" s="33"/>
      <c r="C228" s="34"/>
      <c r="D228" s="36"/>
      <c r="E228" s="40"/>
      <c r="F228" s="40"/>
      <c r="G228" s="40"/>
      <c r="H228" s="40"/>
      <c r="I228" s="40"/>
      <c r="J228" s="40"/>
      <c r="K228" s="40"/>
      <c r="L228" s="29"/>
    </row>
    <row r="229" spans="1:12" ht="15.95" customHeight="1">
      <c r="A229" s="52" t="s">
        <v>655</v>
      </c>
      <c r="B229" s="86"/>
      <c r="C229" s="54" t="s">
        <v>662</v>
      </c>
      <c r="D229" s="32" t="s">
        <v>662</v>
      </c>
      <c r="E229" s="38"/>
      <c r="F229" s="38"/>
      <c r="G229" s="38"/>
      <c r="H229" s="38"/>
      <c r="I229" s="38"/>
      <c r="J229" s="38"/>
      <c r="K229" s="53"/>
      <c r="L229" s="29"/>
    </row>
    <row r="230" spans="1:12" ht="15.95" customHeight="1">
      <c r="A230" s="22" t="s">
        <v>686</v>
      </c>
      <c r="B230" s="23" t="s">
        <v>662</v>
      </c>
      <c r="C230" s="23" t="s">
        <v>685</v>
      </c>
      <c r="D230" s="32">
        <v>1</v>
      </c>
      <c r="E230" s="38">
        <f>(G230+I230+K230)</f>
        <v>446055</v>
      </c>
      <c r="F230" s="38">
        <f>+인건비!$D$3</f>
        <v>446055</v>
      </c>
      <c r="G230" s="38">
        <f>TRUNC(D230*F230)</f>
        <v>446055</v>
      </c>
      <c r="H230" s="38"/>
      <c r="I230" s="38"/>
      <c r="J230" s="38"/>
      <c r="K230" s="38"/>
      <c r="L230" s="81"/>
    </row>
    <row r="231" spans="1:12" ht="15.95" customHeight="1">
      <c r="A231" s="22" t="s">
        <v>1172</v>
      </c>
      <c r="B231" s="23"/>
      <c r="C231" s="23" t="s">
        <v>685</v>
      </c>
      <c r="D231" s="32">
        <v>2</v>
      </c>
      <c r="E231" s="38">
        <f>(G231+I231+K231)</f>
        <v>693710</v>
      </c>
      <c r="F231" s="38">
        <f>+인건비!$D$4</f>
        <v>346855</v>
      </c>
      <c r="G231" s="38">
        <f>TRUNC(D231*F231)</f>
        <v>693710</v>
      </c>
      <c r="H231" s="38"/>
      <c r="I231" s="38"/>
      <c r="J231" s="38"/>
      <c r="K231" s="38"/>
      <c r="L231" s="81"/>
    </row>
    <row r="232" spans="1:12" ht="15.95" customHeight="1">
      <c r="A232" s="22" t="s">
        <v>1154</v>
      </c>
      <c r="B232" s="23" t="s">
        <v>662</v>
      </c>
      <c r="C232" s="23" t="s">
        <v>685</v>
      </c>
      <c r="D232" s="32">
        <v>5</v>
      </c>
      <c r="E232" s="38">
        <f>(G232+I232+K232)</f>
        <v>1364575</v>
      </c>
      <c r="F232" s="38">
        <f>+인건비!$D$6</f>
        <v>272915</v>
      </c>
      <c r="G232" s="38">
        <f>TRUNC(D232*F232)</f>
        <v>1364575</v>
      </c>
      <c r="H232" s="38"/>
      <c r="I232" s="38"/>
      <c r="J232" s="38"/>
      <c r="K232" s="38"/>
      <c r="L232" s="81"/>
    </row>
    <row r="233" spans="1:12" ht="15.95" customHeight="1">
      <c r="A233" s="22" t="s">
        <v>693</v>
      </c>
      <c r="B233" s="23"/>
      <c r="C233" s="23" t="s">
        <v>685</v>
      </c>
      <c r="D233" s="32">
        <v>1</v>
      </c>
      <c r="E233" s="38">
        <f>(G233+I233+K233)</f>
        <v>223779</v>
      </c>
      <c r="F233" s="38"/>
      <c r="G233" s="38"/>
      <c r="H233" s="38"/>
      <c r="I233" s="38"/>
      <c r="J233" s="38">
        <f>+인건비!$E$20</f>
        <v>223779</v>
      </c>
      <c r="K233" s="38">
        <f>TRUNC(D233*J233)</f>
        <v>223779</v>
      </c>
      <c r="L233" s="81"/>
    </row>
    <row r="234" spans="1:12" ht="15.95" customHeight="1">
      <c r="A234" s="22" t="s">
        <v>806</v>
      </c>
      <c r="B234" s="30" t="s">
        <v>1164</v>
      </c>
      <c r="C234" s="23" t="s">
        <v>666</v>
      </c>
      <c r="D234" s="32">
        <v>1</v>
      </c>
      <c r="E234" s="38">
        <f>(G234+I234+K234)</f>
        <v>25043</v>
      </c>
      <c r="F234" s="53"/>
      <c r="G234" s="53"/>
      <c r="H234" s="38"/>
      <c r="I234" s="38"/>
      <c r="J234" s="38">
        <f>SUM(G230:G233)</f>
        <v>2504340</v>
      </c>
      <c r="K234" s="38">
        <f>TRUNC(D234/100*J234)</f>
        <v>25043</v>
      </c>
      <c r="L234" s="29"/>
    </row>
    <row r="235" spans="1:12">
      <c r="A235" s="22" t="s">
        <v>701</v>
      </c>
      <c r="B235" s="23"/>
      <c r="C235" s="23"/>
      <c r="D235" s="32"/>
      <c r="E235" s="38">
        <f>SUM(E230:E234)</f>
        <v>2753162</v>
      </c>
      <c r="F235" s="38"/>
      <c r="G235" s="38">
        <f>SUM(G230:G234)</f>
        <v>2504340</v>
      </c>
      <c r="H235" s="38"/>
      <c r="I235" s="38"/>
      <c r="J235" s="38"/>
      <c r="K235" s="38">
        <f>SUM(K230:K234)</f>
        <v>248822</v>
      </c>
      <c r="L235" s="29"/>
    </row>
    <row r="236" spans="1:12">
      <c r="A236" s="22"/>
      <c r="B236" s="23"/>
      <c r="C236" s="23"/>
      <c r="D236" s="32"/>
      <c r="E236" s="38"/>
      <c r="F236" s="38"/>
      <c r="G236" s="38"/>
      <c r="H236" s="38"/>
      <c r="I236" s="38"/>
      <c r="J236" s="38"/>
      <c r="K236" s="38"/>
      <c r="L236" s="29"/>
    </row>
    <row r="237" spans="1:12">
      <c r="A237" s="39" t="s">
        <v>682</v>
      </c>
      <c r="B237" s="33" t="s">
        <v>1164</v>
      </c>
      <c r="C237" s="34"/>
      <c r="D237" s="35">
        <f>+집계표!$G$2</f>
        <v>1.1000000000000001</v>
      </c>
      <c r="E237" s="40">
        <f>(G237+I237+K237)</f>
        <v>2754774</v>
      </c>
      <c r="F237" s="40"/>
      <c r="G237" s="40"/>
      <c r="H237" s="40"/>
      <c r="I237" s="40"/>
      <c r="J237" s="40">
        <f>+G235</f>
        <v>2504340</v>
      </c>
      <c r="K237" s="40">
        <f>TRUNC(D237*J237)</f>
        <v>2754774</v>
      </c>
      <c r="L237" s="29"/>
    </row>
    <row r="238" spans="1:12">
      <c r="A238" s="39" t="s">
        <v>670</v>
      </c>
      <c r="B238" s="33" t="s">
        <v>425</v>
      </c>
      <c r="C238" s="34"/>
      <c r="D238" s="35">
        <f>+집계표!$H$2</f>
        <v>0.2</v>
      </c>
      <c r="E238" s="40">
        <f>(G238+I238+K238)</f>
        <v>1051822</v>
      </c>
      <c r="F238" s="40"/>
      <c r="G238" s="40"/>
      <c r="H238" s="40"/>
      <c r="I238" s="40"/>
      <c r="J238" s="40">
        <f>+J237+K237</f>
        <v>5259114</v>
      </c>
      <c r="K238" s="40">
        <f>TRUNC(D238*J238)</f>
        <v>1051822</v>
      </c>
      <c r="L238" s="29"/>
    </row>
    <row r="239" spans="1:12">
      <c r="A239" s="39" t="s">
        <v>718</v>
      </c>
      <c r="B239" s="33"/>
      <c r="C239" s="34"/>
      <c r="D239" s="36"/>
      <c r="E239" s="40">
        <f>SUM(E235:E238)</f>
        <v>6559758</v>
      </c>
      <c r="F239" s="40"/>
      <c r="G239" s="40">
        <f>SUM(G235:G238)</f>
        <v>2504340</v>
      </c>
      <c r="H239" s="40"/>
      <c r="I239" s="40"/>
      <c r="J239" s="40"/>
      <c r="K239" s="40">
        <f>SUM(K235:K238)</f>
        <v>4055418</v>
      </c>
      <c r="L239" s="29"/>
    </row>
    <row r="240" spans="1:12" ht="15.95" customHeight="1">
      <c r="A240" s="23"/>
      <c r="B240" s="23"/>
      <c r="C240" s="54"/>
      <c r="D240" s="32"/>
      <c r="E240" s="38"/>
      <c r="F240" s="53"/>
      <c r="G240" s="53"/>
      <c r="H240" s="53"/>
      <c r="I240" s="53"/>
      <c r="J240" s="53"/>
      <c r="K240" s="53"/>
      <c r="L240" s="81"/>
    </row>
    <row r="241" spans="1:12">
      <c r="A241" s="52" t="s">
        <v>986</v>
      </c>
      <c r="B241" s="37"/>
      <c r="C241" s="23"/>
      <c r="D241" s="23"/>
      <c r="E241" s="38"/>
      <c r="F241" s="53"/>
      <c r="G241" s="38" t="s">
        <v>662</v>
      </c>
      <c r="H241" s="53"/>
      <c r="I241" s="38"/>
      <c r="J241" s="53"/>
      <c r="K241" s="38" t="s">
        <v>662</v>
      </c>
      <c r="L241" s="26"/>
    </row>
    <row r="242" spans="1:12">
      <c r="A242" s="52" t="s">
        <v>2103</v>
      </c>
      <c r="B242" s="86"/>
      <c r="C242" s="23"/>
      <c r="D242" s="32"/>
      <c r="E242" s="38"/>
      <c r="F242" s="38"/>
      <c r="G242" s="38"/>
      <c r="H242" s="38"/>
      <c r="I242" s="38"/>
      <c r="J242" s="38"/>
      <c r="K242" s="38"/>
      <c r="L242" s="29"/>
    </row>
    <row r="243" spans="1:12" ht="15.95" customHeight="1">
      <c r="A243" s="22" t="s">
        <v>686</v>
      </c>
      <c r="B243" s="23"/>
      <c r="C243" s="23" t="s">
        <v>685</v>
      </c>
      <c r="D243" s="32">
        <v>1</v>
      </c>
      <c r="E243" s="38">
        <f>(G243+I243+K243)</f>
        <v>446055</v>
      </c>
      <c r="F243" s="38">
        <f>+인건비!$D$3</f>
        <v>446055</v>
      </c>
      <c r="G243" s="38">
        <f>TRUNC(D243*F243)</f>
        <v>446055</v>
      </c>
      <c r="H243" s="53"/>
      <c r="I243" s="53"/>
      <c r="J243" s="53"/>
      <c r="K243" s="53"/>
      <c r="L243" s="81"/>
    </row>
    <row r="244" spans="1:12" ht="15.95" customHeight="1">
      <c r="A244" s="22" t="s">
        <v>1172</v>
      </c>
      <c r="B244" s="23"/>
      <c r="C244" s="23" t="s">
        <v>685</v>
      </c>
      <c r="D244" s="32">
        <v>1</v>
      </c>
      <c r="E244" s="38">
        <f>(G244+I244+K244)</f>
        <v>346855</v>
      </c>
      <c r="F244" s="38">
        <f>+인건비!$D$4</f>
        <v>346855</v>
      </c>
      <c r="G244" s="38">
        <f>TRUNC(D244*F244)</f>
        <v>346855</v>
      </c>
      <c r="H244" s="53"/>
      <c r="I244" s="53"/>
      <c r="J244" s="53"/>
      <c r="K244" s="53"/>
      <c r="L244" s="81"/>
    </row>
    <row r="245" spans="1:12" ht="15.95" customHeight="1">
      <c r="A245" s="22" t="s">
        <v>1161</v>
      </c>
      <c r="B245" s="23" t="s">
        <v>662</v>
      </c>
      <c r="C245" s="23" t="s">
        <v>685</v>
      </c>
      <c r="D245" s="32">
        <v>1</v>
      </c>
      <c r="E245" s="38">
        <f>(G245+I245+K245)</f>
        <v>293799</v>
      </c>
      <c r="F245" s="38">
        <f>+인건비!$D$5</f>
        <v>293799</v>
      </c>
      <c r="G245" s="38">
        <f>TRUNC(D245*F245)</f>
        <v>293799</v>
      </c>
      <c r="H245" s="38"/>
      <c r="I245" s="38"/>
      <c r="J245" s="38"/>
      <c r="K245" s="38"/>
      <c r="L245" s="29"/>
    </row>
    <row r="246" spans="1:12">
      <c r="A246" s="22" t="s">
        <v>701</v>
      </c>
      <c r="B246" s="23"/>
      <c r="C246" s="23"/>
      <c r="D246" s="32"/>
      <c r="E246" s="38">
        <f>SUM(E243:E245)</f>
        <v>1086709</v>
      </c>
      <c r="F246" s="38"/>
      <c r="G246" s="38">
        <f>SUM(G243:G245)</f>
        <v>1086709</v>
      </c>
      <c r="H246" s="38"/>
      <c r="I246" s="38"/>
      <c r="J246" s="38"/>
      <c r="K246" s="38"/>
      <c r="L246" s="29"/>
    </row>
    <row r="247" spans="1:12">
      <c r="A247" s="22"/>
      <c r="B247" s="23"/>
      <c r="C247" s="23"/>
      <c r="D247" s="32"/>
      <c r="E247" s="38"/>
      <c r="F247" s="38"/>
      <c r="G247" s="38"/>
      <c r="H247" s="38"/>
      <c r="I247" s="38"/>
      <c r="J247" s="38"/>
      <c r="K247" s="38"/>
      <c r="L247" s="29"/>
    </row>
    <row r="248" spans="1:12">
      <c r="A248" s="39" t="s">
        <v>682</v>
      </c>
      <c r="B248" s="33" t="s">
        <v>1164</v>
      </c>
      <c r="C248" s="34"/>
      <c r="D248" s="35">
        <f>+집계표!$G$2</f>
        <v>1.1000000000000001</v>
      </c>
      <c r="E248" s="40">
        <f>(G248+I248+K248)</f>
        <v>1195379</v>
      </c>
      <c r="F248" s="40"/>
      <c r="G248" s="40"/>
      <c r="H248" s="40"/>
      <c r="I248" s="40"/>
      <c r="J248" s="40">
        <f>+G246</f>
        <v>1086709</v>
      </c>
      <c r="K248" s="40">
        <f>TRUNC(D248*J248)</f>
        <v>1195379</v>
      </c>
      <c r="L248" s="29"/>
    </row>
    <row r="249" spans="1:12">
      <c r="A249" s="39" t="s">
        <v>670</v>
      </c>
      <c r="B249" s="33" t="s">
        <v>425</v>
      </c>
      <c r="C249" s="34"/>
      <c r="D249" s="35">
        <f>+집계표!$H$2</f>
        <v>0.2</v>
      </c>
      <c r="E249" s="40">
        <f>(G249+I249+K249)</f>
        <v>456417</v>
      </c>
      <c r="F249" s="40"/>
      <c r="G249" s="40"/>
      <c r="H249" s="40"/>
      <c r="I249" s="40"/>
      <c r="J249" s="40">
        <f>+J248+K248</f>
        <v>2282088</v>
      </c>
      <c r="K249" s="40">
        <f>TRUNC(D249*J249)</f>
        <v>456417</v>
      </c>
      <c r="L249" s="29"/>
    </row>
    <row r="250" spans="1:12">
      <c r="A250" s="39" t="s">
        <v>718</v>
      </c>
      <c r="B250" s="33"/>
      <c r="C250" s="34"/>
      <c r="D250" s="36"/>
      <c r="E250" s="40">
        <f>SUM(E246:E249)</f>
        <v>2738505</v>
      </c>
      <c r="F250" s="40"/>
      <c r="G250" s="40">
        <f>SUM(G246:G249)</f>
        <v>1086709</v>
      </c>
      <c r="H250" s="40"/>
      <c r="I250" s="40"/>
      <c r="J250" s="40"/>
      <c r="K250" s="40">
        <f>SUM(K246:K249)</f>
        <v>1651796</v>
      </c>
      <c r="L250" s="29"/>
    </row>
    <row r="251" spans="1:12">
      <c r="A251" s="39"/>
      <c r="B251" s="33"/>
      <c r="C251" s="34"/>
      <c r="D251" s="36"/>
      <c r="E251" s="40"/>
      <c r="F251" s="40"/>
      <c r="G251" s="40"/>
      <c r="H251" s="40"/>
      <c r="I251" s="40"/>
      <c r="J251" s="40"/>
      <c r="K251" s="40"/>
      <c r="L251" s="29"/>
    </row>
    <row r="252" spans="1:12">
      <c r="A252" s="52" t="s">
        <v>2105</v>
      </c>
      <c r="B252" s="86"/>
      <c r="C252" s="23"/>
      <c r="D252" s="32"/>
      <c r="E252" s="38"/>
      <c r="F252" s="38"/>
      <c r="G252" s="38"/>
      <c r="H252" s="38"/>
      <c r="I252" s="38"/>
      <c r="J252" s="38"/>
      <c r="K252" s="38"/>
      <c r="L252" s="29"/>
    </row>
    <row r="253" spans="1:12" ht="15.95" customHeight="1">
      <c r="A253" s="22" t="s">
        <v>686</v>
      </c>
      <c r="B253" s="23"/>
      <c r="C253" s="23" t="s">
        <v>685</v>
      </c>
      <c r="D253" s="32">
        <v>1</v>
      </c>
      <c r="E253" s="38">
        <f>(G253+I253+K253)</f>
        <v>446055</v>
      </c>
      <c r="F253" s="38">
        <f>+인건비!$D$3</f>
        <v>446055</v>
      </c>
      <c r="G253" s="38">
        <f>TRUNC(D253*F253)</f>
        <v>446055</v>
      </c>
      <c r="H253" s="38"/>
      <c r="I253" s="38"/>
      <c r="J253" s="38"/>
      <c r="K253" s="38"/>
      <c r="L253" s="81"/>
    </row>
    <row r="254" spans="1:12" ht="15.95" customHeight="1">
      <c r="A254" s="22" t="s">
        <v>1172</v>
      </c>
      <c r="B254" s="23"/>
      <c r="C254" s="23" t="s">
        <v>685</v>
      </c>
      <c r="D254" s="32">
        <v>1</v>
      </c>
      <c r="E254" s="38">
        <f>(G254+I254+K254)</f>
        <v>346855</v>
      </c>
      <c r="F254" s="38">
        <f>+인건비!$D$4</f>
        <v>346855</v>
      </c>
      <c r="G254" s="38">
        <f>TRUNC(D254*F254)</f>
        <v>346855</v>
      </c>
      <c r="H254" s="38"/>
      <c r="I254" s="38"/>
      <c r="J254" s="38"/>
      <c r="K254" s="38"/>
      <c r="L254" s="81"/>
    </row>
    <row r="255" spans="1:12" ht="15.95" customHeight="1">
      <c r="A255" s="22" t="s">
        <v>1161</v>
      </c>
      <c r="B255" s="23" t="s">
        <v>662</v>
      </c>
      <c r="C255" s="23" t="s">
        <v>685</v>
      </c>
      <c r="D255" s="32">
        <v>1</v>
      </c>
      <c r="E255" s="38">
        <f>(G255+I255+K255)</f>
        <v>293799</v>
      </c>
      <c r="F255" s="38">
        <f>+인건비!$D$5</f>
        <v>293799</v>
      </c>
      <c r="G255" s="38">
        <f>TRUNC(D255*F255)</f>
        <v>293799</v>
      </c>
      <c r="H255" s="38"/>
      <c r="I255" s="38"/>
      <c r="J255" s="38"/>
      <c r="K255" s="38"/>
      <c r="L255" s="29"/>
    </row>
    <row r="256" spans="1:12">
      <c r="A256" s="22" t="s">
        <v>701</v>
      </c>
      <c r="B256" s="23"/>
      <c r="C256" s="23"/>
      <c r="D256" s="32"/>
      <c r="E256" s="38">
        <f>SUM(E253:E255)</f>
        <v>1086709</v>
      </c>
      <c r="F256" s="38"/>
      <c r="G256" s="38">
        <f>SUM(G253:G255)</f>
        <v>1086709</v>
      </c>
      <c r="H256" s="38"/>
      <c r="I256" s="38"/>
      <c r="J256" s="38"/>
      <c r="K256" s="38"/>
      <c r="L256" s="29"/>
    </row>
    <row r="257" spans="1:12">
      <c r="A257" s="22"/>
      <c r="B257" s="23"/>
      <c r="C257" s="23"/>
      <c r="D257" s="32"/>
      <c r="E257" s="38"/>
      <c r="F257" s="38"/>
      <c r="G257" s="38"/>
      <c r="H257" s="38"/>
      <c r="I257" s="38"/>
      <c r="J257" s="38"/>
      <c r="K257" s="38"/>
      <c r="L257" s="29"/>
    </row>
    <row r="258" spans="1:12">
      <c r="A258" s="39" t="s">
        <v>682</v>
      </c>
      <c r="B258" s="33" t="s">
        <v>1164</v>
      </c>
      <c r="C258" s="34"/>
      <c r="D258" s="35">
        <f>+집계표!$G$2</f>
        <v>1.1000000000000001</v>
      </c>
      <c r="E258" s="40">
        <f>(G258+I258+K258)</f>
        <v>1195379</v>
      </c>
      <c r="F258" s="40"/>
      <c r="G258" s="40"/>
      <c r="H258" s="40"/>
      <c r="I258" s="40"/>
      <c r="J258" s="40">
        <f>+G256</f>
        <v>1086709</v>
      </c>
      <c r="K258" s="40">
        <f>TRUNC(D258*J258)</f>
        <v>1195379</v>
      </c>
      <c r="L258" s="29"/>
    </row>
    <row r="259" spans="1:12">
      <c r="A259" s="39" t="s">
        <v>670</v>
      </c>
      <c r="B259" s="33" t="s">
        <v>425</v>
      </c>
      <c r="C259" s="34"/>
      <c r="D259" s="35">
        <f>+집계표!$H$2</f>
        <v>0.2</v>
      </c>
      <c r="E259" s="40">
        <f>(G259+I259+K259)</f>
        <v>456417</v>
      </c>
      <c r="F259" s="40"/>
      <c r="G259" s="40"/>
      <c r="H259" s="40"/>
      <c r="I259" s="40"/>
      <c r="J259" s="40">
        <f>+J258+K258</f>
        <v>2282088</v>
      </c>
      <c r="K259" s="40">
        <f>TRUNC(D259*J259)</f>
        <v>456417</v>
      </c>
      <c r="L259" s="29"/>
    </row>
    <row r="260" spans="1:12">
      <c r="A260" s="39" t="s">
        <v>718</v>
      </c>
      <c r="B260" s="33"/>
      <c r="C260" s="34"/>
      <c r="D260" s="36"/>
      <c r="E260" s="40">
        <f>SUM(E256:E259)</f>
        <v>2738505</v>
      </c>
      <c r="F260" s="40"/>
      <c r="G260" s="40">
        <f>SUM(G256:G259)</f>
        <v>1086709</v>
      </c>
      <c r="H260" s="40"/>
      <c r="I260" s="40"/>
      <c r="J260" s="40"/>
      <c r="K260" s="40">
        <f>SUM(K256:K259)</f>
        <v>1651796</v>
      </c>
      <c r="L260" s="29"/>
    </row>
    <row r="261" spans="1:12">
      <c r="A261" s="39"/>
      <c r="B261" s="33"/>
      <c r="C261" s="34"/>
      <c r="D261" s="36"/>
      <c r="E261" s="40"/>
      <c r="F261" s="40"/>
      <c r="G261" s="40"/>
      <c r="H261" s="40"/>
      <c r="I261" s="40"/>
      <c r="J261" s="40"/>
      <c r="K261" s="40"/>
      <c r="L261" s="29"/>
    </row>
    <row r="262" spans="1:12">
      <c r="A262" s="52" t="s">
        <v>1892</v>
      </c>
      <c r="B262" s="86"/>
      <c r="C262" s="23"/>
      <c r="D262" s="32"/>
      <c r="E262" s="38"/>
      <c r="F262" s="38"/>
      <c r="G262" s="38"/>
      <c r="H262" s="38"/>
      <c r="I262" s="38"/>
      <c r="J262" s="38"/>
      <c r="K262" s="38"/>
      <c r="L262" s="29"/>
    </row>
    <row r="263" spans="1:12" ht="15.95" customHeight="1">
      <c r="A263" s="22" t="s">
        <v>686</v>
      </c>
      <c r="B263" s="23" t="s">
        <v>662</v>
      </c>
      <c r="C263" s="23" t="s">
        <v>685</v>
      </c>
      <c r="D263" s="59">
        <v>0.5</v>
      </c>
      <c r="E263" s="38">
        <f>(G263+I263+K263)</f>
        <v>223027</v>
      </c>
      <c r="F263" s="38">
        <f>+인건비!$D$3</f>
        <v>446055</v>
      </c>
      <c r="G263" s="38">
        <f>TRUNC(D263*F263)</f>
        <v>223027</v>
      </c>
      <c r="H263" s="38"/>
      <c r="I263" s="38"/>
      <c r="J263" s="38"/>
      <c r="K263" s="38"/>
      <c r="L263" s="81"/>
    </row>
    <row r="264" spans="1:12" ht="15.95" customHeight="1">
      <c r="A264" s="22" t="s">
        <v>1161</v>
      </c>
      <c r="B264" s="23" t="s">
        <v>662</v>
      </c>
      <c r="C264" s="23" t="s">
        <v>685</v>
      </c>
      <c r="D264" s="59">
        <v>2</v>
      </c>
      <c r="E264" s="38">
        <f>(G264+I264+K264)</f>
        <v>587598</v>
      </c>
      <c r="F264" s="38">
        <f>+인건비!$D$5</f>
        <v>293799</v>
      </c>
      <c r="G264" s="38">
        <f>TRUNC(D264*F264)</f>
        <v>587598</v>
      </c>
      <c r="H264" s="38"/>
      <c r="I264" s="38"/>
      <c r="J264" s="38"/>
      <c r="K264" s="38"/>
      <c r="L264" s="81"/>
    </row>
    <row r="265" spans="1:12" ht="15.95" customHeight="1">
      <c r="A265" s="22" t="s">
        <v>1154</v>
      </c>
      <c r="B265" s="23"/>
      <c r="C265" s="23" t="s">
        <v>685</v>
      </c>
      <c r="D265" s="59">
        <v>2</v>
      </c>
      <c r="E265" s="38">
        <f>(G265+I265+K265)</f>
        <v>545830</v>
      </c>
      <c r="F265" s="38">
        <f>+인건비!$D$6</f>
        <v>272915</v>
      </c>
      <c r="G265" s="38">
        <f>TRUNC(D265*F265)</f>
        <v>545830</v>
      </c>
      <c r="H265" s="53"/>
      <c r="I265" s="53"/>
      <c r="J265" s="53"/>
      <c r="K265" s="53"/>
      <c r="L265" s="81"/>
    </row>
    <row r="266" spans="1:12" ht="15.95" customHeight="1">
      <c r="A266" s="22" t="s">
        <v>705</v>
      </c>
      <c r="B266" s="23"/>
      <c r="C266" s="23" t="s">
        <v>685</v>
      </c>
      <c r="D266" s="59">
        <v>2</v>
      </c>
      <c r="E266" s="38">
        <f>(G266+I266+K266)</f>
        <v>353236</v>
      </c>
      <c r="F266" s="38"/>
      <c r="G266" s="38"/>
      <c r="H266" s="53"/>
      <c r="I266" s="53"/>
      <c r="J266" s="38">
        <f>+인건비!$E$19</f>
        <v>176618</v>
      </c>
      <c r="K266" s="38">
        <f>TRUNC(D266*J266)</f>
        <v>353236</v>
      </c>
      <c r="L266" s="81"/>
    </row>
    <row r="267" spans="1:12" ht="15.95" customHeight="1">
      <c r="A267" s="22" t="s">
        <v>806</v>
      </c>
      <c r="B267" s="30" t="s">
        <v>1164</v>
      </c>
      <c r="C267" s="23" t="s">
        <v>666</v>
      </c>
      <c r="D267" s="32">
        <v>1</v>
      </c>
      <c r="E267" s="38">
        <f>(G267+I267+K267)</f>
        <v>13564</v>
      </c>
      <c r="F267" s="53"/>
      <c r="G267" s="53"/>
      <c r="H267" s="38"/>
      <c r="I267" s="38"/>
      <c r="J267" s="38">
        <f>SUM(G263:G265)</f>
        <v>1356455</v>
      </c>
      <c r="K267" s="38">
        <f>TRUNC(D267/100*J267)</f>
        <v>13564</v>
      </c>
      <c r="L267" s="29"/>
    </row>
    <row r="268" spans="1:12">
      <c r="A268" s="22" t="s">
        <v>701</v>
      </c>
      <c r="B268" s="23"/>
      <c r="C268" s="23"/>
      <c r="D268" s="32"/>
      <c r="E268" s="38">
        <f>SUM(E263:E267)</f>
        <v>1723255</v>
      </c>
      <c r="F268" s="38"/>
      <c r="G268" s="38">
        <f>SUM(G263:G267)</f>
        <v>1356455</v>
      </c>
      <c r="H268" s="38"/>
      <c r="I268" s="38"/>
      <c r="J268" s="38"/>
      <c r="K268" s="38">
        <f>SUM(K263:K267)</f>
        <v>366800</v>
      </c>
      <c r="L268" s="29"/>
    </row>
    <row r="269" spans="1:12">
      <c r="A269" s="22"/>
      <c r="B269" s="23"/>
      <c r="C269" s="23"/>
      <c r="D269" s="32"/>
      <c r="E269" s="38"/>
      <c r="F269" s="38"/>
      <c r="G269" s="38"/>
      <c r="H269" s="38"/>
      <c r="I269" s="38"/>
      <c r="J269" s="38"/>
      <c r="K269" s="38"/>
      <c r="L269" s="29"/>
    </row>
    <row r="270" spans="1:12">
      <c r="A270" s="39" t="s">
        <v>682</v>
      </c>
      <c r="B270" s="33" t="s">
        <v>1164</v>
      </c>
      <c r="C270" s="34"/>
      <c r="D270" s="35">
        <f>+집계표!$G$2</f>
        <v>1.1000000000000001</v>
      </c>
      <c r="E270" s="40">
        <f>(G270+I270+K270)</f>
        <v>1492100</v>
      </c>
      <c r="F270" s="40"/>
      <c r="G270" s="40"/>
      <c r="H270" s="40"/>
      <c r="I270" s="40"/>
      <c r="J270" s="40">
        <f>+G268</f>
        <v>1356455</v>
      </c>
      <c r="K270" s="40">
        <f>TRUNC(D270*J270)</f>
        <v>1492100</v>
      </c>
      <c r="L270" s="29"/>
    </row>
    <row r="271" spans="1:12">
      <c r="A271" s="39" t="s">
        <v>670</v>
      </c>
      <c r="B271" s="33" t="s">
        <v>425</v>
      </c>
      <c r="C271" s="34"/>
      <c r="D271" s="35">
        <f>+집계표!$H$2</f>
        <v>0.2</v>
      </c>
      <c r="E271" s="40">
        <f>(G271+I271+K271)</f>
        <v>569711</v>
      </c>
      <c r="F271" s="40"/>
      <c r="G271" s="40"/>
      <c r="H271" s="40"/>
      <c r="I271" s="40"/>
      <c r="J271" s="40">
        <f>+J270+K270</f>
        <v>2848555</v>
      </c>
      <c r="K271" s="40">
        <f>TRUNC(D271*J271)</f>
        <v>569711</v>
      </c>
      <c r="L271" s="29"/>
    </row>
    <row r="272" spans="1:12">
      <c r="A272" s="39" t="s">
        <v>718</v>
      </c>
      <c r="B272" s="33"/>
      <c r="C272" s="34"/>
      <c r="D272" s="36"/>
      <c r="E272" s="40">
        <f>SUM(E268:E271)</f>
        <v>3785066</v>
      </c>
      <c r="F272" s="40"/>
      <c r="G272" s="40">
        <f>SUM(G268:G271)</f>
        <v>1356455</v>
      </c>
      <c r="H272" s="40"/>
      <c r="I272" s="40"/>
      <c r="J272" s="40"/>
      <c r="K272" s="40">
        <f>SUM(K268:K271)</f>
        <v>2428611</v>
      </c>
      <c r="L272" s="29"/>
    </row>
    <row r="273" spans="1:12">
      <c r="A273" s="39"/>
      <c r="B273" s="33"/>
      <c r="C273" s="34"/>
      <c r="D273" s="36"/>
      <c r="E273" s="40"/>
      <c r="F273" s="40"/>
      <c r="G273" s="40"/>
      <c r="H273" s="40"/>
      <c r="I273" s="40"/>
      <c r="J273" s="40"/>
      <c r="K273" s="40"/>
      <c r="L273" s="29"/>
    </row>
    <row r="274" spans="1:12">
      <c r="A274" s="52" t="s">
        <v>978</v>
      </c>
      <c r="B274" s="86"/>
      <c r="C274" s="23"/>
      <c r="D274" s="32"/>
      <c r="E274" s="38"/>
      <c r="F274" s="38"/>
      <c r="G274" s="38"/>
      <c r="H274" s="38"/>
      <c r="I274" s="38"/>
      <c r="J274" s="38"/>
      <c r="K274" s="38"/>
      <c r="L274" s="29"/>
    </row>
    <row r="275" spans="1:12" ht="15.95" customHeight="1">
      <c r="A275" s="22" t="s">
        <v>686</v>
      </c>
      <c r="B275" s="23" t="s">
        <v>662</v>
      </c>
      <c r="C275" s="23" t="s">
        <v>685</v>
      </c>
      <c r="D275" s="59">
        <v>1</v>
      </c>
      <c r="E275" s="38">
        <f>(G275+I275+K275)</f>
        <v>446055</v>
      </c>
      <c r="F275" s="38">
        <f>+인건비!$D$3</f>
        <v>446055</v>
      </c>
      <c r="G275" s="38">
        <f>TRUNC(D275*F275)</f>
        <v>446055</v>
      </c>
      <c r="H275" s="38"/>
      <c r="I275" s="38"/>
      <c r="J275" s="38"/>
      <c r="K275" s="38"/>
      <c r="L275" s="81"/>
    </row>
    <row r="276" spans="1:12" ht="15.95" customHeight="1">
      <c r="A276" s="22" t="s">
        <v>1161</v>
      </c>
      <c r="B276" s="23" t="s">
        <v>662</v>
      </c>
      <c r="C276" s="23" t="s">
        <v>685</v>
      </c>
      <c r="D276" s="59">
        <v>2</v>
      </c>
      <c r="E276" s="38">
        <f>(G276+I276+K276)</f>
        <v>587598</v>
      </c>
      <c r="F276" s="38">
        <f>+인건비!$D$5</f>
        <v>293799</v>
      </c>
      <c r="G276" s="38">
        <f>TRUNC(D276*F276)</f>
        <v>587598</v>
      </c>
      <c r="H276" s="38"/>
      <c r="I276" s="38"/>
      <c r="J276" s="38"/>
      <c r="K276" s="38"/>
      <c r="L276" s="81"/>
    </row>
    <row r="277" spans="1:12" ht="15.95" customHeight="1">
      <c r="A277" s="22" t="s">
        <v>1154</v>
      </c>
      <c r="B277" s="23"/>
      <c r="C277" s="23" t="s">
        <v>685</v>
      </c>
      <c r="D277" s="59">
        <v>2</v>
      </c>
      <c r="E277" s="38">
        <f>(G277+I277+K277)</f>
        <v>545830</v>
      </c>
      <c r="F277" s="38">
        <f>+인건비!$D$6</f>
        <v>272915</v>
      </c>
      <c r="G277" s="38">
        <f>TRUNC(D277*F277)</f>
        <v>545830</v>
      </c>
      <c r="H277" s="53"/>
      <c r="I277" s="53"/>
      <c r="J277" s="53"/>
      <c r="K277" s="53"/>
      <c r="L277" s="81"/>
    </row>
    <row r="278" spans="1:12" ht="15.95" customHeight="1">
      <c r="A278" s="22" t="s">
        <v>693</v>
      </c>
      <c r="B278" s="23"/>
      <c r="C278" s="23" t="s">
        <v>685</v>
      </c>
      <c r="D278" s="59">
        <v>1</v>
      </c>
      <c r="E278" s="38">
        <f>(G278+I278+K278)</f>
        <v>223779</v>
      </c>
      <c r="F278" s="38"/>
      <c r="G278" s="38"/>
      <c r="H278" s="53"/>
      <c r="I278" s="53"/>
      <c r="J278" s="38">
        <f>+인건비!$E$20</f>
        <v>223779</v>
      </c>
      <c r="K278" s="38">
        <f>TRUNC(D278*J278)</f>
        <v>223779</v>
      </c>
      <c r="L278" s="81"/>
    </row>
    <row r="279" spans="1:12">
      <c r="A279" s="22" t="s">
        <v>1546</v>
      </c>
      <c r="B279" s="23"/>
      <c r="C279" s="23"/>
      <c r="D279" s="32"/>
      <c r="E279" s="38">
        <f>SUM(E275:E278)</f>
        <v>1803262</v>
      </c>
      <c r="F279" s="38"/>
      <c r="G279" s="38">
        <f>SUM(G275:G278)</f>
        <v>1579483</v>
      </c>
      <c r="H279" s="38"/>
      <c r="I279" s="38"/>
      <c r="J279" s="38"/>
      <c r="K279" s="38">
        <f>SUM(K275:K278)</f>
        <v>223779</v>
      </c>
      <c r="L279" s="29"/>
    </row>
    <row r="280" spans="1:12">
      <c r="A280" s="22"/>
      <c r="B280" s="23"/>
      <c r="C280" s="23"/>
      <c r="D280" s="32"/>
      <c r="E280" s="38"/>
      <c r="F280" s="38"/>
      <c r="G280" s="38"/>
      <c r="H280" s="38"/>
      <c r="I280" s="38"/>
      <c r="J280" s="38"/>
      <c r="K280" s="38"/>
      <c r="L280" s="29"/>
    </row>
    <row r="281" spans="1:12">
      <c r="A281" s="39" t="s">
        <v>682</v>
      </c>
      <c r="B281" s="33" t="s">
        <v>1164</v>
      </c>
      <c r="C281" s="34"/>
      <c r="D281" s="35">
        <f>+집계표!$G$2</f>
        <v>1.1000000000000001</v>
      </c>
      <c r="E281" s="40">
        <f>(G281+I281+K281)</f>
        <v>1737431</v>
      </c>
      <c r="F281" s="40"/>
      <c r="G281" s="40"/>
      <c r="H281" s="40"/>
      <c r="I281" s="40"/>
      <c r="J281" s="40">
        <f>+G279</f>
        <v>1579483</v>
      </c>
      <c r="K281" s="40">
        <f>TRUNC(D281*J281)</f>
        <v>1737431</v>
      </c>
      <c r="L281" s="29"/>
    </row>
    <row r="282" spans="1:12">
      <c r="A282" s="39" t="s">
        <v>670</v>
      </c>
      <c r="B282" s="33" t="s">
        <v>425</v>
      </c>
      <c r="C282" s="34"/>
      <c r="D282" s="35">
        <f>+집계표!$H$2</f>
        <v>0.2</v>
      </c>
      <c r="E282" s="40">
        <f>(G282+I282+K282)</f>
        <v>663382</v>
      </c>
      <c r="F282" s="40"/>
      <c r="G282" s="40"/>
      <c r="H282" s="40"/>
      <c r="I282" s="40"/>
      <c r="J282" s="40">
        <f>+J281+K281</f>
        <v>3316914</v>
      </c>
      <c r="K282" s="40">
        <f>TRUNC(D282*J282)</f>
        <v>663382</v>
      </c>
      <c r="L282" s="29"/>
    </row>
    <row r="283" spans="1:12">
      <c r="A283" s="39" t="s">
        <v>718</v>
      </c>
      <c r="B283" s="33"/>
      <c r="C283" s="34"/>
      <c r="D283" s="36"/>
      <c r="E283" s="40">
        <f>SUM(E279:E282)</f>
        <v>4204075</v>
      </c>
      <c r="F283" s="40"/>
      <c r="G283" s="40">
        <f>SUM(G279:G282)</f>
        <v>1579483</v>
      </c>
      <c r="H283" s="40"/>
      <c r="I283" s="40"/>
      <c r="J283" s="40"/>
      <c r="K283" s="40">
        <f>SUM(K279:K282)</f>
        <v>2624592</v>
      </c>
      <c r="L283" s="29"/>
    </row>
    <row r="284" spans="1:12">
      <c r="A284" s="39"/>
      <c r="B284" s="33"/>
      <c r="C284" s="34"/>
      <c r="D284" s="36"/>
      <c r="E284" s="40"/>
      <c r="F284" s="40"/>
      <c r="G284" s="40"/>
      <c r="H284" s="40"/>
      <c r="I284" s="40"/>
      <c r="J284" s="40"/>
      <c r="K284" s="40"/>
      <c r="L284" s="29"/>
    </row>
  </sheetData>
  <mergeCells count="7">
    <mergeCell ref="M1:W3"/>
    <mergeCell ref="A1:A2"/>
    <mergeCell ref="B1:B2"/>
    <mergeCell ref="C1:C2"/>
    <mergeCell ref="D1:D2"/>
    <mergeCell ref="E1:E2"/>
    <mergeCell ref="L1:L2"/>
  </mergeCells>
  <phoneticPr fontId="50" type="noConversion"/>
  <printOptions horizontalCentered="1"/>
  <pageMargins left="0.2361111044883728" right="0.2361111044883728" top="0.35430556535720825" bottom="0.35430556535720825" header="0.15736110508441925" footer="0.19680555164813995"/>
  <pageSetup paperSize="9" scale="61" fitToHeight="0" orientation="portrait"/>
  <headerFooter alignWithMargins="0">
    <oddFooter>&amp;C&amp;"+,Regular"&amp;10&amp;A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BAE01-8EE9-4342-9B74-74E7F53313AE}">
  <sheetPr codeName="Sheet5">
    <pageSetUpPr fitToPage="1"/>
  </sheetPr>
  <dimension ref="A1:IV1495"/>
  <sheetViews>
    <sheetView zoomScale="85" zoomScaleNormal="85" zoomScaleSheetLayoutView="75" workbookViewId="0">
      <pane ySplit="2" topLeftCell="A321" activePane="bottomLeft" state="frozen"/>
      <selection activeCell="A104" sqref="A104"/>
      <selection pane="bottomLeft" activeCell="A104" sqref="A104"/>
    </sheetView>
  </sheetViews>
  <sheetFormatPr defaultRowHeight="17.25"/>
  <cols>
    <col min="1" max="1" width="21.25" style="25" customWidth="1"/>
    <col min="2" max="2" width="17.25" style="25" customWidth="1"/>
    <col min="3" max="3" width="4.625" style="25" customWidth="1"/>
    <col min="4" max="4" width="8.625" style="25" customWidth="1"/>
    <col min="5" max="5" width="13.625" style="25" customWidth="1"/>
    <col min="6" max="11" width="12.625" style="25" customWidth="1"/>
    <col min="12" max="12" width="10.375" style="25" customWidth="1"/>
    <col min="13" max="256" width="9" style="25"/>
  </cols>
  <sheetData>
    <row r="1" spans="1:23" ht="17.25" customHeight="1">
      <c r="A1" s="231" t="s">
        <v>419</v>
      </c>
      <c r="B1" s="231" t="s">
        <v>416</v>
      </c>
      <c r="C1" s="231" t="s">
        <v>664</v>
      </c>
      <c r="D1" s="231" t="s">
        <v>667</v>
      </c>
      <c r="E1" s="231" t="s">
        <v>417</v>
      </c>
      <c r="F1" s="51" t="s">
        <v>1135</v>
      </c>
      <c r="G1" s="51"/>
      <c r="H1" s="51" t="s">
        <v>1146</v>
      </c>
      <c r="I1" s="51"/>
      <c r="J1" s="51" t="s">
        <v>421</v>
      </c>
      <c r="K1" s="51"/>
      <c r="L1" s="231" t="s">
        <v>1145</v>
      </c>
      <c r="M1" s="221" t="s">
        <v>100</v>
      </c>
      <c r="N1" s="222"/>
      <c r="O1" s="222"/>
      <c r="P1" s="222"/>
      <c r="Q1" s="222"/>
      <c r="R1" s="222"/>
      <c r="S1" s="222"/>
      <c r="T1" s="222"/>
      <c r="U1" s="222"/>
      <c r="V1" s="222"/>
      <c r="W1" s="222"/>
    </row>
    <row r="2" spans="1:23">
      <c r="A2" s="231"/>
      <c r="B2" s="231"/>
      <c r="C2" s="231"/>
      <c r="D2" s="231"/>
      <c r="E2" s="231"/>
      <c r="F2" s="23" t="s">
        <v>1147</v>
      </c>
      <c r="G2" s="23" t="s">
        <v>1130</v>
      </c>
      <c r="H2" s="23" t="s">
        <v>1147</v>
      </c>
      <c r="I2" s="23" t="s">
        <v>1130</v>
      </c>
      <c r="J2" s="23" t="s">
        <v>1147</v>
      </c>
      <c r="K2" s="23" t="s">
        <v>1130</v>
      </c>
      <c r="L2" s="231"/>
      <c r="M2" s="221"/>
      <c r="N2" s="222"/>
      <c r="O2" s="222"/>
      <c r="P2" s="222"/>
      <c r="Q2" s="222"/>
      <c r="R2" s="222"/>
      <c r="S2" s="222"/>
      <c r="T2" s="222"/>
      <c r="U2" s="222"/>
      <c r="V2" s="222"/>
      <c r="W2" s="222"/>
    </row>
    <row r="3" spans="1:23" ht="17.25" customHeight="1">
      <c r="A3" s="52" t="s">
        <v>2066</v>
      </c>
      <c r="B3" s="37"/>
      <c r="C3" s="23"/>
      <c r="D3" s="23"/>
      <c r="E3" s="38"/>
      <c r="F3" s="53"/>
      <c r="G3" s="38" t="s">
        <v>662</v>
      </c>
      <c r="H3" s="53"/>
      <c r="I3" s="38"/>
      <c r="J3" s="53"/>
      <c r="K3" s="38" t="s">
        <v>662</v>
      </c>
      <c r="L3" s="26"/>
      <c r="M3" s="223" t="s">
        <v>104</v>
      </c>
      <c r="N3" s="224"/>
      <c r="O3" s="224"/>
      <c r="P3" s="224"/>
      <c r="Q3" s="224"/>
      <c r="R3" s="224"/>
      <c r="S3" s="224"/>
      <c r="T3" s="224"/>
      <c r="U3" s="224"/>
      <c r="V3" s="224"/>
      <c r="W3" s="224"/>
    </row>
    <row r="4" spans="1:23" ht="17.25" customHeight="1">
      <c r="A4" s="52" t="s">
        <v>188</v>
      </c>
      <c r="B4" s="37"/>
      <c r="C4" s="23"/>
      <c r="D4" s="23"/>
      <c r="E4" s="38"/>
      <c r="F4" s="53"/>
      <c r="G4" s="38" t="s">
        <v>662</v>
      </c>
      <c r="H4" s="53"/>
      <c r="I4" s="38"/>
      <c r="J4" s="53"/>
      <c r="K4" s="38" t="s">
        <v>662</v>
      </c>
      <c r="L4" s="26"/>
      <c r="M4" s="223"/>
      <c r="N4" s="224"/>
      <c r="O4" s="224"/>
      <c r="P4" s="224"/>
      <c r="Q4" s="224"/>
      <c r="R4" s="224"/>
      <c r="S4" s="224"/>
      <c r="T4" s="224"/>
      <c r="U4" s="224"/>
      <c r="V4" s="224"/>
      <c r="W4" s="224"/>
    </row>
    <row r="5" spans="1:23" ht="17.25" customHeight="1">
      <c r="A5" s="52" t="s">
        <v>1905</v>
      </c>
      <c r="B5" s="37"/>
      <c r="C5" s="23"/>
      <c r="D5" s="23"/>
      <c r="E5" s="42"/>
      <c r="F5" s="54"/>
      <c r="G5" s="42" t="s">
        <v>662</v>
      </c>
      <c r="H5" s="54"/>
      <c r="I5" s="42" t="s">
        <v>662</v>
      </c>
      <c r="J5" s="54"/>
      <c r="K5" s="42"/>
      <c r="L5" s="74"/>
      <c r="M5" s="223"/>
      <c r="N5" s="224"/>
      <c r="O5" s="224"/>
      <c r="P5" s="224"/>
      <c r="Q5" s="224"/>
      <c r="R5" s="224"/>
      <c r="S5" s="224"/>
      <c r="T5" s="224"/>
      <c r="U5" s="224"/>
      <c r="V5" s="224"/>
      <c r="W5" s="224"/>
    </row>
    <row r="6" spans="1:23" ht="17.25" customHeight="1">
      <c r="A6" s="22" t="s">
        <v>686</v>
      </c>
      <c r="B6" s="23"/>
      <c r="C6" s="23" t="s">
        <v>685</v>
      </c>
      <c r="D6" s="32">
        <v>0.5</v>
      </c>
      <c r="E6" s="38">
        <f>(G6+I6+K6)</f>
        <v>223027</v>
      </c>
      <c r="F6" s="38">
        <f>+인건비!$D$3</f>
        <v>446055</v>
      </c>
      <c r="G6" s="38">
        <f>TRUNC(D6*F6)</f>
        <v>223027</v>
      </c>
      <c r="H6" s="53"/>
      <c r="I6" s="53"/>
      <c r="J6" s="53"/>
      <c r="K6" s="53"/>
      <c r="L6" s="23"/>
      <c r="M6" s="223"/>
      <c r="N6" s="224"/>
      <c r="O6" s="224"/>
      <c r="P6" s="224"/>
      <c r="Q6" s="224"/>
      <c r="R6" s="224"/>
      <c r="S6" s="224"/>
      <c r="T6" s="224"/>
      <c r="U6" s="224"/>
      <c r="V6" s="224"/>
      <c r="W6" s="224"/>
    </row>
    <row r="7" spans="1:23" ht="17.25" customHeight="1">
      <c r="A7" s="22" t="s">
        <v>1172</v>
      </c>
      <c r="B7" s="23"/>
      <c r="C7" s="23" t="s">
        <v>685</v>
      </c>
      <c r="D7" s="32">
        <v>1</v>
      </c>
      <c r="E7" s="38">
        <f>(G7+I7+K7)</f>
        <v>346855</v>
      </c>
      <c r="F7" s="38">
        <f>+인건비!$D$4</f>
        <v>346855</v>
      </c>
      <c r="G7" s="38">
        <f>TRUNC(D7*F7)</f>
        <v>346855</v>
      </c>
      <c r="H7" s="53"/>
      <c r="I7" s="53"/>
      <c r="J7" s="53"/>
      <c r="K7" s="53"/>
      <c r="L7" s="23"/>
      <c r="M7" s="223"/>
      <c r="N7" s="224"/>
      <c r="O7" s="224"/>
      <c r="P7" s="224"/>
      <c r="Q7" s="224"/>
      <c r="R7" s="224"/>
      <c r="S7" s="224"/>
      <c r="T7" s="224"/>
      <c r="U7" s="224"/>
      <c r="V7" s="224"/>
      <c r="W7" s="224"/>
    </row>
    <row r="8" spans="1:23">
      <c r="A8" s="22" t="s">
        <v>701</v>
      </c>
      <c r="B8" s="23"/>
      <c r="C8" s="23"/>
      <c r="D8" s="32"/>
      <c r="E8" s="38">
        <f>SUM(E6:E7)</f>
        <v>569882</v>
      </c>
      <c r="F8" s="38"/>
      <c r="G8" s="38">
        <f>SUM(G6:G7)</f>
        <v>569882</v>
      </c>
      <c r="H8" s="38"/>
      <c r="I8" s="38"/>
      <c r="J8" s="38"/>
      <c r="K8" s="38"/>
      <c r="L8" s="29"/>
      <c r="M8" s="180" t="s">
        <v>1030</v>
      </c>
    </row>
    <row r="9" spans="1:23">
      <c r="A9" s="22"/>
      <c r="B9" s="23"/>
      <c r="C9" s="23"/>
      <c r="D9" s="32"/>
      <c r="E9" s="38"/>
      <c r="F9" s="38"/>
      <c r="G9" s="38"/>
      <c r="H9" s="38"/>
      <c r="I9" s="38"/>
      <c r="J9" s="38"/>
      <c r="K9" s="38"/>
      <c r="L9" s="29"/>
    </row>
    <row r="10" spans="1:23">
      <c r="A10" s="39" t="s">
        <v>682</v>
      </c>
      <c r="B10" s="33" t="s">
        <v>1164</v>
      </c>
      <c r="C10" s="34"/>
      <c r="D10" s="35">
        <f>+집계표!$G$2</f>
        <v>1.1000000000000001</v>
      </c>
      <c r="E10" s="40">
        <f>(G10+I10+K10)</f>
        <v>626870</v>
      </c>
      <c r="F10" s="40"/>
      <c r="G10" s="40"/>
      <c r="H10" s="40"/>
      <c r="I10" s="40"/>
      <c r="J10" s="40">
        <f>+G8</f>
        <v>569882</v>
      </c>
      <c r="K10" s="40">
        <f>TRUNC(D10*J10)</f>
        <v>626870</v>
      </c>
      <c r="L10" s="29"/>
    </row>
    <row r="11" spans="1:23">
      <c r="A11" s="39" t="s">
        <v>670</v>
      </c>
      <c r="B11" s="33" t="s">
        <v>425</v>
      </c>
      <c r="C11" s="34"/>
      <c r="D11" s="35">
        <f>+집계표!$H$2</f>
        <v>0.2</v>
      </c>
      <c r="E11" s="40">
        <f>(G11+I11+K11)</f>
        <v>239350</v>
      </c>
      <c r="F11" s="40"/>
      <c r="G11" s="40"/>
      <c r="H11" s="40"/>
      <c r="I11" s="40"/>
      <c r="J11" s="40">
        <f>+J10+K10</f>
        <v>1196752</v>
      </c>
      <c r="K11" s="40">
        <f>TRUNC(D11*J11)</f>
        <v>239350</v>
      </c>
      <c r="L11" s="29"/>
    </row>
    <row r="12" spans="1:23">
      <c r="A12" s="39" t="s">
        <v>718</v>
      </c>
      <c r="B12" s="33"/>
      <c r="C12" s="34"/>
      <c r="D12" s="36"/>
      <c r="E12" s="40">
        <f>SUM(E8:E11)</f>
        <v>1436102</v>
      </c>
      <c r="F12" s="40"/>
      <c r="G12" s="40">
        <f>SUM(G8:G11)</f>
        <v>569882</v>
      </c>
      <c r="H12" s="40"/>
      <c r="I12" s="40"/>
      <c r="J12" s="40"/>
      <c r="K12" s="40">
        <f>SUM(K8:K11)</f>
        <v>866220</v>
      </c>
      <c r="L12" s="29"/>
    </row>
    <row r="13" spans="1:23" ht="17.25" customHeight="1">
      <c r="A13" s="22"/>
      <c r="B13" s="23"/>
      <c r="C13" s="23"/>
      <c r="D13" s="32"/>
      <c r="E13" s="38"/>
      <c r="F13" s="38"/>
      <c r="G13" s="38"/>
      <c r="H13" s="53"/>
      <c r="I13" s="53"/>
      <c r="J13" s="53"/>
      <c r="K13" s="53"/>
      <c r="L13" s="23"/>
    </row>
    <row r="14" spans="1:23" ht="17.25" customHeight="1">
      <c r="A14" s="52" t="s">
        <v>909</v>
      </c>
      <c r="B14" s="37"/>
      <c r="C14" s="23"/>
      <c r="D14" s="23"/>
      <c r="E14" s="42"/>
      <c r="F14" s="54"/>
      <c r="G14" s="42" t="s">
        <v>662</v>
      </c>
      <c r="H14" s="54"/>
      <c r="I14" s="42" t="s">
        <v>662</v>
      </c>
      <c r="J14" s="54"/>
      <c r="K14" s="42"/>
      <c r="L14" s="74"/>
    </row>
    <row r="15" spans="1:23" ht="17.25" customHeight="1">
      <c r="A15" s="22" t="s">
        <v>686</v>
      </c>
      <c r="B15" s="23"/>
      <c r="C15" s="23" t="s">
        <v>685</v>
      </c>
      <c r="D15" s="32">
        <v>1.5</v>
      </c>
      <c r="E15" s="38">
        <f>(G15+I15+K15)</f>
        <v>669082</v>
      </c>
      <c r="F15" s="38">
        <f>+인건비!$D$3</f>
        <v>446055</v>
      </c>
      <c r="G15" s="38">
        <f>TRUNC(D15*F15)</f>
        <v>669082</v>
      </c>
      <c r="H15" s="53"/>
      <c r="I15" s="53"/>
      <c r="J15" s="53"/>
      <c r="K15" s="53"/>
      <c r="L15" s="23"/>
    </row>
    <row r="16" spans="1:23" ht="17.25" customHeight="1">
      <c r="A16" s="22" t="s">
        <v>1172</v>
      </c>
      <c r="B16" s="23"/>
      <c r="C16" s="23" t="s">
        <v>685</v>
      </c>
      <c r="D16" s="32">
        <v>3</v>
      </c>
      <c r="E16" s="38">
        <f>(G16+I16+K16)</f>
        <v>1040565</v>
      </c>
      <c r="F16" s="38">
        <f>+인건비!$D$4</f>
        <v>346855</v>
      </c>
      <c r="G16" s="38">
        <f>TRUNC(D16*F16)</f>
        <v>1040565</v>
      </c>
      <c r="H16" s="53"/>
      <c r="I16" s="53"/>
      <c r="J16" s="53"/>
      <c r="K16" s="53"/>
      <c r="L16" s="23"/>
    </row>
    <row r="17" spans="1:12">
      <c r="A17" s="22" t="s">
        <v>701</v>
      </c>
      <c r="B17" s="23"/>
      <c r="C17" s="23"/>
      <c r="D17" s="32"/>
      <c r="E17" s="38">
        <f>SUM(E15:E16)</f>
        <v>1709647</v>
      </c>
      <c r="F17" s="38"/>
      <c r="G17" s="38">
        <f>SUM(G15:G16)</f>
        <v>1709647</v>
      </c>
      <c r="H17" s="38"/>
      <c r="I17" s="38"/>
      <c r="J17" s="38"/>
      <c r="K17" s="38"/>
      <c r="L17" s="29"/>
    </row>
    <row r="18" spans="1:12">
      <c r="A18" s="22"/>
      <c r="B18" s="23"/>
      <c r="C18" s="23"/>
      <c r="D18" s="32"/>
      <c r="E18" s="38"/>
      <c r="F18" s="38"/>
      <c r="G18" s="38"/>
      <c r="H18" s="38"/>
      <c r="I18" s="38"/>
      <c r="J18" s="38"/>
      <c r="K18" s="38"/>
      <c r="L18" s="29"/>
    </row>
    <row r="19" spans="1:12">
      <c r="A19" s="39" t="s">
        <v>682</v>
      </c>
      <c r="B19" s="33" t="s">
        <v>1164</v>
      </c>
      <c r="C19" s="34"/>
      <c r="D19" s="35">
        <f>+집계표!$G$2</f>
        <v>1.1000000000000001</v>
      </c>
      <c r="E19" s="40">
        <f>(G19+I19+K19)</f>
        <v>1880611</v>
      </c>
      <c r="F19" s="40"/>
      <c r="G19" s="40"/>
      <c r="H19" s="40"/>
      <c r="I19" s="40"/>
      <c r="J19" s="40">
        <f>+G17</f>
        <v>1709647</v>
      </c>
      <c r="K19" s="40">
        <f>TRUNC(D19*J19)</f>
        <v>1880611</v>
      </c>
      <c r="L19" s="29"/>
    </row>
    <row r="20" spans="1:12">
      <c r="A20" s="39" t="s">
        <v>670</v>
      </c>
      <c r="B20" s="33" t="s">
        <v>425</v>
      </c>
      <c r="C20" s="34"/>
      <c r="D20" s="35">
        <f>+집계표!$H$2</f>
        <v>0.2</v>
      </c>
      <c r="E20" s="40">
        <f>(G20+I20+K20)</f>
        <v>718051</v>
      </c>
      <c r="F20" s="40"/>
      <c r="G20" s="40"/>
      <c r="H20" s="40"/>
      <c r="I20" s="40"/>
      <c r="J20" s="40">
        <f>+J19+K19</f>
        <v>3590258</v>
      </c>
      <c r="K20" s="40">
        <f>TRUNC(D20*J20)</f>
        <v>718051</v>
      </c>
      <c r="L20" s="29"/>
    </row>
    <row r="21" spans="1:12">
      <c r="A21" s="39" t="s">
        <v>718</v>
      </c>
      <c r="B21" s="33"/>
      <c r="C21" s="34"/>
      <c r="D21" s="36"/>
      <c r="E21" s="40">
        <f>SUM(E17:E20)</f>
        <v>4308309</v>
      </c>
      <c r="F21" s="40"/>
      <c r="G21" s="40">
        <f>SUM(G17:G20)</f>
        <v>1709647</v>
      </c>
      <c r="H21" s="40"/>
      <c r="I21" s="40"/>
      <c r="J21" s="40"/>
      <c r="K21" s="40">
        <f>SUM(K17:K20)</f>
        <v>2598662</v>
      </c>
      <c r="L21" s="29"/>
    </row>
    <row r="22" spans="1:12" ht="17.25" customHeight="1">
      <c r="A22" s="22"/>
      <c r="B22" s="23"/>
      <c r="C22" s="23"/>
      <c r="D22" s="32"/>
      <c r="E22" s="38"/>
      <c r="F22" s="38"/>
      <c r="G22" s="38"/>
      <c r="H22" s="53"/>
      <c r="I22" s="53"/>
      <c r="J22" s="53"/>
      <c r="K22" s="53"/>
      <c r="L22" s="23"/>
    </row>
    <row r="23" spans="1:12" ht="17.25" customHeight="1">
      <c r="A23" s="52" t="s">
        <v>257</v>
      </c>
      <c r="B23" s="37"/>
      <c r="C23" s="23"/>
      <c r="D23" s="23"/>
      <c r="E23" s="42"/>
      <c r="F23" s="54"/>
      <c r="G23" s="42" t="s">
        <v>662</v>
      </c>
      <c r="H23" s="54"/>
      <c r="I23" s="42" t="s">
        <v>662</v>
      </c>
      <c r="J23" s="54"/>
      <c r="K23" s="42"/>
      <c r="L23" s="74"/>
    </row>
    <row r="24" spans="1:12" ht="17.25" customHeight="1">
      <c r="A24" s="22" t="s">
        <v>686</v>
      </c>
      <c r="B24" s="23"/>
      <c r="C24" s="23" t="s">
        <v>685</v>
      </c>
      <c r="D24" s="32">
        <v>3.8</v>
      </c>
      <c r="E24" s="38">
        <f t="shared" ref="E24:E33" si="0">(G24+I24+K24)</f>
        <v>1695009</v>
      </c>
      <c r="F24" s="38">
        <f>+인건비!$D$3</f>
        <v>446055</v>
      </c>
      <c r="G24" s="38">
        <f>TRUNC(D24*F24)</f>
        <v>1695009</v>
      </c>
      <c r="H24" s="38"/>
      <c r="I24" s="38"/>
      <c r="J24" s="38"/>
      <c r="K24" s="38"/>
      <c r="L24" s="23"/>
    </row>
    <row r="25" spans="1:12" ht="17.25" customHeight="1">
      <c r="A25" s="22" t="s">
        <v>1172</v>
      </c>
      <c r="B25" s="23"/>
      <c r="C25" s="23" t="s">
        <v>685</v>
      </c>
      <c r="D25" s="32">
        <v>5.0999999999999996</v>
      </c>
      <c r="E25" s="38">
        <f t="shared" si="0"/>
        <v>1768960</v>
      </c>
      <c r="F25" s="38">
        <f>+인건비!$D$4</f>
        <v>346855</v>
      </c>
      <c r="G25" s="38">
        <f>TRUNC(D25*F25)</f>
        <v>1768960</v>
      </c>
      <c r="H25" s="38"/>
      <c r="I25" s="38"/>
      <c r="J25" s="38"/>
      <c r="K25" s="38"/>
      <c r="L25" s="23"/>
    </row>
    <row r="26" spans="1:12" ht="17.25" customHeight="1">
      <c r="A26" s="22" t="s">
        <v>1161</v>
      </c>
      <c r="B26" s="23" t="s">
        <v>662</v>
      </c>
      <c r="C26" s="23" t="s">
        <v>685</v>
      </c>
      <c r="D26" s="32">
        <v>10.8</v>
      </c>
      <c r="E26" s="38">
        <f t="shared" si="0"/>
        <v>3173029</v>
      </c>
      <c r="F26" s="38">
        <f>+인건비!$D$5</f>
        <v>293799</v>
      </c>
      <c r="G26" s="38">
        <f>TRUNC(D26*F26)</f>
        <v>3173029</v>
      </c>
      <c r="H26" s="38"/>
      <c r="I26" s="38"/>
      <c r="J26" s="38"/>
      <c r="K26" s="38"/>
      <c r="L26" s="23"/>
    </row>
    <row r="27" spans="1:12" ht="17.25" customHeight="1">
      <c r="A27" s="22" t="s">
        <v>1154</v>
      </c>
      <c r="B27" s="23" t="s">
        <v>662</v>
      </c>
      <c r="C27" s="23" t="s">
        <v>685</v>
      </c>
      <c r="D27" s="32">
        <v>14.6</v>
      </c>
      <c r="E27" s="38">
        <f t="shared" si="0"/>
        <v>3984559</v>
      </c>
      <c r="F27" s="38">
        <f>+인건비!$D$6</f>
        <v>272915</v>
      </c>
      <c r="G27" s="38">
        <f>TRUNC(D27*F27)</f>
        <v>3984559</v>
      </c>
      <c r="H27" s="38"/>
      <c r="I27" s="38"/>
      <c r="J27" s="38"/>
      <c r="K27" s="38"/>
      <c r="L27" s="23"/>
    </row>
    <row r="28" spans="1:12" ht="17.25" customHeight="1">
      <c r="A28" s="22" t="s">
        <v>1187</v>
      </c>
      <c r="B28" s="23"/>
      <c r="C28" s="23" t="s">
        <v>685</v>
      </c>
      <c r="D28" s="32">
        <v>3.8</v>
      </c>
      <c r="E28" s="38">
        <f t="shared" si="0"/>
        <v>814043</v>
      </c>
      <c r="F28" s="38"/>
      <c r="G28" s="38"/>
      <c r="H28" s="38"/>
      <c r="I28" s="38"/>
      <c r="J28" s="38">
        <f>+인건비!$E$18</f>
        <v>214222</v>
      </c>
      <c r="K28" s="38">
        <f>TRUNC(D28*J28)</f>
        <v>814043</v>
      </c>
      <c r="L28" s="23"/>
    </row>
    <row r="29" spans="1:12" ht="17.25" customHeight="1">
      <c r="A29" s="22" t="s">
        <v>1182</v>
      </c>
      <c r="B29" s="23"/>
      <c r="C29" s="23" t="s">
        <v>685</v>
      </c>
      <c r="D29" s="32">
        <v>13.3</v>
      </c>
      <c r="E29" s="38">
        <f t="shared" si="0"/>
        <v>2201748</v>
      </c>
      <c r="F29" s="38"/>
      <c r="G29" s="38"/>
      <c r="H29" s="38"/>
      <c r="I29" s="38"/>
      <c r="J29" s="38">
        <f>+인건비!$E$17</f>
        <v>165545</v>
      </c>
      <c r="K29" s="38">
        <f>TRUNC(D29*J29)</f>
        <v>2201748</v>
      </c>
      <c r="L29" s="23"/>
    </row>
    <row r="30" spans="1:12" ht="17.25" customHeight="1">
      <c r="A30" s="22" t="s">
        <v>669</v>
      </c>
      <c r="B30" s="23" t="s">
        <v>838</v>
      </c>
      <c r="C30" s="23" t="s">
        <v>665</v>
      </c>
      <c r="D30" s="32">
        <v>0.2</v>
      </c>
      <c r="E30" s="38">
        <f t="shared" si="0"/>
        <v>51576</v>
      </c>
      <c r="F30" s="38"/>
      <c r="G30" s="38"/>
      <c r="H30" s="38">
        <f>+재료비!$K$9</f>
        <v>257880.00000000003</v>
      </c>
      <c r="I30" s="38">
        <f>TRUNC(D30*H30)</f>
        <v>51576</v>
      </c>
      <c r="J30" s="38"/>
      <c r="K30" s="38"/>
      <c r="L30" s="23"/>
    </row>
    <row r="31" spans="1:12" ht="17.25" customHeight="1">
      <c r="A31" s="22" t="s">
        <v>1168</v>
      </c>
      <c r="B31" s="23" t="s">
        <v>1170</v>
      </c>
      <c r="C31" s="23" t="s">
        <v>665</v>
      </c>
      <c r="D31" s="59">
        <v>0.05</v>
      </c>
      <c r="E31" s="38">
        <f t="shared" si="0"/>
        <v>135387</v>
      </c>
      <c r="F31" s="38"/>
      <c r="G31" s="38"/>
      <c r="H31" s="38">
        <f>+재료비!$K$10</f>
        <v>2707740</v>
      </c>
      <c r="I31" s="38">
        <f>TRUNC(D31*H31)</f>
        <v>135387</v>
      </c>
      <c r="J31" s="38"/>
      <c r="K31" s="38"/>
      <c r="L31" s="23"/>
    </row>
    <row r="32" spans="1:12" ht="17.25" customHeight="1">
      <c r="A32" s="22" t="s">
        <v>2064</v>
      </c>
      <c r="B32" s="23" t="s">
        <v>2062</v>
      </c>
      <c r="C32" s="23" t="s">
        <v>770</v>
      </c>
      <c r="D32" s="32">
        <v>28</v>
      </c>
      <c r="E32" s="38">
        <f t="shared" si="0"/>
        <v>289296</v>
      </c>
      <c r="F32" s="38"/>
      <c r="G32" s="38"/>
      <c r="H32" s="38"/>
      <c r="I32" s="38"/>
      <c r="J32" s="38">
        <f>+기계손료!$J$3</f>
        <v>10332</v>
      </c>
      <c r="K32" s="38">
        <f>TRUNC(D32*J32)</f>
        <v>289296</v>
      </c>
      <c r="L32" s="23"/>
    </row>
    <row r="33" spans="1:12" ht="17.25" customHeight="1">
      <c r="A33" s="22" t="s">
        <v>2063</v>
      </c>
      <c r="B33" s="23"/>
      <c r="C33" s="23" t="s">
        <v>770</v>
      </c>
      <c r="D33" s="32">
        <v>8</v>
      </c>
      <c r="E33" s="38">
        <f t="shared" si="0"/>
        <v>15344</v>
      </c>
      <c r="F33" s="38"/>
      <c r="G33" s="38"/>
      <c r="H33" s="38"/>
      <c r="I33" s="38"/>
      <c r="J33" s="38">
        <f>+기계손료!$J$4</f>
        <v>1918</v>
      </c>
      <c r="K33" s="38">
        <f>TRUNC(D33*J33)</f>
        <v>15344</v>
      </c>
      <c r="L33" s="23"/>
    </row>
    <row r="34" spans="1:12" ht="17.25" customHeight="1">
      <c r="A34" s="22" t="s">
        <v>701</v>
      </c>
      <c r="B34" s="23"/>
      <c r="C34" s="23"/>
      <c r="D34" s="32"/>
      <c r="E34" s="38">
        <f>SUM(E24:E33)</f>
        <v>14128951</v>
      </c>
      <c r="F34" s="38"/>
      <c r="G34" s="38">
        <f>SUM(G24:G33)</f>
        <v>10621557</v>
      </c>
      <c r="H34" s="38"/>
      <c r="I34" s="38">
        <f>SUM(I24:I33)</f>
        <v>186963</v>
      </c>
      <c r="J34" s="38"/>
      <c r="K34" s="38">
        <f>SUM(K24:K33)</f>
        <v>3320431</v>
      </c>
      <c r="L34" s="23"/>
    </row>
    <row r="35" spans="1:12" ht="17.25" customHeight="1">
      <c r="A35" s="22"/>
      <c r="B35" s="23"/>
      <c r="C35" s="23"/>
      <c r="D35" s="32"/>
      <c r="E35" s="38"/>
      <c r="F35" s="38"/>
      <c r="G35" s="38"/>
      <c r="H35" s="38"/>
      <c r="I35" s="38"/>
      <c r="J35" s="38"/>
      <c r="K35" s="38"/>
      <c r="L35" s="23"/>
    </row>
    <row r="36" spans="1:12" ht="17.25" customHeight="1">
      <c r="A36" s="39" t="s">
        <v>682</v>
      </c>
      <c r="B36" s="33" t="s">
        <v>1164</v>
      </c>
      <c r="C36" s="34"/>
      <c r="D36" s="35">
        <f>+집계표!$G$2</f>
        <v>1.1000000000000001</v>
      </c>
      <c r="E36" s="40">
        <f>(G36+I36+K36)</f>
        <v>11683712</v>
      </c>
      <c r="F36" s="40"/>
      <c r="G36" s="40"/>
      <c r="H36" s="40"/>
      <c r="I36" s="40"/>
      <c r="J36" s="40">
        <f>+G34</f>
        <v>10621557</v>
      </c>
      <c r="K36" s="40">
        <f>TRUNC(D36*J36)</f>
        <v>11683712</v>
      </c>
      <c r="L36" s="23"/>
    </row>
    <row r="37" spans="1:12" ht="17.25" customHeight="1">
      <c r="A37" s="39" t="s">
        <v>670</v>
      </c>
      <c r="B37" s="33" t="s">
        <v>425</v>
      </c>
      <c r="C37" s="34"/>
      <c r="D37" s="35">
        <f>+집계표!$H$2</f>
        <v>0.2</v>
      </c>
      <c r="E37" s="40">
        <f>(G37+I37+K37)</f>
        <v>4461053</v>
      </c>
      <c r="F37" s="40"/>
      <c r="G37" s="40"/>
      <c r="H37" s="40"/>
      <c r="I37" s="40"/>
      <c r="J37" s="40">
        <f>+J36+K36</f>
        <v>22305269</v>
      </c>
      <c r="K37" s="40">
        <f>TRUNC(D37*J37)</f>
        <v>4461053</v>
      </c>
      <c r="L37" s="23"/>
    </row>
    <row r="38" spans="1:12" ht="17.25" customHeight="1">
      <c r="A38" s="39" t="s">
        <v>718</v>
      </c>
      <c r="B38" s="33"/>
      <c r="C38" s="34"/>
      <c r="D38" s="36"/>
      <c r="E38" s="40">
        <f>SUM(E34:E37)</f>
        <v>30273716</v>
      </c>
      <c r="F38" s="40"/>
      <c r="G38" s="40">
        <f>SUM(G34:G37)</f>
        <v>10621557</v>
      </c>
      <c r="H38" s="40"/>
      <c r="I38" s="40">
        <f>SUM(I34:I37)</f>
        <v>186963</v>
      </c>
      <c r="J38" s="40"/>
      <c r="K38" s="40">
        <f>SUM(K34:K37)</f>
        <v>19465196</v>
      </c>
      <c r="L38" s="23"/>
    </row>
    <row r="39" spans="1:12" ht="17.25" customHeight="1">
      <c r="A39" s="39"/>
      <c r="B39" s="33"/>
      <c r="C39" s="34"/>
      <c r="D39" s="36"/>
      <c r="E39" s="40"/>
      <c r="F39" s="40"/>
      <c r="G39" s="40"/>
      <c r="H39" s="40"/>
      <c r="I39" s="40"/>
      <c r="J39" s="40"/>
      <c r="K39" s="40"/>
      <c r="L39" s="23"/>
    </row>
    <row r="40" spans="1:12" ht="17.25" customHeight="1">
      <c r="A40" s="52" t="s">
        <v>303</v>
      </c>
      <c r="B40" s="37"/>
      <c r="C40" s="23"/>
      <c r="D40" s="23"/>
      <c r="E40" s="42"/>
      <c r="F40" s="54"/>
      <c r="G40" s="42" t="s">
        <v>662</v>
      </c>
      <c r="H40" s="54"/>
      <c r="I40" s="42" t="s">
        <v>662</v>
      </c>
      <c r="J40" s="54"/>
      <c r="K40" s="42"/>
      <c r="L40" s="74"/>
    </row>
    <row r="41" spans="1:12" ht="17.25" customHeight="1">
      <c r="A41" s="22" t="s">
        <v>686</v>
      </c>
      <c r="B41" s="23"/>
      <c r="C41" s="23" t="s">
        <v>685</v>
      </c>
      <c r="D41" s="32">
        <v>3.8</v>
      </c>
      <c r="E41" s="38">
        <f t="shared" ref="E41:E50" si="1">(G41+I41+K41)</f>
        <v>1695009</v>
      </c>
      <c r="F41" s="38">
        <f>+인건비!$D$3</f>
        <v>446055</v>
      </c>
      <c r="G41" s="38">
        <f>TRUNC(D41*F41)</f>
        <v>1695009</v>
      </c>
      <c r="H41" s="38"/>
      <c r="I41" s="38"/>
      <c r="J41" s="38"/>
      <c r="K41" s="38"/>
      <c r="L41" s="23"/>
    </row>
    <row r="42" spans="1:12" ht="17.25" customHeight="1">
      <c r="A42" s="22" t="s">
        <v>1172</v>
      </c>
      <c r="B42" s="23"/>
      <c r="C42" s="23" t="s">
        <v>685</v>
      </c>
      <c r="D42" s="32">
        <v>5.0999999999999996</v>
      </c>
      <c r="E42" s="38">
        <f t="shared" si="1"/>
        <v>1768960</v>
      </c>
      <c r="F42" s="38">
        <f>+인건비!$D$4</f>
        <v>346855</v>
      </c>
      <c r="G42" s="38">
        <f>TRUNC(D42*F42)</f>
        <v>1768960</v>
      </c>
      <c r="H42" s="38"/>
      <c r="I42" s="38"/>
      <c r="J42" s="38"/>
      <c r="K42" s="38"/>
      <c r="L42" s="23"/>
    </row>
    <row r="43" spans="1:12" ht="17.25" customHeight="1">
      <c r="A43" s="22" t="s">
        <v>1161</v>
      </c>
      <c r="B43" s="23" t="s">
        <v>662</v>
      </c>
      <c r="C43" s="23" t="s">
        <v>685</v>
      </c>
      <c r="D43" s="32">
        <v>12.9</v>
      </c>
      <c r="E43" s="38">
        <f t="shared" si="1"/>
        <v>3790007</v>
      </c>
      <c r="F43" s="38">
        <f>+인건비!$D$5</f>
        <v>293799</v>
      </c>
      <c r="G43" s="38">
        <f>TRUNC(D43*F43)</f>
        <v>3790007</v>
      </c>
      <c r="H43" s="38"/>
      <c r="I43" s="38"/>
      <c r="J43" s="38"/>
      <c r="K43" s="38"/>
      <c r="L43" s="23"/>
    </row>
    <row r="44" spans="1:12" ht="17.25" customHeight="1">
      <c r="A44" s="22" t="s">
        <v>1154</v>
      </c>
      <c r="B44" s="23" t="s">
        <v>662</v>
      </c>
      <c r="C44" s="23" t="s">
        <v>685</v>
      </c>
      <c r="D44" s="32">
        <v>17.5</v>
      </c>
      <c r="E44" s="38">
        <f t="shared" si="1"/>
        <v>4776012</v>
      </c>
      <c r="F44" s="38">
        <f>+인건비!$D$6</f>
        <v>272915</v>
      </c>
      <c r="G44" s="38">
        <f>TRUNC(D44*F44)</f>
        <v>4776012</v>
      </c>
      <c r="H44" s="38"/>
      <c r="I44" s="38"/>
      <c r="J44" s="38"/>
      <c r="K44" s="38"/>
      <c r="L44" s="23"/>
    </row>
    <row r="45" spans="1:12" ht="17.25" customHeight="1">
      <c r="A45" s="22" t="s">
        <v>1187</v>
      </c>
      <c r="B45" s="23"/>
      <c r="C45" s="23" t="s">
        <v>685</v>
      </c>
      <c r="D45" s="32">
        <v>4.5</v>
      </c>
      <c r="E45" s="38">
        <f t="shared" si="1"/>
        <v>963999</v>
      </c>
      <c r="F45" s="38"/>
      <c r="G45" s="38"/>
      <c r="H45" s="38"/>
      <c r="I45" s="38"/>
      <c r="J45" s="38">
        <f>+인건비!$E$18</f>
        <v>214222</v>
      </c>
      <c r="K45" s="38">
        <f>TRUNC(D45*J45)</f>
        <v>963999</v>
      </c>
      <c r="L45" s="23"/>
    </row>
    <row r="46" spans="1:12" ht="17.25" customHeight="1">
      <c r="A46" s="22" t="s">
        <v>1182</v>
      </c>
      <c r="B46" s="23"/>
      <c r="C46" s="23" t="s">
        <v>685</v>
      </c>
      <c r="D46" s="32">
        <v>15.9</v>
      </c>
      <c r="E46" s="38">
        <f t="shared" si="1"/>
        <v>2632165</v>
      </c>
      <c r="F46" s="38"/>
      <c r="G46" s="38"/>
      <c r="H46" s="38"/>
      <c r="I46" s="38"/>
      <c r="J46" s="38">
        <f>+인건비!$E$17</f>
        <v>165545</v>
      </c>
      <c r="K46" s="38">
        <f>TRUNC(D46*J46)</f>
        <v>2632165</v>
      </c>
      <c r="L46" s="23"/>
    </row>
    <row r="47" spans="1:12" ht="17.25" customHeight="1">
      <c r="A47" s="22" t="s">
        <v>669</v>
      </c>
      <c r="B47" s="23" t="s">
        <v>838</v>
      </c>
      <c r="C47" s="23" t="s">
        <v>665</v>
      </c>
      <c r="D47" s="32">
        <v>0.2</v>
      </c>
      <c r="E47" s="38">
        <f t="shared" si="1"/>
        <v>51576</v>
      </c>
      <c r="F47" s="38"/>
      <c r="G47" s="38"/>
      <c r="H47" s="38">
        <f>+재료비!$K$9</f>
        <v>257880.00000000003</v>
      </c>
      <c r="I47" s="38">
        <f>TRUNC(D47*H47)</f>
        <v>51576</v>
      </c>
      <c r="J47" s="38"/>
      <c r="K47" s="38"/>
      <c r="L47" s="23"/>
    </row>
    <row r="48" spans="1:12" ht="17.25" customHeight="1">
      <c r="A48" s="22" t="s">
        <v>1168</v>
      </c>
      <c r="B48" s="23" t="s">
        <v>1170</v>
      </c>
      <c r="C48" s="23" t="s">
        <v>665</v>
      </c>
      <c r="D48" s="59">
        <v>0.05</v>
      </c>
      <c r="E48" s="38">
        <f t="shared" si="1"/>
        <v>135387</v>
      </c>
      <c r="F48" s="38"/>
      <c r="G48" s="38"/>
      <c r="H48" s="38">
        <f>+재료비!$K$10</f>
        <v>2707740</v>
      </c>
      <c r="I48" s="38">
        <f>TRUNC(D48*H48)</f>
        <v>135387</v>
      </c>
      <c r="J48" s="38"/>
      <c r="K48" s="38"/>
      <c r="L48" s="23"/>
    </row>
    <row r="49" spans="1:12" ht="17.25" customHeight="1">
      <c r="A49" s="22" t="s">
        <v>2064</v>
      </c>
      <c r="B49" s="23" t="s">
        <v>2062</v>
      </c>
      <c r="C49" s="23" t="s">
        <v>770</v>
      </c>
      <c r="D49" s="32">
        <v>33.6</v>
      </c>
      <c r="E49" s="38">
        <f t="shared" si="1"/>
        <v>347155</v>
      </c>
      <c r="F49" s="38"/>
      <c r="G49" s="38"/>
      <c r="H49" s="38"/>
      <c r="I49" s="38"/>
      <c r="J49" s="38">
        <f>+기계손료!$J$3</f>
        <v>10332</v>
      </c>
      <c r="K49" s="38">
        <f>TRUNC(D49*J49)</f>
        <v>347155</v>
      </c>
      <c r="L49" s="23"/>
    </row>
    <row r="50" spans="1:12" ht="17.25" customHeight="1">
      <c r="A50" s="22" t="s">
        <v>2063</v>
      </c>
      <c r="B50" s="23"/>
      <c r="C50" s="23" t="s">
        <v>770</v>
      </c>
      <c r="D50" s="32">
        <v>9.6</v>
      </c>
      <c r="E50" s="38">
        <f t="shared" si="1"/>
        <v>18412</v>
      </c>
      <c r="F50" s="38"/>
      <c r="G50" s="38"/>
      <c r="H50" s="38"/>
      <c r="I50" s="38"/>
      <c r="J50" s="38">
        <f>+기계손료!$J$4</f>
        <v>1918</v>
      </c>
      <c r="K50" s="38">
        <f>TRUNC(D50*J50)</f>
        <v>18412</v>
      </c>
      <c r="L50" s="23"/>
    </row>
    <row r="51" spans="1:12" ht="17.25" customHeight="1">
      <c r="A51" s="22" t="s">
        <v>701</v>
      </c>
      <c r="B51" s="23"/>
      <c r="C51" s="23"/>
      <c r="D51" s="32"/>
      <c r="E51" s="38">
        <f>SUM(E41:E50)</f>
        <v>16178682</v>
      </c>
      <c r="F51" s="38"/>
      <c r="G51" s="38">
        <f>SUM(G41:G50)</f>
        <v>12029988</v>
      </c>
      <c r="H51" s="38"/>
      <c r="I51" s="38">
        <f>SUM(I41:I50)</f>
        <v>186963</v>
      </c>
      <c r="J51" s="38"/>
      <c r="K51" s="38">
        <f>SUM(K41:K50)</f>
        <v>3961731</v>
      </c>
      <c r="L51" s="23"/>
    </row>
    <row r="52" spans="1:12" ht="17.25" customHeight="1">
      <c r="A52" s="22"/>
      <c r="B52" s="23"/>
      <c r="C52" s="23"/>
      <c r="D52" s="32"/>
      <c r="E52" s="38"/>
      <c r="F52" s="38"/>
      <c r="G52" s="38"/>
      <c r="H52" s="38"/>
      <c r="I52" s="38"/>
      <c r="J52" s="38"/>
      <c r="K52" s="38"/>
      <c r="L52" s="23"/>
    </row>
    <row r="53" spans="1:12" ht="17.25" customHeight="1">
      <c r="A53" s="39" t="s">
        <v>682</v>
      </c>
      <c r="B53" s="33" t="s">
        <v>1164</v>
      </c>
      <c r="C53" s="34"/>
      <c r="D53" s="35">
        <f>+집계표!$G$2</f>
        <v>1.1000000000000001</v>
      </c>
      <c r="E53" s="40">
        <f>(G53+I53+K53)</f>
        <v>13232986</v>
      </c>
      <c r="F53" s="40"/>
      <c r="G53" s="40"/>
      <c r="H53" s="40"/>
      <c r="I53" s="40"/>
      <c r="J53" s="40">
        <f>+G51</f>
        <v>12029988</v>
      </c>
      <c r="K53" s="40">
        <f>TRUNC(D53*J53)</f>
        <v>13232986</v>
      </c>
      <c r="L53" s="23"/>
    </row>
    <row r="54" spans="1:12" ht="17.25" customHeight="1">
      <c r="A54" s="39" t="s">
        <v>670</v>
      </c>
      <c r="B54" s="33" t="s">
        <v>425</v>
      </c>
      <c r="C54" s="34"/>
      <c r="D54" s="35">
        <f>+집계표!$H$2</f>
        <v>0.2</v>
      </c>
      <c r="E54" s="40">
        <f>(G54+I54+K54)</f>
        <v>5052594</v>
      </c>
      <c r="F54" s="40"/>
      <c r="G54" s="40"/>
      <c r="H54" s="40"/>
      <c r="I54" s="40"/>
      <c r="J54" s="40">
        <f>+J53+K53</f>
        <v>25262974</v>
      </c>
      <c r="K54" s="40">
        <f>TRUNC(D54*J54)</f>
        <v>5052594</v>
      </c>
      <c r="L54" s="23"/>
    </row>
    <row r="55" spans="1:12" ht="17.25" customHeight="1">
      <c r="A55" s="39" t="s">
        <v>718</v>
      </c>
      <c r="B55" s="33"/>
      <c r="C55" s="34"/>
      <c r="D55" s="36"/>
      <c r="E55" s="40">
        <f>SUM(E51:E54)</f>
        <v>34464262</v>
      </c>
      <c r="F55" s="40"/>
      <c r="G55" s="40">
        <f>SUM(G51:G54)</f>
        <v>12029988</v>
      </c>
      <c r="H55" s="40"/>
      <c r="I55" s="40">
        <f>SUM(I51:I54)</f>
        <v>186963</v>
      </c>
      <c r="J55" s="40"/>
      <c r="K55" s="40">
        <f>SUM(K51:K54)</f>
        <v>22247311</v>
      </c>
      <c r="L55" s="23"/>
    </row>
    <row r="56" spans="1:12" ht="17.25" customHeight="1">
      <c r="A56" s="39"/>
      <c r="B56" s="33"/>
      <c r="C56" s="34"/>
      <c r="D56" s="36"/>
      <c r="E56" s="40"/>
      <c r="F56" s="40"/>
      <c r="G56" s="40"/>
      <c r="H56" s="40"/>
      <c r="I56" s="40"/>
      <c r="J56" s="40"/>
      <c r="K56" s="40"/>
      <c r="L56" s="23"/>
    </row>
    <row r="57" spans="1:12" ht="17.25" customHeight="1">
      <c r="A57" s="52" t="s">
        <v>258</v>
      </c>
      <c r="B57" s="37"/>
      <c r="C57" s="23"/>
      <c r="D57" s="23"/>
      <c r="E57" s="42"/>
      <c r="F57" s="54"/>
      <c r="G57" s="42" t="s">
        <v>662</v>
      </c>
      <c r="H57" s="54"/>
      <c r="I57" s="42" t="s">
        <v>662</v>
      </c>
      <c r="J57" s="54"/>
      <c r="K57" s="42"/>
      <c r="L57" s="74"/>
    </row>
    <row r="58" spans="1:12" ht="17.25" customHeight="1">
      <c r="A58" s="22" t="s">
        <v>686</v>
      </c>
      <c r="B58" s="23"/>
      <c r="C58" s="23" t="s">
        <v>685</v>
      </c>
      <c r="D58" s="32">
        <v>3.8</v>
      </c>
      <c r="E58" s="38">
        <f t="shared" ref="E58:E67" si="2">(G58+I58+K58)</f>
        <v>1695009</v>
      </c>
      <c r="F58" s="38">
        <f>+인건비!$D$3</f>
        <v>446055</v>
      </c>
      <c r="G58" s="38">
        <f>TRUNC(D58*F58)</f>
        <v>1695009</v>
      </c>
      <c r="H58" s="38"/>
      <c r="I58" s="38"/>
      <c r="J58" s="38"/>
      <c r="K58" s="38"/>
      <c r="L58" s="23"/>
    </row>
    <row r="59" spans="1:12" ht="17.25" customHeight="1">
      <c r="A59" s="22" t="s">
        <v>1172</v>
      </c>
      <c r="B59" s="23"/>
      <c r="C59" s="23" t="s">
        <v>685</v>
      </c>
      <c r="D59" s="32">
        <v>5.0999999999999996</v>
      </c>
      <c r="E59" s="38">
        <f t="shared" si="2"/>
        <v>1768960</v>
      </c>
      <c r="F59" s="38">
        <f>+인건비!$D$4</f>
        <v>346855</v>
      </c>
      <c r="G59" s="38">
        <f>TRUNC(D59*F59)</f>
        <v>1768960</v>
      </c>
      <c r="H59" s="38"/>
      <c r="I59" s="38"/>
      <c r="J59" s="38"/>
      <c r="K59" s="38"/>
      <c r="L59" s="23"/>
    </row>
    <row r="60" spans="1:12" ht="17.25" customHeight="1">
      <c r="A60" s="22" t="s">
        <v>1161</v>
      </c>
      <c r="B60" s="23" t="s">
        <v>662</v>
      </c>
      <c r="C60" s="23" t="s">
        <v>685</v>
      </c>
      <c r="D60" s="32">
        <v>15.1</v>
      </c>
      <c r="E60" s="38">
        <f t="shared" si="2"/>
        <v>4436364</v>
      </c>
      <c r="F60" s="38">
        <f>+인건비!$D$5</f>
        <v>293799</v>
      </c>
      <c r="G60" s="38">
        <f>TRUNC(D60*F60)</f>
        <v>4436364</v>
      </c>
      <c r="H60" s="38"/>
      <c r="I60" s="38"/>
      <c r="J60" s="38"/>
      <c r="K60" s="38"/>
      <c r="L60" s="23"/>
    </row>
    <row r="61" spans="1:12" ht="17.25" customHeight="1">
      <c r="A61" s="22" t="s">
        <v>1154</v>
      </c>
      <c r="B61" s="23" t="s">
        <v>662</v>
      </c>
      <c r="C61" s="23" t="s">
        <v>685</v>
      </c>
      <c r="D61" s="32">
        <v>20.399999999999999</v>
      </c>
      <c r="E61" s="38">
        <f t="shared" si="2"/>
        <v>5567466</v>
      </c>
      <c r="F61" s="38">
        <f>+인건비!$D$6</f>
        <v>272915</v>
      </c>
      <c r="G61" s="38">
        <f>TRUNC(D61*F61)</f>
        <v>5567466</v>
      </c>
      <c r="H61" s="38"/>
      <c r="I61" s="38"/>
      <c r="J61" s="38"/>
      <c r="K61" s="38"/>
      <c r="L61" s="23"/>
    </row>
    <row r="62" spans="1:12" ht="17.25" customHeight="1">
      <c r="A62" s="22" t="s">
        <v>1187</v>
      </c>
      <c r="B62" s="23"/>
      <c r="C62" s="23" t="s">
        <v>685</v>
      </c>
      <c r="D62" s="32">
        <v>5.3</v>
      </c>
      <c r="E62" s="38">
        <f t="shared" si="2"/>
        <v>1135376</v>
      </c>
      <c r="F62" s="38"/>
      <c r="G62" s="38"/>
      <c r="H62" s="38"/>
      <c r="I62" s="38"/>
      <c r="J62" s="38">
        <f>+인건비!$E$18</f>
        <v>214222</v>
      </c>
      <c r="K62" s="38">
        <f>TRUNC(D62*J62)</f>
        <v>1135376</v>
      </c>
      <c r="L62" s="23"/>
    </row>
    <row r="63" spans="1:12" ht="17.25" customHeight="1">
      <c r="A63" s="22" t="s">
        <v>1182</v>
      </c>
      <c r="B63" s="23"/>
      <c r="C63" s="23" t="s">
        <v>685</v>
      </c>
      <c r="D63" s="32">
        <v>18.600000000000001</v>
      </c>
      <c r="E63" s="38">
        <f t="shared" si="2"/>
        <v>3079137</v>
      </c>
      <c r="F63" s="38"/>
      <c r="G63" s="38"/>
      <c r="H63" s="38"/>
      <c r="I63" s="38"/>
      <c r="J63" s="38">
        <f>+인건비!$E$17</f>
        <v>165545</v>
      </c>
      <c r="K63" s="38">
        <f>TRUNC(D63*J63)</f>
        <v>3079137</v>
      </c>
      <c r="L63" s="23"/>
    </row>
    <row r="64" spans="1:12" ht="17.25" customHeight="1">
      <c r="A64" s="22" t="s">
        <v>669</v>
      </c>
      <c r="B64" s="23" t="s">
        <v>838</v>
      </c>
      <c r="C64" s="23" t="s">
        <v>665</v>
      </c>
      <c r="D64" s="32">
        <v>0.2</v>
      </c>
      <c r="E64" s="38">
        <f t="shared" si="2"/>
        <v>51576</v>
      </c>
      <c r="F64" s="38"/>
      <c r="G64" s="38"/>
      <c r="H64" s="38">
        <f>+재료비!$K$9</f>
        <v>257880.00000000003</v>
      </c>
      <c r="I64" s="38">
        <f>TRUNC(D64*H64)</f>
        <v>51576</v>
      </c>
      <c r="J64" s="38"/>
      <c r="K64" s="38"/>
      <c r="L64" s="23"/>
    </row>
    <row r="65" spans="1:12" ht="17.25" customHeight="1">
      <c r="A65" s="22" t="s">
        <v>1168</v>
      </c>
      <c r="B65" s="23" t="s">
        <v>1170</v>
      </c>
      <c r="C65" s="23" t="s">
        <v>665</v>
      </c>
      <c r="D65" s="59">
        <v>0.05</v>
      </c>
      <c r="E65" s="38">
        <f t="shared" si="2"/>
        <v>135387</v>
      </c>
      <c r="F65" s="38"/>
      <c r="G65" s="38"/>
      <c r="H65" s="38">
        <f>+재료비!$K$10</f>
        <v>2707740</v>
      </c>
      <c r="I65" s="38">
        <f>TRUNC(D65*H65)</f>
        <v>135387</v>
      </c>
      <c r="J65" s="38"/>
      <c r="K65" s="38"/>
      <c r="L65" s="23"/>
    </row>
    <row r="66" spans="1:12" ht="17.25" customHeight="1">
      <c r="A66" s="22" t="s">
        <v>2064</v>
      </c>
      <c r="B66" s="23" t="s">
        <v>2062</v>
      </c>
      <c r="C66" s="23" t="s">
        <v>770</v>
      </c>
      <c r="D66" s="32">
        <v>39.200000000000003</v>
      </c>
      <c r="E66" s="38">
        <f t="shared" si="2"/>
        <v>405014</v>
      </c>
      <c r="F66" s="38"/>
      <c r="G66" s="38"/>
      <c r="H66" s="38"/>
      <c r="I66" s="38"/>
      <c r="J66" s="38">
        <f>+기계손료!$J$3</f>
        <v>10332</v>
      </c>
      <c r="K66" s="38">
        <f>TRUNC(D66*J66)</f>
        <v>405014</v>
      </c>
      <c r="L66" s="23"/>
    </row>
    <row r="67" spans="1:12" ht="17.25" customHeight="1">
      <c r="A67" s="22" t="s">
        <v>2063</v>
      </c>
      <c r="B67" s="23"/>
      <c r="C67" s="23" t="s">
        <v>770</v>
      </c>
      <c r="D67" s="32">
        <v>11.2</v>
      </c>
      <c r="E67" s="38">
        <f t="shared" si="2"/>
        <v>21481</v>
      </c>
      <c r="F67" s="38"/>
      <c r="G67" s="38"/>
      <c r="H67" s="38"/>
      <c r="I67" s="38"/>
      <c r="J67" s="38">
        <f>+기계손료!$J$4</f>
        <v>1918</v>
      </c>
      <c r="K67" s="38">
        <f>TRUNC(D67*J67)</f>
        <v>21481</v>
      </c>
      <c r="L67" s="23"/>
    </row>
    <row r="68" spans="1:12" ht="17.25" customHeight="1">
      <c r="A68" s="22" t="s">
        <v>701</v>
      </c>
      <c r="B68" s="23"/>
      <c r="C68" s="23"/>
      <c r="D68" s="32"/>
      <c r="E68" s="38">
        <f>SUM(E58:E67)</f>
        <v>18295770</v>
      </c>
      <c r="F68" s="38"/>
      <c r="G68" s="38">
        <f>SUM(G58:G67)</f>
        <v>13467799</v>
      </c>
      <c r="H68" s="38"/>
      <c r="I68" s="38">
        <f>SUM(I58:I67)</f>
        <v>186963</v>
      </c>
      <c r="J68" s="38"/>
      <c r="K68" s="38">
        <f>SUM(K58:K67)</f>
        <v>4641008</v>
      </c>
      <c r="L68" s="23"/>
    </row>
    <row r="69" spans="1:12" ht="17.25" customHeight="1">
      <c r="A69" s="22"/>
      <c r="B69" s="23"/>
      <c r="C69" s="23"/>
      <c r="D69" s="32"/>
      <c r="E69" s="38"/>
      <c r="F69" s="38"/>
      <c r="G69" s="38"/>
      <c r="H69" s="38"/>
      <c r="I69" s="38"/>
      <c r="J69" s="38"/>
      <c r="K69" s="38"/>
      <c r="L69" s="23"/>
    </row>
    <row r="70" spans="1:12" ht="17.25" customHeight="1">
      <c r="A70" s="39" t="s">
        <v>682</v>
      </c>
      <c r="B70" s="33" t="s">
        <v>1164</v>
      </c>
      <c r="C70" s="34"/>
      <c r="D70" s="35">
        <f>+집계표!$G$2</f>
        <v>1.1000000000000001</v>
      </c>
      <c r="E70" s="40">
        <f>(G70+I70+K70)</f>
        <v>14814578</v>
      </c>
      <c r="F70" s="40"/>
      <c r="G70" s="40"/>
      <c r="H70" s="40"/>
      <c r="I70" s="40"/>
      <c r="J70" s="40">
        <f>+G68</f>
        <v>13467799</v>
      </c>
      <c r="K70" s="40">
        <f>TRUNC(D70*J70)</f>
        <v>14814578</v>
      </c>
      <c r="L70" s="23"/>
    </row>
    <row r="71" spans="1:12" ht="17.25" customHeight="1">
      <c r="A71" s="39" t="s">
        <v>670</v>
      </c>
      <c r="B71" s="33" t="s">
        <v>425</v>
      </c>
      <c r="C71" s="34"/>
      <c r="D71" s="35">
        <f>+집계표!$H$2</f>
        <v>0.2</v>
      </c>
      <c r="E71" s="40">
        <f>(G71+I71+K71)</f>
        <v>5656475</v>
      </c>
      <c r="F71" s="40"/>
      <c r="G71" s="40"/>
      <c r="H71" s="40"/>
      <c r="I71" s="40"/>
      <c r="J71" s="40">
        <f>+J70+K70</f>
        <v>28282377</v>
      </c>
      <c r="K71" s="40">
        <f>TRUNC(D71*J71)</f>
        <v>5656475</v>
      </c>
      <c r="L71" s="23"/>
    </row>
    <row r="72" spans="1:12" ht="17.25" customHeight="1">
      <c r="A72" s="39" t="s">
        <v>718</v>
      </c>
      <c r="B72" s="33"/>
      <c r="C72" s="34"/>
      <c r="D72" s="36"/>
      <c r="E72" s="40">
        <f>SUM(E68:E71)</f>
        <v>38766823</v>
      </c>
      <c r="F72" s="40"/>
      <c r="G72" s="40">
        <f>SUM(G68:G71)</f>
        <v>13467799</v>
      </c>
      <c r="H72" s="40"/>
      <c r="I72" s="40">
        <f>SUM(I68:I71)</f>
        <v>186963</v>
      </c>
      <c r="J72" s="40"/>
      <c r="K72" s="40">
        <f>SUM(K68:K71)</f>
        <v>25112061</v>
      </c>
      <c r="L72" s="23"/>
    </row>
    <row r="73" spans="1:12" ht="17.25" customHeight="1">
      <c r="A73" s="39"/>
      <c r="B73" s="30"/>
      <c r="C73" s="23"/>
      <c r="D73" s="32"/>
      <c r="E73" s="38"/>
      <c r="F73" s="38"/>
      <c r="G73" s="38"/>
      <c r="H73" s="53"/>
      <c r="I73" s="38"/>
      <c r="J73" s="38"/>
      <c r="K73" s="38"/>
      <c r="L73" s="23"/>
    </row>
    <row r="74" spans="1:12" ht="17.25" customHeight="1">
      <c r="A74" s="52" t="s">
        <v>304</v>
      </c>
      <c r="B74" s="57"/>
      <c r="C74" s="58"/>
      <c r="D74" s="58"/>
      <c r="E74" s="58"/>
      <c r="F74" s="58"/>
      <c r="G74" s="58"/>
      <c r="H74" s="58"/>
      <c r="I74" s="58"/>
      <c r="J74" s="58"/>
      <c r="K74" s="58"/>
      <c r="L74" s="57"/>
    </row>
    <row r="75" spans="1:12" ht="17.25" customHeight="1">
      <c r="A75" s="22" t="s">
        <v>686</v>
      </c>
      <c r="B75" s="23"/>
      <c r="C75" s="23" t="s">
        <v>685</v>
      </c>
      <c r="D75" s="32">
        <v>3.2</v>
      </c>
      <c r="E75" s="38">
        <f t="shared" ref="E75:E84" si="3">(G75+I75+K75)</f>
        <v>1427376</v>
      </c>
      <c r="F75" s="38">
        <f>+인건비!$D$3</f>
        <v>446055</v>
      </c>
      <c r="G75" s="38">
        <f>TRUNC(D75*F75)</f>
        <v>1427376</v>
      </c>
      <c r="H75" s="38"/>
      <c r="I75" s="38"/>
      <c r="J75" s="38"/>
      <c r="K75" s="38"/>
      <c r="L75" s="23"/>
    </row>
    <row r="76" spans="1:12" ht="17.25" customHeight="1">
      <c r="A76" s="22" t="s">
        <v>1172</v>
      </c>
      <c r="B76" s="23"/>
      <c r="C76" s="23" t="s">
        <v>685</v>
      </c>
      <c r="D76" s="32">
        <v>4.4000000000000004</v>
      </c>
      <c r="E76" s="38">
        <f t="shared" si="3"/>
        <v>1526162</v>
      </c>
      <c r="F76" s="38">
        <f>+인건비!$D$4</f>
        <v>346855</v>
      </c>
      <c r="G76" s="38">
        <f>TRUNC(D76*F76)</f>
        <v>1526162</v>
      </c>
      <c r="H76" s="38"/>
      <c r="I76" s="38"/>
      <c r="J76" s="38"/>
      <c r="K76" s="38"/>
      <c r="L76" s="23"/>
    </row>
    <row r="77" spans="1:12" ht="17.25" customHeight="1">
      <c r="A77" s="22" t="s">
        <v>1161</v>
      </c>
      <c r="B77" s="23" t="s">
        <v>662</v>
      </c>
      <c r="C77" s="23" t="s">
        <v>685</v>
      </c>
      <c r="D77" s="32">
        <v>7.7</v>
      </c>
      <c r="E77" s="38">
        <f t="shared" si="3"/>
        <v>2262252</v>
      </c>
      <c r="F77" s="38">
        <f>+인건비!$D$5</f>
        <v>293799</v>
      </c>
      <c r="G77" s="38">
        <f>TRUNC(D77*F77)</f>
        <v>2262252</v>
      </c>
      <c r="H77" s="38"/>
      <c r="I77" s="38"/>
      <c r="J77" s="38"/>
      <c r="K77" s="38"/>
      <c r="L77" s="23"/>
    </row>
    <row r="78" spans="1:12" ht="17.25" customHeight="1">
      <c r="A78" s="22" t="s">
        <v>1154</v>
      </c>
      <c r="B78" s="23" t="s">
        <v>662</v>
      </c>
      <c r="C78" s="23" t="s">
        <v>685</v>
      </c>
      <c r="D78" s="32">
        <v>10.4</v>
      </c>
      <c r="E78" s="38">
        <f t="shared" si="3"/>
        <v>2838316</v>
      </c>
      <c r="F78" s="38">
        <f>+인건비!$D$6</f>
        <v>272915</v>
      </c>
      <c r="G78" s="38">
        <f>TRUNC(D78*F78)</f>
        <v>2838316</v>
      </c>
      <c r="H78" s="38"/>
      <c r="I78" s="38"/>
      <c r="J78" s="38"/>
      <c r="K78" s="38"/>
      <c r="L78" s="23"/>
    </row>
    <row r="79" spans="1:12" ht="17.25" customHeight="1">
      <c r="A79" s="22" t="s">
        <v>1187</v>
      </c>
      <c r="B79" s="23"/>
      <c r="C79" s="23" t="s">
        <v>685</v>
      </c>
      <c r="D79" s="32">
        <v>2.7</v>
      </c>
      <c r="E79" s="38">
        <f t="shared" si="3"/>
        <v>578399</v>
      </c>
      <c r="F79" s="38"/>
      <c r="G79" s="38"/>
      <c r="H79" s="38"/>
      <c r="I79" s="38"/>
      <c r="J79" s="38">
        <f>+인건비!$E$18</f>
        <v>214222</v>
      </c>
      <c r="K79" s="38">
        <f>TRUNC(D79*J79)</f>
        <v>578399</v>
      </c>
      <c r="L79" s="23"/>
    </row>
    <row r="80" spans="1:12" ht="17.25" customHeight="1">
      <c r="A80" s="22" t="s">
        <v>1182</v>
      </c>
      <c r="B80" s="23"/>
      <c r="C80" s="23" t="s">
        <v>685</v>
      </c>
      <c r="D80" s="32">
        <v>9.5</v>
      </c>
      <c r="E80" s="38">
        <f t="shared" si="3"/>
        <v>1572677</v>
      </c>
      <c r="F80" s="38"/>
      <c r="G80" s="38"/>
      <c r="H80" s="38"/>
      <c r="I80" s="38"/>
      <c r="J80" s="38">
        <f>+인건비!$E$17</f>
        <v>165545</v>
      </c>
      <c r="K80" s="38">
        <f>TRUNC(D80*J80)</f>
        <v>1572677</v>
      </c>
      <c r="L80" s="23"/>
    </row>
    <row r="81" spans="1:12" ht="17.25" customHeight="1">
      <c r="A81" s="22" t="s">
        <v>669</v>
      </c>
      <c r="B81" s="23" t="s">
        <v>838</v>
      </c>
      <c r="C81" s="23" t="s">
        <v>665</v>
      </c>
      <c r="D81" s="32">
        <v>0.1</v>
      </c>
      <c r="E81" s="38">
        <f t="shared" si="3"/>
        <v>25788</v>
      </c>
      <c r="F81" s="38"/>
      <c r="G81" s="38"/>
      <c r="H81" s="38">
        <f>+재료비!$K$9</f>
        <v>257880.00000000003</v>
      </c>
      <c r="I81" s="38">
        <f>TRUNC(D81*H81)</f>
        <v>25788</v>
      </c>
      <c r="J81" s="38"/>
      <c r="K81" s="38"/>
      <c r="L81" s="23"/>
    </row>
    <row r="82" spans="1:12" ht="17.25" customHeight="1">
      <c r="A82" s="22" t="s">
        <v>1168</v>
      </c>
      <c r="B82" s="23" t="s">
        <v>1170</v>
      </c>
      <c r="C82" s="23" t="s">
        <v>665</v>
      </c>
      <c r="D82" s="59">
        <v>0.05</v>
      </c>
      <c r="E82" s="38">
        <f t="shared" si="3"/>
        <v>135387</v>
      </c>
      <c r="F82" s="38"/>
      <c r="G82" s="38"/>
      <c r="H82" s="38">
        <f>+재료비!$K$10</f>
        <v>2707740</v>
      </c>
      <c r="I82" s="38">
        <f>TRUNC(D82*H82)</f>
        <v>135387</v>
      </c>
      <c r="J82" s="38"/>
      <c r="K82" s="38"/>
      <c r="L82" s="23"/>
    </row>
    <row r="83" spans="1:12" ht="17.25" customHeight="1">
      <c r="A83" s="22" t="s">
        <v>2064</v>
      </c>
      <c r="B83" s="23" t="s">
        <v>2062</v>
      </c>
      <c r="C83" s="23" t="s">
        <v>770</v>
      </c>
      <c r="D83" s="32">
        <v>20</v>
      </c>
      <c r="E83" s="38">
        <f t="shared" si="3"/>
        <v>206640</v>
      </c>
      <c r="F83" s="38"/>
      <c r="G83" s="38"/>
      <c r="H83" s="38"/>
      <c r="I83" s="38"/>
      <c r="J83" s="38">
        <f>+기계손료!$J$3</f>
        <v>10332</v>
      </c>
      <c r="K83" s="38">
        <f>TRUNC(D83*J83)</f>
        <v>206640</v>
      </c>
      <c r="L83" s="23"/>
    </row>
    <row r="84" spans="1:12" ht="17.25" customHeight="1">
      <c r="A84" s="22" t="s">
        <v>2063</v>
      </c>
      <c r="B84" s="23"/>
      <c r="C84" s="23" t="s">
        <v>770</v>
      </c>
      <c r="D84" s="32">
        <v>5.6</v>
      </c>
      <c r="E84" s="38">
        <f t="shared" si="3"/>
        <v>10740</v>
      </c>
      <c r="F84" s="38"/>
      <c r="G84" s="38"/>
      <c r="H84" s="38"/>
      <c r="I84" s="38"/>
      <c r="J84" s="38">
        <f>+기계손료!$J$4</f>
        <v>1918</v>
      </c>
      <c r="K84" s="38">
        <f>TRUNC(D84*J84)</f>
        <v>10740</v>
      </c>
      <c r="L84" s="23"/>
    </row>
    <row r="85" spans="1:12" ht="17.25" customHeight="1">
      <c r="A85" s="22" t="s">
        <v>701</v>
      </c>
      <c r="B85" s="23"/>
      <c r="C85" s="23"/>
      <c r="D85" s="32"/>
      <c r="E85" s="38">
        <f>SUM(E75:E84)</f>
        <v>10583737</v>
      </c>
      <c r="F85" s="38"/>
      <c r="G85" s="38">
        <f>SUM(G75:G84)</f>
        <v>8054106</v>
      </c>
      <c r="H85" s="38"/>
      <c r="I85" s="38">
        <f>SUM(I75:I84)</f>
        <v>161175</v>
      </c>
      <c r="J85" s="38"/>
      <c r="K85" s="38">
        <f>SUM(K75:K84)</f>
        <v>2368456</v>
      </c>
      <c r="L85" s="23"/>
    </row>
    <row r="86" spans="1:12" ht="17.25" customHeight="1">
      <c r="A86" s="22"/>
      <c r="B86" s="23"/>
      <c r="C86" s="23"/>
      <c r="D86" s="32"/>
      <c r="E86" s="38"/>
      <c r="F86" s="38"/>
      <c r="G86" s="38"/>
      <c r="H86" s="38"/>
      <c r="I86" s="38"/>
      <c r="J86" s="38"/>
      <c r="K86" s="38"/>
      <c r="L86" s="23"/>
    </row>
    <row r="87" spans="1:12" ht="17.25" customHeight="1">
      <c r="A87" s="39" t="s">
        <v>682</v>
      </c>
      <c r="B87" s="33" t="s">
        <v>1164</v>
      </c>
      <c r="C87" s="34"/>
      <c r="D87" s="35">
        <f>+집계표!$G$2</f>
        <v>1.1000000000000001</v>
      </c>
      <c r="E87" s="40">
        <f>(G87+I87+K87)</f>
        <v>8859516</v>
      </c>
      <c r="F87" s="40"/>
      <c r="G87" s="40"/>
      <c r="H87" s="40"/>
      <c r="I87" s="40"/>
      <c r="J87" s="40">
        <f>+G85</f>
        <v>8054106</v>
      </c>
      <c r="K87" s="40">
        <f>TRUNC(D87*J87)</f>
        <v>8859516</v>
      </c>
      <c r="L87" s="23"/>
    </row>
    <row r="88" spans="1:12" ht="17.25" customHeight="1">
      <c r="A88" s="39" t="s">
        <v>670</v>
      </c>
      <c r="B88" s="33" t="s">
        <v>425</v>
      </c>
      <c r="C88" s="34"/>
      <c r="D88" s="35">
        <f>+집계표!$H$2</f>
        <v>0.2</v>
      </c>
      <c r="E88" s="40">
        <f>(G88+I88+K88)</f>
        <v>3382724</v>
      </c>
      <c r="F88" s="40"/>
      <c r="G88" s="40"/>
      <c r="H88" s="40"/>
      <c r="I88" s="40"/>
      <c r="J88" s="40">
        <f>+J87+K87</f>
        <v>16913622</v>
      </c>
      <c r="K88" s="40">
        <f>TRUNC(D88*J88)</f>
        <v>3382724</v>
      </c>
      <c r="L88" s="23"/>
    </row>
    <row r="89" spans="1:12" ht="17.25" customHeight="1">
      <c r="A89" s="39" t="s">
        <v>718</v>
      </c>
      <c r="B89" s="33"/>
      <c r="C89" s="34"/>
      <c r="D89" s="36"/>
      <c r="E89" s="40">
        <f>SUM(E85:E88)</f>
        <v>22825977</v>
      </c>
      <c r="F89" s="40"/>
      <c r="G89" s="40">
        <f>SUM(G85:G88)</f>
        <v>8054106</v>
      </c>
      <c r="H89" s="40"/>
      <c r="I89" s="40">
        <f>SUM(I85:I88)</f>
        <v>161175</v>
      </c>
      <c r="J89" s="40"/>
      <c r="K89" s="40">
        <f>SUM(K85:K88)</f>
        <v>14610696</v>
      </c>
      <c r="L89" s="23" t="s">
        <v>662</v>
      </c>
    </row>
    <row r="90" spans="1:12" ht="17.25" customHeight="1">
      <c r="A90" s="58"/>
      <c r="B90" s="57"/>
      <c r="C90" s="58"/>
      <c r="D90" s="58"/>
      <c r="E90" s="58"/>
      <c r="F90" s="58"/>
      <c r="G90" s="58"/>
      <c r="H90" s="58"/>
      <c r="I90" s="58"/>
      <c r="J90" s="58"/>
      <c r="K90" s="58"/>
      <c r="L90" s="57"/>
    </row>
    <row r="91" spans="1:12" ht="17.25" customHeight="1">
      <c r="A91" s="52" t="s">
        <v>288</v>
      </c>
      <c r="B91" s="57"/>
      <c r="C91" s="58"/>
      <c r="D91" s="58"/>
      <c r="E91" s="58"/>
      <c r="F91" s="58"/>
      <c r="G91" s="58"/>
      <c r="H91" s="58"/>
      <c r="I91" s="58"/>
      <c r="J91" s="58"/>
      <c r="K91" s="58"/>
      <c r="L91" s="57"/>
    </row>
    <row r="92" spans="1:12" ht="17.25" customHeight="1">
      <c r="A92" s="22" t="s">
        <v>686</v>
      </c>
      <c r="B92" s="23"/>
      <c r="C92" s="23" t="s">
        <v>685</v>
      </c>
      <c r="D92" s="32">
        <v>3.2</v>
      </c>
      <c r="E92" s="38">
        <f t="shared" ref="E92:E101" si="4">(G92+I92+K92)</f>
        <v>1427376</v>
      </c>
      <c r="F92" s="38">
        <f>+인건비!$D$3</f>
        <v>446055</v>
      </c>
      <c r="G92" s="38">
        <f>TRUNC(D92*F92)</f>
        <v>1427376</v>
      </c>
      <c r="H92" s="38"/>
      <c r="I92" s="38"/>
      <c r="J92" s="38"/>
      <c r="K92" s="38"/>
      <c r="L92" s="23"/>
    </row>
    <row r="93" spans="1:12" ht="17.25" customHeight="1">
      <c r="A93" s="22" t="s">
        <v>1172</v>
      </c>
      <c r="B93" s="23"/>
      <c r="C93" s="23" t="s">
        <v>685</v>
      </c>
      <c r="D93" s="32">
        <v>4.4000000000000004</v>
      </c>
      <c r="E93" s="38">
        <f t="shared" si="4"/>
        <v>1526162</v>
      </c>
      <c r="F93" s="38">
        <f>+인건비!$D$4</f>
        <v>346855</v>
      </c>
      <c r="G93" s="38">
        <f>TRUNC(D93*F93)</f>
        <v>1526162</v>
      </c>
      <c r="H93" s="38"/>
      <c r="I93" s="38"/>
      <c r="J93" s="38"/>
      <c r="K93" s="38"/>
      <c r="L93" s="23"/>
    </row>
    <row r="94" spans="1:12" ht="17.25" customHeight="1">
      <c r="A94" s="22" t="s">
        <v>1161</v>
      </c>
      <c r="B94" s="23" t="s">
        <v>662</v>
      </c>
      <c r="C94" s="23" t="s">
        <v>685</v>
      </c>
      <c r="D94" s="32">
        <v>9.1999999999999993</v>
      </c>
      <c r="E94" s="38">
        <f t="shared" si="4"/>
        <v>2702950</v>
      </c>
      <c r="F94" s="38">
        <f>+인건비!$D$5</f>
        <v>293799</v>
      </c>
      <c r="G94" s="38">
        <f>TRUNC(D94*F94)</f>
        <v>2702950</v>
      </c>
      <c r="H94" s="38"/>
      <c r="I94" s="38"/>
      <c r="J94" s="38"/>
      <c r="K94" s="38"/>
      <c r="L94" s="23"/>
    </row>
    <row r="95" spans="1:12" ht="17.25" customHeight="1">
      <c r="A95" s="22" t="s">
        <v>1154</v>
      </c>
      <c r="B95" s="23" t="s">
        <v>662</v>
      </c>
      <c r="C95" s="23" t="s">
        <v>685</v>
      </c>
      <c r="D95" s="32">
        <v>12.5</v>
      </c>
      <c r="E95" s="38">
        <f t="shared" si="4"/>
        <v>3411437</v>
      </c>
      <c r="F95" s="38">
        <f>+인건비!$D$6</f>
        <v>272915</v>
      </c>
      <c r="G95" s="38">
        <f>TRUNC(D95*F95)</f>
        <v>3411437</v>
      </c>
      <c r="H95" s="38"/>
      <c r="I95" s="38"/>
      <c r="J95" s="38"/>
      <c r="K95" s="38"/>
      <c r="L95" s="23"/>
    </row>
    <row r="96" spans="1:12" ht="17.25" customHeight="1">
      <c r="A96" s="22" t="s">
        <v>1187</v>
      </c>
      <c r="B96" s="23"/>
      <c r="C96" s="23" t="s">
        <v>685</v>
      </c>
      <c r="D96" s="32">
        <v>3.2</v>
      </c>
      <c r="E96" s="38">
        <f t="shared" si="4"/>
        <v>685510</v>
      </c>
      <c r="F96" s="38"/>
      <c r="G96" s="38"/>
      <c r="H96" s="38"/>
      <c r="I96" s="38"/>
      <c r="J96" s="38">
        <f>+인건비!$E$18</f>
        <v>214222</v>
      </c>
      <c r="K96" s="38">
        <f>TRUNC(D96*J96)</f>
        <v>685510</v>
      </c>
      <c r="L96" s="23"/>
    </row>
    <row r="97" spans="1:12" ht="17.25" customHeight="1">
      <c r="A97" s="22" t="s">
        <v>1182</v>
      </c>
      <c r="B97" s="23"/>
      <c r="C97" s="23" t="s">
        <v>685</v>
      </c>
      <c r="D97" s="32">
        <v>11.4</v>
      </c>
      <c r="E97" s="38">
        <f t="shared" si="4"/>
        <v>1887213</v>
      </c>
      <c r="F97" s="38"/>
      <c r="G97" s="38"/>
      <c r="H97" s="38"/>
      <c r="I97" s="38"/>
      <c r="J97" s="38">
        <f>+인건비!$E$17</f>
        <v>165545</v>
      </c>
      <c r="K97" s="38">
        <f>TRUNC(D97*J97)</f>
        <v>1887213</v>
      </c>
      <c r="L97" s="23"/>
    </row>
    <row r="98" spans="1:12" ht="17.25" customHeight="1">
      <c r="A98" s="22" t="s">
        <v>669</v>
      </c>
      <c r="B98" s="23" t="s">
        <v>838</v>
      </c>
      <c r="C98" s="23" t="s">
        <v>665</v>
      </c>
      <c r="D98" s="32">
        <v>0.1</v>
      </c>
      <c r="E98" s="38">
        <f t="shared" si="4"/>
        <v>25788</v>
      </c>
      <c r="F98" s="38"/>
      <c r="G98" s="38"/>
      <c r="H98" s="38">
        <f>+재료비!$K$9</f>
        <v>257880.00000000003</v>
      </c>
      <c r="I98" s="38">
        <f>TRUNC(D98*H98)</f>
        <v>25788</v>
      </c>
      <c r="J98" s="38"/>
      <c r="K98" s="38"/>
      <c r="L98" s="23"/>
    </row>
    <row r="99" spans="1:12" ht="17.25" customHeight="1">
      <c r="A99" s="22" t="s">
        <v>1168</v>
      </c>
      <c r="B99" s="23" t="s">
        <v>1170</v>
      </c>
      <c r="C99" s="23" t="s">
        <v>665</v>
      </c>
      <c r="D99" s="59">
        <v>0.05</v>
      </c>
      <c r="E99" s="38">
        <f t="shared" si="4"/>
        <v>135387</v>
      </c>
      <c r="F99" s="38"/>
      <c r="G99" s="38"/>
      <c r="H99" s="38">
        <f>+재료비!$K$10</f>
        <v>2707740</v>
      </c>
      <c r="I99" s="38">
        <f>TRUNC(D99*H99)</f>
        <v>135387</v>
      </c>
      <c r="J99" s="38"/>
      <c r="K99" s="38"/>
      <c r="L99" s="23"/>
    </row>
    <row r="100" spans="1:12" ht="17.25" customHeight="1">
      <c r="A100" s="22" t="s">
        <v>2064</v>
      </c>
      <c r="B100" s="23" t="s">
        <v>2062</v>
      </c>
      <c r="C100" s="23" t="s">
        <v>770</v>
      </c>
      <c r="D100" s="32">
        <v>24</v>
      </c>
      <c r="E100" s="38">
        <f t="shared" si="4"/>
        <v>247968</v>
      </c>
      <c r="F100" s="38"/>
      <c r="G100" s="38"/>
      <c r="H100" s="38"/>
      <c r="I100" s="38"/>
      <c r="J100" s="38">
        <f>+기계손료!$J$3</f>
        <v>10332</v>
      </c>
      <c r="K100" s="38">
        <f>TRUNC(D100*J100)</f>
        <v>247968</v>
      </c>
      <c r="L100" s="23"/>
    </row>
    <row r="101" spans="1:12" ht="17.25" customHeight="1">
      <c r="A101" s="22" t="s">
        <v>2063</v>
      </c>
      <c r="B101" s="23"/>
      <c r="C101" s="23" t="s">
        <v>770</v>
      </c>
      <c r="D101" s="32">
        <v>6.7</v>
      </c>
      <c r="E101" s="38">
        <f t="shared" si="4"/>
        <v>12850</v>
      </c>
      <c r="F101" s="38"/>
      <c r="G101" s="38"/>
      <c r="H101" s="38"/>
      <c r="I101" s="38"/>
      <c r="J101" s="38">
        <f>+기계손료!$J$4</f>
        <v>1918</v>
      </c>
      <c r="K101" s="38">
        <f>TRUNC(D101*J101)</f>
        <v>12850</v>
      </c>
      <c r="L101" s="23"/>
    </row>
    <row r="102" spans="1:12" ht="17.25" customHeight="1">
      <c r="A102" s="22" t="s">
        <v>701</v>
      </c>
      <c r="B102" s="23"/>
      <c r="C102" s="23"/>
      <c r="D102" s="32"/>
      <c r="E102" s="38">
        <f>SUM(E92:E101)</f>
        <v>12062641</v>
      </c>
      <c r="F102" s="38"/>
      <c r="G102" s="38">
        <f>SUM(G92:G101)</f>
        <v>9067925</v>
      </c>
      <c r="H102" s="38"/>
      <c r="I102" s="38">
        <f>SUM(I92:I101)</f>
        <v>161175</v>
      </c>
      <c r="J102" s="38"/>
      <c r="K102" s="38">
        <f>SUM(K92:K101)</f>
        <v>2833541</v>
      </c>
      <c r="L102" s="23"/>
    </row>
    <row r="103" spans="1:12" ht="17.25" customHeight="1">
      <c r="A103" s="22"/>
      <c r="B103" s="23"/>
      <c r="C103" s="23"/>
      <c r="D103" s="32"/>
      <c r="E103" s="38"/>
      <c r="F103" s="38"/>
      <c r="G103" s="38"/>
      <c r="H103" s="38"/>
      <c r="I103" s="38"/>
      <c r="J103" s="38"/>
      <c r="K103" s="38"/>
      <c r="L103" s="23"/>
    </row>
    <row r="104" spans="1:12" ht="17.25" customHeight="1">
      <c r="A104" s="39" t="s">
        <v>682</v>
      </c>
      <c r="B104" s="33" t="s">
        <v>1164</v>
      </c>
      <c r="C104" s="34"/>
      <c r="D104" s="35">
        <f>+집계표!$G$2</f>
        <v>1.1000000000000001</v>
      </c>
      <c r="E104" s="40">
        <f>(G104+I104+K104)</f>
        <v>9974717</v>
      </c>
      <c r="F104" s="40"/>
      <c r="G104" s="40"/>
      <c r="H104" s="40"/>
      <c r="I104" s="40"/>
      <c r="J104" s="40">
        <f>+G102</f>
        <v>9067925</v>
      </c>
      <c r="K104" s="40">
        <f>TRUNC(D104*J104)</f>
        <v>9974717</v>
      </c>
      <c r="L104" s="23"/>
    </row>
    <row r="105" spans="1:12" ht="17.25" customHeight="1">
      <c r="A105" s="39" t="s">
        <v>670</v>
      </c>
      <c r="B105" s="33" t="s">
        <v>425</v>
      </c>
      <c r="C105" s="34"/>
      <c r="D105" s="35">
        <f>+집계표!$H$2</f>
        <v>0.2</v>
      </c>
      <c r="E105" s="40">
        <f>(G105+I105+K105)</f>
        <v>3808528</v>
      </c>
      <c r="F105" s="40"/>
      <c r="G105" s="40"/>
      <c r="H105" s="40"/>
      <c r="I105" s="40"/>
      <c r="J105" s="40">
        <f>+J104+K104</f>
        <v>19042642</v>
      </c>
      <c r="K105" s="40">
        <f>TRUNC(D105*J105)</f>
        <v>3808528</v>
      </c>
      <c r="L105" s="23"/>
    </row>
    <row r="106" spans="1:12" ht="17.25" customHeight="1">
      <c r="A106" s="39" t="s">
        <v>718</v>
      </c>
      <c r="B106" s="33"/>
      <c r="C106" s="34"/>
      <c r="D106" s="36"/>
      <c r="E106" s="40">
        <f>SUM(E102:E105)</f>
        <v>25845886</v>
      </c>
      <c r="F106" s="40"/>
      <c r="G106" s="40">
        <f>SUM(G102:G105)</f>
        <v>9067925</v>
      </c>
      <c r="H106" s="40"/>
      <c r="I106" s="40">
        <f>SUM(I102:I105)</f>
        <v>161175</v>
      </c>
      <c r="J106" s="40"/>
      <c r="K106" s="40">
        <f>SUM(K102:K105)</f>
        <v>16616786</v>
      </c>
      <c r="L106" s="23" t="s">
        <v>662</v>
      </c>
    </row>
    <row r="107" spans="1:12" ht="17.25" customHeight="1">
      <c r="A107" s="58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7"/>
    </row>
    <row r="108" spans="1:12" ht="17.25" customHeight="1">
      <c r="A108" s="52" t="s">
        <v>287</v>
      </c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7"/>
    </row>
    <row r="109" spans="1:12" ht="17.25" customHeight="1">
      <c r="A109" s="22" t="s">
        <v>686</v>
      </c>
      <c r="B109" s="23"/>
      <c r="C109" s="23" t="s">
        <v>685</v>
      </c>
      <c r="D109" s="32">
        <v>3.2</v>
      </c>
      <c r="E109" s="38">
        <f t="shared" ref="E109:E118" si="5">(G109+I109+K109)</f>
        <v>1427376</v>
      </c>
      <c r="F109" s="38">
        <f>+인건비!$D$3</f>
        <v>446055</v>
      </c>
      <c r="G109" s="38">
        <f>TRUNC(D109*F109)</f>
        <v>1427376</v>
      </c>
      <c r="H109" s="38"/>
      <c r="I109" s="38"/>
      <c r="J109" s="38"/>
      <c r="K109" s="38"/>
      <c r="L109" s="23"/>
    </row>
    <row r="110" spans="1:12" ht="17.25" customHeight="1">
      <c r="A110" s="22" t="s">
        <v>1172</v>
      </c>
      <c r="B110" s="23"/>
      <c r="C110" s="23" t="s">
        <v>685</v>
      </c>
      <c r="D110" s="32">
        <v>4.4000000000000004</v>
      </c>
      <c r="E110" s="38">
        <f t="shared" si="5"/>
        <v>1526162</v>
      </c>
      <c r="F110" s="38">
        <f>+인건비!$D$4</f>
        <v>346855</v>
      </c>
      <c r="G110" s="38">
        <f>TRUNC(D110*F110)</f>
        <v>1526162</v>
      </c>
      <c r="H110" s="38"/>
      <c r="I110" s="38"/>
      <c r="J110" s="38"/>
      <c r="K110" s="38"/>
      <c r="L110" s="23"/>
    </row>
    <row r="111" spans="1:12" ht="17.25" customHeight="1">
      <c r="A111" s="22" t="s">
        <v>1161</v>
      </c>
      <c r="B111" s="23" t="s">
        <v>662</v>
      </c>
      <c r="C111" s="23" t="s">
        <v>685</v>
      </c>
      <c r="D111" s="32">
        <v>10.8</v>
      </c>
      <c r="E111" s="38">
        <f t="shared" si="5"/>
        <v>3173029</v>
      </c>
      <c r="F111" s="38">
        <f>+인건비!$D$5</f>
        <v>293799</v>
      </c>
      <c r="G111" s="38">
        <f>TRUNC(D111*F111)</f>
        <v>3173029</v>
      </c>
      <c r="H111" s="38"/>
      <c r="I111" s="38"/>
      <c r="J111" s="38"/>
      <c r="K111" s="38"/>
      <c r="L111" s="23"/>
    </row>
    <row r="112" spans="1:12" ht="17.25" customHeight="1">
      <c r="A112" s="22" t="s">
        <v>1154</v>
      </c>
      <c r="B112" s="23" t="s">
        <v>662</v>
      </c>
      <c r="C112" s="23" t="s">
        <v>685</v>
      </c>
      <c r="D112" s="32">
        <v>14.6</v>
      </c>
      <c r="E112" s="38">
        <f t="shared" si="5"/>
        <v>3984559</v>
      </c>
      <c r="F112" s="38">
        <f>+인건비!$D$6</f>
        <v>272915</v>
      </c>
      <c r="G112" s="38">
        <f>TRUNC(D112*F112)</f>
        <v>3984559</v>
      </c>
      <c r="H112" s="38"/>
      <c r="I112" s="38"/>
      <c r="J112" s="38"/>
      <c r="K112" s="38"/>
      <c r="L112" s="23"/>
    </row>
    <row r="113" spans="1:12" ht="17.25" customHeight="1">
      <c r="A113" s="22" t="s">
        <v>1187</v>
      </c>
      <c r="B113" s="23"/>
      <c r="C113" s="23" t="s">
        <v>685</v>
      </c>
      <c r="D113" s="32">
        <v>3.8</v>
      </c>
      <c r="E113" s="38">
        <f t="shared" si="5"/>
        <v>814043</v>
      </c>
      <c r="F113" s="38"/>
      <c r="G113" s="38"/>
      <c r="H113" s="38"/>
      <c r="I113" s="38"/>
      <c r="J113" s="38">
        <f>+인건비!$E$18</f>
        <v>214222</v>
      </c>
      <c r="K113" s="38">
        <f>TRUNC(D113*J113)</f>
        <v>814043</v>
      </c>
      <c r="L113" s="23"/>
    </row>
    <row r="114" spans="1:12" ht="17.25" customHeight="1">
      <c r="A114" s="22" t="s">
        <v>1182</v>
      </c>
      <c r="B114" s="23"/>
      <c r="C114" s="23" t="s">
        <v>685</v>
      </c>
      <c r="D114" s="32">
        <v>13.3</v>
      </c>
      <c r="E114" s="38">
        <f t="shared" si="5"/>
        <v>2201748</v>
      </c>
      <c r="F114" s="38"/>
      <c r="G114" s="38"/>
      <c r="H114" s="38"/>
      <c r="I114" s="38"/>
      <c r="J114" s="38">
        <f>+인건비!$E$17</f>
        <v>165545</v>
      </c>
      <c r="K114" s="38">
        <f>TRUNC(D114*J114)</f>
        <v>2201748</v>
      </c>
      <c r="L114" s="23"/>
    </row>
    <row r="115" spans="1:12" ht="17.25" customHeight="1">
      <c r="A115" s="22" t="s">
        <v>669</v>
      </c>
      <c r="B115" s="23" t="s">
        <v>838</v>
      </c>
      <c r="C115" s="23" t="s">
        <v>665</v>
      </c>
      <c r="D115" s="32">
        <v>0.1</v>
      </c>
      <c r="E115" s="38">
        <f t="shared" si="5"/>
        <v>25788</v>
      </c>
      <c r="F115" s="38"/>
      <c r="G115" s="38"/>
      <c r="H115" s="38">
        <f>+재료비!$K$9</f>
        <v>257880.00000000003</v>
      </c>
      <c r="I115" s="38">
        <f>TRUNC(D115*H115)</f>
        <v>25788</v>
      </c>
      <c r="J115" s="38"/>
      <c r="K115" s="38"/>
      <c r="L115" s="23"/>
    </row>
    <row r="116" spans="1:12" ht="17.25" customHeight="1">
      <c r="A116" s="22" t="s">
        <v>1168</v>
      </c>
      <c r="B116" s="23" t="s">
        <v>1170</v>
      </c>
      <c r="C116" s="23" t="s">
        <v>665</v>
      </c>
      <c r="D116" s="59">
        <v>0.05</v>
      </c>
      <c r="E116" s="38">
        <f t="shared" si="5"/>
        <v>135387</v>
      </c>
      <c r="F116" s="38"/>
      <c r="G116" s="38"/>
      <c r="H116" s="38">
        <f>+재료비!$K$10</f>
        <v>2707740</v>
      </c>
      <c r="I116" s="38">
        <f>TRUNC(D116*H116)</f>
        <v>135387</v>
      </c>
      <c r="J116" s="38"/>
      <c r="K116" s="38"/>
      <c r="L116" s="23"/>
    </row>
    <row r="117" spans="1:12" ht="17.25" customHeight="1">
      <c r="A117" s="22" t="s">
        <v>2064</v>
      </c>
      <c r="B117" s="23" t="s">
        <v>2062</v>
      </c>
      <c r="C117" s="23" t="s">
        <v>770</v>
      </c>
      <c r="D117" s="32">
        <v>28</v>
      </c>
      <c r="E117" s="38">
        <f t="shared" si="5"/>
        <v>289296</v>
      </c>
      <c r="F117" s="38"/>
      <c r="G117" s="38"/>
      <c r="H117" s="38"/>
      <c r="I117" s="38"/>
      <c r="J117" s="38">
        <f>+기계손료!$J$3</f>
        <v>10332</v>
      </c>
      <c r="K117" s="38">
        <f>TRUNC(D117*J117)</f>
        <v>289296</v>
      </c>
      <c r="L117" s="23"/>
    </row>
    <row r="118" spans="1:12" ht="17.25" customHeight="1">
      <c r="A118" s="22" t="s">
        <v>2063</v>
      </c>
      <c r="B118" s="23"/>
      <c r="C118" s="23" t="s">
        <v>770</v>
      </c>
      <c r="D118" s="32">
        <v>8</v>
      </c>
      <c r="E118" s="38">
        <f t="shared" si="5"/>
        <v>15344</v>
      </c>
      <c r="F118" s="38"/>
      <c r="G118" s="38"/>
      <c r="H118" s="38"/>
      <c r="I118" s="38"/>
      <c r="J118" s="38">
        <f>+기계손료!$J$4</f>
        <v>1918</v>
      </c>
      <c r="K118" s="38">
        <f>TRUNC(D118*J118)</f>
        <v>15344</v>
      </c>
      <c r="L118" s="23"/>
    </row>
    <row r="119" spans="1:12" ht="17.25" customHeight="1">
      <c r="A119" s="22" t="s">
        <v>701</v>
      </c>
      <c r="B119" s="23"/>
      <c r="C119" s="23"/>
      <c r="D119" s="32"/>
      <c r="E119" s="38">
        <f>SUM(E109:E118)</f>
        <v>13592732</v>
      </c>
      <c r="F119" s="38"/>
      <c r="G119" s="38">
        <f>SUM(G109:G118)</f>
        <v>10111126</v>
      </c>
      <c r="H119" s="38"/>
      <c r="I119" s="38">
        <f>SUM(I109:I118)</f>
        <v>161175</v>
      </c>
      <c r="J119" s="38"/>
      <c r="K119" s="38">
        <f>SUM(K109:K118)</f>
        <v>3320431</v>
      </c>
      <c r="L119" s="23"/>
    </row>
    <row r="120" spans="1:12" ht="17.25" customHeight="1">
      <c r="A120" s="22"/>
      <c r="B120" s="23"/>
      <c r="C120" s="23"/>
      <c r="D120" s="32"/>
      <c r="E120" s="38"/>
      <c r="F120" s="38"/>
      <c r="G120" s="38"/>
      <c r="H120" s="38"/>
      <c r="I120" s="38"/>
      <c r="J120" s="38"/>
      <c r="K120" s="38"/>
      <c r="L120" s="23"/>
    </row>
    <row r="121" spans="1:12" ht="17.25" customHeight="1">
      <c r="A121" s="39" t="s">
        <v>682</v>
      </c>
      <c r="B121" s="33" t="s">
        <v>1164</v>
      </c>
      <c r="C121" s="34"/>
      <c r="D121" s="35">
        <f>+집계표!$G$2</f>
        <v>1.1000000000000001</v>
      </c>
      <c r="E121" s="40">
        <f>(G121+I121+K121)</f>
        <v>11122238</v>
      </c>
      <c r="F121" s="40"/>
      <c r="G121" s="40"/>
      <c r="H121" s="40"/>
      <c r="I121" s="40"/>
      <c r="J121" s="40">
        <f>+G119</f>
        <v>10111126</v>
      </c>
      <c r="K121" s="40">
        <f>TRUNC(D121*J121)</f>
        <v>11122238</v>
      </c>
      <c r="L121" s="23"/>
    </row>
    <row r="122" spans="1:12" ht="17.25" customHeight="1">
      <c r="A122" s="39" t="s">
        <v>670</v>
      </c>
      <c r="B122" s="33" t="s">
        <v>425</v>
      </c>
      <c r="C122" s="34"/>
      <c r="D122" s="35">
        <f>+집계표!$H$2</f>
        <v>0.2</v>
      </c>
      <c r="E122" s="40">
        <f>(G122+I122+K122)</f>
        <v>4246672</v>
      </c>
      <c r="F122" s="40"/>
      <c r="G122" s="40"/>
      <c r="H122" s="40"/>
      <c r="I122" s="40"/>
      <c r="J122" s="40">
        <f>+J121+K121</f>
        <v>21233364</v>
      </c>
      <c r="K122" s="40">
        <f>TRUNC(D122*J122)</f>
        <v>4246672</v>
      </c>
      <c r="L122" s="23"/>
    </row>
    <row r="123" spans="1:12" ht="17.25" customHeight="1">
      <c r="A123" s="39" t="s">
        <v>718</v>
      </c>
      <c r="B123" s="33"/>
      <c r="C123" s="34"/>
      <c r="D123" s="36"/>
      <c r="E123" s="40">
        <f>SUM(E119:E122)</f>
        <v>28961642</v>
      </c>
      <c r="F123" s="40"/>
      <c r="G123" s="40">
        <f>SUM(G119:G122)</f>
        <v>10111126</v>
      </c>
      <c r="H123" s="40"/>
      <c r="I123" s="40">
        <f>SUM(I119:I122)</f>
        <v>161175</v>
      </c>
      <c r="J123" s="40"/>
      <c r="K123" s="40">
        <f>SUM(K119:K122)</f>
        <v>18689341</v>
      </c>
      <c r="L123" s="23" t="s">
        <v>662</v>
      </c>
    </row>
    <row r="124" spans="1:12" ht="17.25" customHeight="1">
      <c r="A124" s="58"/>
      <c r="B124" s="57"/>
      <c r="C124" s="58"/>
      <c r="D124" s="58"/>
      <c r="E124" s="58"/>
      <c r="F124" s="58"/>
      <c r="G124" s="58"/>
      <c r="H124" s="58"/>
      <c r="I124" s="58"/>
      <c r="J124" s="58"/>
      <c r="K124" s="58"/>
      <c r="L124" s="57"/>
    </row>
    <row r="125" spans="1:12" ht="17.25" customHeight="1">
      <c r="A125" s="52" t="s">
        <v>259</v>
      </c>
      <c r="B125" s="57"/>
      <c r="C125" s="58"/>
      <c r="D125" s="58"/>
      <c r="E125" s="58"/>
      <c r="F125" s="58"/>
      <c r="G125" s="58"/>
      <c r="H125" s="58"/>
      <c r="I125" s="58"/>
      <c r="J125" s="58"/>
      <c r="K125" s="58"/>
      <c r="L125" s="57"/>
    </row>
    <row r="126" spans="1:12" ht="17.25" customHeight="1">
      <c r="A126" s="22" t="s">
        <v>686</v>
      </c>
      <c r="B126" s="23"/>
      <c r="C126" s="23" t="s">
        <v>685</v>
      </c>
      <c r="D126" s="32">
        <v>3.8</v>
      </c>
      <c r="E126" s="38">
        <f t="shared" ref="E126:E140" si="6">(G126+I126+K126)</f>
        <v>1695009</v>
      </c>
      <c r="F126" s="38">
        <f>+인건비!$D$3</f>
        <v>446055</v>
      </c>
      <c r="G126" s="38">
        <f>TRUNC(D126*F126)</f>
        <v>1695009</v>
      </c>
      <c r="H126" s="38"/>
      <c r="I126" s="38"/>
      <c r="J126" s="38"/>
      <c r="K126" s="38"/>
      <c r="L126" s="23"/>
    </row>
    <row r="127" spans="1:12" ht="17.25" customHeight="1">
      <c r="A127" s="22" t="s">
        <v>1172</v>
      </c>
      <c r="B127" s="23"/>
      <c r="C127" s="23" t="s">
        <v>685</v>
      </c>
      <c r="D127" s="32">
        <v>5.0999999999999996</v>
      </c>
      <c r="E127" s="38">
        <f t="shared" si="6"/>
        <v>1768960</v>
      </c>
      <c r="F127" s="38">
        <f>+인건비!$D$4</f>
        <v>346855</v>
      </c>
      <c r="G127" s="38">
        <f>TRUNC(D127*F127)</f>
        <v>1768960</v>
      </c>
      <c r="H127" s="38"/>
      <c r="I127" s="38"/>
      <c r="J127" s="38"/>
      <c r="K127" s="38"/>
      <c r="L127" s="23"/>
    </row>
    <row r="128" spans="1:12" ht="17.25" customHeight="1">
      <c r="A128" s="22" t="s">
        <v>1161</v>
      </c>
      <c r="B128" s="23" t="s">
        <v>662</v>
      </c>
      <c r="C128" s="23" t="s">
        <v>685</v>
      </c>
      <c r="D128" s="32">
        <v>12.9</v>
      </c>
      <c r="E128" s="38">
        <f t="shared" si="6"/>
        <v>3790007</v>
      </c>
      <c r="F128" s="38">
        <f>+인건비!$D$5</f>
        <v>293799</v>
      </c>
      <c r="G128" s="38">
        <f>TRUNC(D128*F128)</f>
        <v>3790007</v>
      </c>
      <c r="H128" s="38"/>
      <c r="I128" s="38"/>
      <c r="J128" s="38"/>
      <c r="K128" s="38"/>
      <c r="L128" s="23"/>
    </row>
    <row r="129" spans="1:12" ht="17.25" customHeight="1">
      <c r="A129" s="22" t="s">
        <v>1154</v>
      </c>
      <c r="B129" s="23" t="s">
        <v>662</v>
      </c>
      <c r="C129" s="23" t="s">
        <v>685</v>
      </c>
      <c r="D129" s="32">
        <v>17.5</v>
      </c>
      <c r="E129" s="38">
        <f t="shared" si="6"/>
        <v>4776012</v>
      </c>
      <c r="F129" s="38">
        <f>+인건비!$D$6</f>
        <v>272915</v>
      </c>
      <c r="G129" s="38">
        <f>TRUNC(D129*F129)</f>
        <v>4776012</v>
      </c>
      <c r="H129" s="38"/>
      <c r="I129" s="38"/>
      <c r="J129" s="38"/>
      <c r="K129" s="38"/>
      <c r="L129" s="23"/>
    </row>
    <row r="130" spans="1:12" ht="17.25" customHeight="1">
      <c r="A130" s="22" t="s">
        <v>1185</v>
      </c>
      <c r="B130" s="23"/>
      <c r="C130" s="23" t="s">
        <v>685</v>
      </c>
      <c r="D130" s="32">
        <v>4.5</v>
      </c>
      <c r="E130" s="38">
        <f t="shared" si="6"/>
        <v>1143909</v>
      </c>
      <c r="F130" s="38"/>
      <c r="G130" s="38"/>
      <c r="H130" s="38"/>
      <c r="I130" s="38"/>
      <c r="J130" s="38">
        <f>+인건비!$E$22</f>
        <v>254202</v>
      </c>
      <c r="K130" s="38">
        <f>TRUNC(D130*J130)</f>
        <v>1143909</v>
      </c>
      <c r="L130" s="23"/>
    </row>
    <row r="131" spans="1:12" ht="17.25" customHeight="1">
      <c r="A131" s="22" t="s">
        <v>1187</v>
      </c>
      <c r="B131" s="23"/>
      <c r="C131" s="23" t="s">
        <v>685</v>
      </c>
      <c r="D131" s="32">
        <v>4.5</v>
      </c>
      <c r="E131" s="38">
        <f t="shared" si="6"/>
        <v>963999</v>
      </c>
      <c r="F131" s="38"/>
      <c r="G131" s="38"/>
      <c r="H131" s="38"/>
      <c r="I131" s="38"/>
      <c r="J131" s="38">
        <f>+인건비!$E$18</f>
        <v>214222</v>
      </c>
      <c r="K131" s="38">
        <f>TRUNC(D131*J131)</f>
        <v>963999</v>
      </c>
      <c r="L131" s="23"/>
    </row>
    <row r="132" spans="1:12" ht="17.25" customHeight="1">
      <c r="A132" s="22" t="s">
        <v>1182</v>
      </c>
      <c r="B132" s="23"/>
      <c r="C132" s="23" t="s">
        <v>685</v>
      </c>
      <c r="D132" s="32">
        <v>13.5</v>
      </c>
      <c r="E132" s="38">
        <f t="shared" si="6"/>
        <v>2234857</v>
      </c>
      <c r="F132" s="38"/>
      <c r="G132" s="38"/>
      <c r="H132" s="38"/>
      <c r="I132" s="38"/>
      <c r="J132" s="38">
        <f>+인건비!$E$17</f>
        <v>165545</v>
      </c>
      <c r="K132" s="38">
        <f>TRUNC(D132*J132)</f>
        <v>2234857</v>
      </c>
      <c r="L132" s="23"/>
    </row>
    <row r="133" spans="1:12" ht="17.25" customHeight="1">
      <c r="A133" s="22" t="s">
        <v>1169</v>
      </c>
      <c r="B133" s="23" t="s">
        <v>424</v>
      </c>
      <c r="C133" s="23" t="s">
        <v>663</v>
      </c>
      <c r="D133" s="32">
        <v>70</v>
      </c>
      <c r="E133" s="38">
        <f t="shared" si="6"/>
        <v>48090</v>
      </c>
      <c r="F133" s="38"/>
      <c r="G133" s="38"/>
      <c r="H133" s="38">
        <f>+재료비!$K$11</f>
        <v>687</v>
      </c>
      <c r="I133" s="38">
        <f t="shared" ref="I133:I138" si="7">TRUNC(D133*H133)</f>
        <v>48090</v>
      </c>
      <c r="J133" s="38"/>
      <c r="K133" s="38"/>
      <c r="L133" s="23"/>
    </row>
    <row r="134" spans="1:12" ht="17.25" customHeight="1">
      <c r="A134" s="22" t="s">
        <v>1516</v>
      </c>
      <c r="B134" s="23" t="s">
        <v>426</v>
      </c>
      <c r="C134" s="23" t="s">
        <v>665</v>
      </c>
      <c r="D134" s="32">
        <v>70</v>
      </c>
      <c r="E134" s="38">
        <f t="shared" si="6"/>
        <v>293300</v>
      </c>
      <c r="F134" s="38"/>
      <c r="G134" s="38"/>
      <c r="H134" s="38">
        <f>+재료비!$K$12</f>
        <v>4190</v>
      </c>
      <c r="I134" s="38">
        <f t="shared" si="7"/>
        <v>293300</v>
      </c>
      <c r="J134" s="38"/>
      <c r="K134" s="38"/>
      <c r="L134" s="23"/>
    </row>
    <row r="135" spans="1:12" ht="17.25" customHeight="1">
      <c r="A135" s="22" t="s">
        <v>683</v>
      </c>
      <c r="B135" s="23" t="s">
        <v>1520</v>
      </c>
      <c r="C135" s="23" t="s">
        <v>671</v>
      </c>
      <c r="D135" s="97">
        <v>350</v>
      </c>
      <c r="E135" s="38">
        <f t="shared" si="6"/>
        <v>70000</v>
      </c>
      <c r="F135" s="38"/>
      <c r="G135" s="38"/>
      <c r="H135" s="38">
        <f>+재료비!$K$13</f>
        <v>200</v>
      </c>
      <c r="I135" s="38">
        <f t="shared" si="7"/>
        <v>70000</v>
      </c>
      <c r="J135" s="38"/>
      <c r="K135" s="38"/>
      <c r="L135" s="92"/>
    </row>
    <row r="136" spans="1:12" ht="17.25" customHeight="1">
      <c r="A136" s="22" t="s">
        <v>1155</v>
      </c>
      <c r="B136" s="23" t="s">
        <v>2069</v>
      </c>
      <c r="C136" s="23" t="s">
        <v>665</v>
      </c>
      <c r="D136" s="59">
        <v>0.05</v>
      </c>
      <c r="E136" s="38">
        <f>(G136+I136+K136)</f>
        <v>75000</v>
      </c>
      <c r="F136" s="38"/>
      <c r="G136" s="38"/>
      <c r="H136" s="38">
        <f>+재료비!$K$14</f>
        <v>1500000</v>
      </c>
      <c r="I136" s="38">
        <f t="shared" si="7"/>
        <v>75000</v>
      </c>
      <c r="J136" s="38"/>
      <c r="K136" s="38"/>
      <c r="L136" s="23"/>
    </row>
    <row r="137" spans="1:12" ht="17.25" customHeight="1">
      <c r="A137" s="22" t="s">
        <v>669</v>
      </c>
      <c r="B137" s="23" t="s">
        <v>838</v>
      </c>
      <c r="C137" s="23" t="s">
        <v>665</v>
      </c>
      <c r="D137" s="32">
        <v>0.2</v>
      </c>
      <c r="E137" s="38">
        <f>(G137+I137+K137)</f>
        <v>51576</v>
      </c>
      <c r="F137" s="38"/>
      <c r="G137" s="38"/>
      <c r="H137" s="38">
        <f>+재료비!$K$9</f>
        <v>257880.00000000003</v>
      </c>
      <c r="I137" s="38">
        <f t="shared" si="7"/>
        <v>51576</v>
      </c>
      <c r="J137" s="38"/>
      <c r="K137" s="38"/>
      <c r="L137" s="23"/>
    </row>
    <row r="138" spans="1:12" ht="17.25" customHeight="1">
      <c r="A138" s="22" t="s">
        <v>1168</v>
      </c>
      <c r="B138" s="23" t="s">
        <v>1170</v>
      </c>
      <c r="C138" s="23" t="s">
        <v>665</v>
      </c>
      <c r="D138" s="59">
        <v>0.05</v>
      </c>
      <c r="E138" s="38">
        <f>(G138+I138+K138)</f>
        <v>135387</v>
      </c>
      <c r="F138" s="38"/>
      <c r="G138" s="38"/>
      <c r="H138" s="38">
        <f>+재료비!$K$10</f>
        <v>2707740</v>
      </c>
      <c r="I138" s="38">
        <f t="shared" si="7"/>
        <v>135387</v>
      </c>
      <c r="J138" s="38"/>
      <c r="K138" s="38"/>
      <c r="L138" s="23"/>
    </row>
    <row r="139" spans="1:12" ht="17.25" customHeight="1">
      <c r="A139" s="22" t="s">
        <v>2064</v>
      </c>
      <c r="B139" s="23" t="s">
        <v>2062</v>
      </c>
      <c r="C139" s="23" t="s">
        <v>770</v>
      </c>
      <c r="D139" s="32">
        <v>36</v>
      </c>
      <c r="E139" s="38">
        <f t="shared" si="6"/>
        <v>371952</v>
      </c>
      <c r="F139" s="38"/>
      <c r="G139" s="38"/>
      <c r="H139" s="38"/>
      <c r="I139" s="38"/>
      <c r="J139" s="38">
        <f>+기계손료!$J$3</f>
        <v>10332</v>
      </c>
      <c r="K139" s="38">
        <f>TRUNC(D139*J139)</f>
        <v>371952</v>
      </c>
      <c r="L139" s="23"/>
    </row>
    <row r="140" spans="1:12" ht="17.25" customHeight="1">
      <c r="A140" s="22" t="s">
        <v>2063</v>
      </c>
      <c r="B140" s="23"/>
      <c r="C140" s="23" t="s">
        <v>770</v>
      </c>
      <c r="D140" s="32">
        <v>8</v>
      </c>
      <c r="E140" s="38">
        <f t="shared" si="6"/>
        <v>15344</v>
      </c>
      <c r="F140" s="38"/>
      <c r="G140" s="38"/>
      <c r="H140" s="38"/>
      <c r="I140" s="38"/>
      <c r="J140" s="38">
        <f>+기계손료!$J$4</f>
        <v>1918</v>
      </c>
      <c r="K140" s="38">
        <f>TRUNC(D140*J140)</f>
        <v>15344</v>
      </c>
      <c r="L140" s="23"/>
    </row>
    <row r="141" spans="1:12" ht="17.25" customHeight="1">
      <c r="A141" s="22" t="s">
        <v>701</v>
      </c>
      <c r="B141" s="23"/>
      <c r="C141" s="23"/>
      <c r="D141" s="32"/>
      <c r="E141" s="38">
        <f>SUM(E126:E140)</f>
        <v>17433402</v>
      </c>
      <c r="F141" s="38"/>
      <c r="G141" s="38">
        <f>SUM(G126:G140)</f>
        <v>12029988</v>
      </c>
      <c r="H141" s="38"/>
      <c r="I141" s="38">
        <f>SUM(I126:I140)</f>
        <v>673353</v>
      </c>
      <c r="J141" s="38"/>
      <c r="K141" s="38">
        <f>SUM(K126:K140)</f>
        <v>4730061</v>
      </c>
      <c r="L141" s="23"/>
    </row>
    <row r="142" spans="1:12" ht="17.25" customHeight="1">
      <c r="A142" s="22"/>
      <c r="B142" s="23"/>
      <c r="C142" s="23"/>
      <c r="D142" s="32"/>
      <c r="E142" s="38"/>
      <c r="F142" s="38"/>
      <c r="G142" s="38"/>
      <c r="H142" s="38"/>
      <c r="I142" s="38"/>
      <c r="J142" s="38"/>
      <c r="K142" s="38"/>
      <c r="L142" s="23"/>
    </row>
    <row r="143" spans="1:12" ht="17.25" customHeight="1">
      <c r="A143" s="39" t="s">
        <v>682</v>
      </c>
      <c r="B143" s="33" t="s">
        <v>1164</v>
      </c>
      <c r="C143" s="34"/>
      <c r="D143" s="35">
        <f>+집계표!$G$2</f>
        <v>1.1000000000000001</v>
      </c>
      <c r="E143" s="40">
        <f>(G143+I143+K143)</f>
        <v>13232986</v>
      </c>
      <c r="F143" s="40"/>
      <c r="G143" s="40"/>
      <c r="H143" s="40"/>
      <c r="I143" s="40"/>
      <c r="J143" s="40">
        <f>+G141</f>
        <v>12029988</v>
      </c>
      <c r="K143" s="40">
        <f>TRUNC(D143*J143)</f>
        <v>13232986</v>
      </c>
      <c r="L143" s="23"/>
    </row>
    <row r="144" spans="1:12" ht="17.25" customHeight="1">
      <c r="A144" s="39" t="s">
        <v>670</v>
      </c>
      <c r="B144" s="33" t="s">
        <v>425</v>
      </c>
      <c r="C144" s="34"/>
      <c r="D144" s="35">
        <f>+집계표!$H$2</f>
        <v>0.2</v>
      </c>
      <c r="E144" s="40">
        <f>(G144+I144+K144)</f>
        <v>5052594</v>
      </c>
      <c r="F144" s="40"/>
      <c r="G144" s="40"/>
      <c r="H144" s="40"/>
      <c r="I144" s="40"/>
      <c r="J144" s="40">
        <f>+J143+K143</f>
        <v>25262974</v>
      </c>
      <c r="K144" s="40">
        <f>TRUNC(D144*J144)</f>
        <v>5052594</v>
      </c>
      <c r="L144" s="23" t="s">
        <v>662</v>
      </c>
    </row>
    <row r="145" spans="1:12" ht="17.25" customHeight="1">
      <c r="A145" s="39" t="s">
        <v>718</v>
      </c>
      <c r="B145" s="33"/>
      <c r="C145" s="34"/>
      <c r="D145" s="36"/>
      <c r="E145" s="40">
        <f>SUM(E141:E144)</f>
        <v>35718982</v>
      </c>
      <c r="F145" s="40"/>
      <c r="G145" s="40">
        <f>SUM(G141:G144)</f>
        <v>12029988</v>
      </c>
      <c r="H145" s="40"/>
      <c r="I145" s="40">
        <f>SUM(I141:I144)</f>
        <v>673353</v>
      </c>
      <c r="J145" s="40"/>
      <c r="K145" s="40">
        <f>SUM(K141:K144)</f>
        <v>23015641</v>
      </c>
      <c r="L145" s="23"/>
    </row>
    <row r="146" spans="1:12" ht="17.25" customHeight="1">
      <c r="A146" s="22"/>
      <c r="B146" s="30"/>
      <c r="C146" s="23"/>
      <c r="D146" s="32"/>
      <c r="E146" s="38"/>
      <c r="F146" s="38"/>
      <c r="G146" s="38"/>
      <c r="H146" s="53"/>
      <c r="I146" s="38"/>
      <c r="J146" s="38"/>
      <c r="K146" s="38"/>
      <c r="L146" s="23"/>
    </row>
    <row r="147" spans="1:12" ht="17.25" customHeight="1">
      <c r="A147" s="52" t="s">
        <v>290</v>
      </c>
      <c r="B147" s="57"/>
      <c r="C147" s="58"/>
      <c r="D147" s="58"/>
      <c r="E147" s="58"/>
      <c r="F147" s="58"/>
      <c r="G147" s="58"/>
      <c r="H147" s="58"/>
      <c r="I147" s="58"/>
      <c r="J147" s="58"/>
      <c r="K147" s="58"/>
      <c r="L147" s="57"/>
    </row>
    <row r="148" spans="1:12" ht="17.25" customHeight="1">
      <c r="A148" s="22" t="s">
        <v>686</v>
      </c>
      <c r="B148" s="23"/>
      <c r="C148" s="23" t="s">
        <v>685</v>
      </c>
      <c r="D148" s="32">
        <v>3.8</v>
      </c>
      <c r="E148" s="38">
        <f t="shared" ref="E148:E157" si="8">(G148+I148+K148)</f>
        <v>1695009</v>
      </c>
      <c r="F148" s="38">
        <f>+인건비!$D$3</f>
        <v>446055</v>
      </c>
      <c r="G148" s="38">
        <f>TRUNC(D148*F148)</f>
        <v>1695009</v>
      </c>
      <c r="H148" s="38"/>
      <c r="I148" s="38"/>
      <c r="J148" s="38"/>
      <c r="K148" s="38"/>
      <c r="L148" s="23"/>
    </row>
    <row r="149" spans="1:12" ht="17.25" customHeight="1">
      <c r="A149" s="22" t="s">
        <v>1172</v>
      </c>
      <c r="B149" s="23"/>
      <c r="C149" s="23" t="s">
        <v>685</v>
      </c>
      <c r="D149" s="32">
        <v>5.0999999999999996</v>
      </c>
      <c r="E149" s="38">
        <f t="shared" si="8"/>
        <v>1768960</v>
      </c>
      <c r="F149" s="38">
        <f>+인건비!$D$4</f>
        <v>346855</v>
      </c>
      <c r="G149" s="38">
        <f>TRUNC(D149*F149)</f>
        <v>1768960</v>
      </c>
      <c r="H149" s="38"/>
      <c r="I149" s="38"/>
      <c r="J149" s="38"/>
      <c r="K149" s="38"/>
      <c r="L149" s="23"/>
    </row>
    <row r="150" spans="1:12" ht="17.25" customHeight="1">
      <c r="A150" s="22" t="s">
        <v>1161</v>
      </c>
      <c r="B150" s="23" t="s">
        <v>662</v>
      </c>
      <c r="C150" s="23" t="s">
        <v>685</v>
      </c>
      <c r="D150" s="32">
        <v>15.4</v>
      </c>
      <c r="E150" s="38">
        <f t="shared" si="8"/>
        <v>4524504</v>
      </c>
      <c r="F150" s="38">
        <f>+인건비!$D$5</f>
        <v>293799</v>
      </c>
      <c r="G150" s="38">
        <f>TRUNC(D150*F150)</f>
        <v>4524504</v>
      </c>
      <c r="H150" s="38"/>
      <c r="I150" s="38"/>
      <c r="J150" s="38"/>
      <c r="K150" s="38"/>
      <c r="L150" s="23"/>
    </row>
    <row r="151" spans="1:12" ht="17.25" customHeight="1">
      <c r="A151" s="22" t="s">
        <v>1154</v>
      </c>
      <c r="B151" s="23" t="s">
        <v>662</v>
      </c>
      <c r="C151" s="23" t="s">
        <v>685</v>
      </c>
      <c r="D151" s="32">
        <v>21</v>
      </c>
      <c r="E151" s="38">
        <f t="shared" si="8"/>
        <v>5731215</v>
      </c>
      <c r="F151" s="38">
        <f>+인건비!$D$6</f>
        <v>272915</v>
      </c>
      <c r="G151" s="38">
        <f>TRUNC(D151*F151)</f>
        <v>5731215</v>
      </c>
      <c r="H151" s="38"/>
      <c r="I151" s="38"/>
      <c r="J151" s="38"/>
      <c r="K151" s="38"/>
      <c r="L151" s="23"/>
    </row>
    <row r="152" spans="1:12" ht="17.25" customHeight="1">
      <c r="A152" s="22" t="s">
        <v>1185</v>
      </c>
      <c r="B152" s="23"/>
      <c r="C152" s="23" t="s">
        <v>685</v>
      </c>
      <c r="D152" s="32">
        <v>5.4</v>
      </c>
      <c r="E152" s="38">
        <f t="shared" si="8"/>
        <v>1372690</v>
      </c>
      <c r="F152" s="38"/>
      <c r="G152" s="38"/>
      <c r="H152" s="38"/>
      <c r="I152" s="38"/>
      <c r="J152" s="38">
        <f>+인건비!$E$22</f>
        <v>254202</v>
      </c>
      <c r="K152" s="38">
        <f>TRUNC(D152*J152)</f>
        <v>1372690</v>
      </c>
      <c r="L152" s="23"/>
    </row>
    <row r="153" spans="1:12" ht="17.25" customHeight="1">
      <c r="A153" s="22" t="s">
        <v>1187</v>
      </c>
      <c r="B153" s="23"/>
      <c r="C153" s="23" t="s">
        <v>685</v>
      </c>
      <c r="D153" s="32">
        <v>5.4</v>
      </c>
      <c r="E153" s="38">
        <f t="shared" si="8"/>
        <v>1156798</v>
      </c>
      <c r="F153" s="38"/>
      <c r="G153" s="38"/>
      <c r="H153" s="38"/>
      <c r="I153" s="38"/>
      <c r="J153" s="38">
        <f>+인건비!$E$18</f>
        <v>214222</v>
      </c>
      <c r="K153" s="38">
        <f>TRUNC(D153*J153)</f>
        <v>1156798</v>
      </c>
      <c r="L153" s="23"/>
    </row>
    <row r="154" spans="1:12" ht="17.25" customHeight="1">
      <c r="A154" s="22" t="s">
        <v>1182</v>
      </c>
      <c r="B154" s="23"/>
      <c r="C154" s="23" t="s">
        <v>685</v>
      </c>
      <c r="D154" s="32">
        <v>16.2</v>
      </c>
      <c r="E154" s="38">
        <f t="shared" si="8"/>
        <v>2681829</v>
      </c>
      <c r="F154" s="38"/>
      <c r="G154" s="38"/>
      <c r="H154" s="38"/>
      <c r="I154" s="38"/>
      <c r="J154" s="38">
        <f>+인건비!$E$17</f>
        <v>165545</v>
      </c>
      <c r="K154" s="38">
        <f>TRUNC(D154*J154)</f>
        <v>2681829</v>
      </c>
      <c r="L154" s="23"/>
    </row>
    <row r="155" spans="1:12" ht="17.25" customHeight="1">
      <c r="A155" s="22" t="s">
        <v>1169</v>
      </c>
      <c r="B155" s="23" t="s">
        <v>424</v>
      </c>
      <c r="C155" s="23" t="s">
        <v>663</v>
      </c>
      <c r="D155" s="32">
        <v>70</v>
      </c>
      <c r="E155" s="38">
        <f t="shared" si="8"/>
        <v>48090</v>
      </c>
      <c r="F155" s="38"/>
      <c r="G155" s="38"/>
      <c r="H155" s="38">
        <f>+재료비!$K$11</f>
        <v>687</v>
      </c>
      <c r="I155" s="38">
        <f t="shared" ref="I155:I160" si="9">TRUNC(D155*H155)</f>
        <v>48090</v>
      </c>
      <c r="J155" s="38"/>
      <c r="K155" s="38"/>
      <c r="L155" s="23"/>
    </row>
    <row r="156" spans="1:12" ht="17.25" customHeight="1">
      <c r="A156" s="22" t="s">
        <v>1516</v>
      </c>
      <c r="B156" s="23" t="s">
        <v>426</v>
      </c>
      <c r="C156" s="23" t="s">
        <v>665</v>
      </c>
      <c r="D156" s="32">
        <v>70</v>
      </c>
      <c r="E156" s="38">
        <f t="shared" si="8"/>
        <v>293300</v>
      </c>
      <c r="F156" s="38"/>
      <c r="G156" s="38"/>
      <c r="H156" s="38">
        <f>+재료비!$K$12</f>
        <v>4190</v>
      </c>
      <c r="I156" s="38">
        <f t="shared" si="9"/>
        <v>293300</v>
      </c>
      <c r="J156" s="38"/>
      <c r="K156" s="38"/>
      <c r="L156" s="23"/>
    </row>
    <row r="157" spans="1:12" ht="17.25" customHeight="1">
      <c r="A157" s="22" t="s">
        <v>683</v>
      </c>
      <c r="B157" s="23" t="s">
        <v>1520</v>
      </c>
      <c r="C157" s="23" t="s">
        <v>671</v>
      </c>
      <c r="D157" s="97">
        <v>350</v>
      </c>
      <c r="E157" s="38">
        <f t="shared" si="8"/>
        <v>70000</v>
      </c>
      <c r="F157" s="38"/>
      <c r="G157" s="38"/>
      <c r="H157" s="38">
        <f>+재료비!$K$13</f>
        <v>200</v>
      </c>
      <c r="I157" s="38">
        <f t="shared" si="9"/>
        <v>70000</v>
      </c>
      <c r="J157" s="38"/>
      <c r="K157" s="38"/>
      <c r="L157" s="92"/>
    </row>
    <row r="158" spans="1:12" ht="17.25" customHeight="1">
      <c r="A158" s="22" t="s">
        <v>1155</v>
      </c>
      <c r="B158" s="23" t="s">
        <v>2069</v>
      </c>
      <c r="C158" s="23" t="s">
        <v>665</v>
      </c>
      <c r="D158" s="59">
        <v>0.05</v>
      </c>
      <c r="E158" s="38">
        <f>(G158+I158+K158)</f>
        <v>75000</v>
      </c>
      <c r="F158" s="38"/>
      <c r="G158" s="38"/>
      <c r="H158" s="38">
        <f>+재료비!$K$14</f>
        <v>1500000</v>
      </c>
      <c r="I158" s="38">
        <f t="shared" si="9"/>
        <v>75000</v>
      </c>
      <c r="J158" s="38"/>
      <c r="K158" s="38"/>
      <c r="L158" s="23"/>
    </row>
    <row r="159" spans="1:12" ht="17.25" customHeight="1">
      <c r="A159" s="22" t="s">
        <v>669</v>
      </c>
      <c r="B159" s="23" t="s">
        <v>838</v>
      </c>
      <c r="C159" s="23" t="s">
        <v>665</v>
      </c>
      <c r="D159" s="32">
        <v>0.2</v>
      </c>
      <c r="E159" s="38">
        <f>(G159+I159+K159)</f>
        <v>51576</v>
      </c>
      <c r="F159" s="38"/>
      <c r="G159" s="38"/>
      <c r="H159" s="38">
        <f>+재료비!$K$9</f>
        <v>257880.00000000003</v>
      </c>
      <c r="I159" s="38">
        <f t="shared" si="9"/>
        <v>51576</v>
      </c>
      <c r="J159" s="38"/>
      <c r="K159" s="38"/>
      <c r="L159" s="23"/>
    </row>
    <row r="160" spans="1:12" ht="17.25" customHeight="1">
      <c r="A160" s="22" t="s">
        <v>1168</v>
      </c>
      <c r="B160" s="23" t="s">
        <v>1170</v>
      </c>
      <c r="C160" s="23" t="s">
        <v>665</v>
      </c>
      <c r="D160" s="59">
        <v>0.05</v>
      </c>
      <c r="E160" s="38">
        <f>(G160+I160+K160)</f>
        <v>135387</v>
      </c>
      <c r="F160" s="38"/>
      <c r="G160" s="38"/>
      <c r="H160" s="38">
        <f>+재료비!$K$10</f>
        <v>2707740</v>
      </c>
      <c r="I160" s="38">
        <f t="shared" si="9"/>
        <v>135387</v>
      </c>
      <c r="J160" s="38"/>
      <c r="K160" s="38"/>
      <c r="L160" s="23"/>
    </row>
    <row r="161" spans="1:12" ht="17.25" customHeight="1">
      <c r="A161" s="22" t="s">
        <v>2064</v>
      </c>
      <c r="B161" s="23" t="s">
        <v>2062</v>
      </c>
      <c r="C161" s="23" t="s">
        <v>770</v>
      </c>
      <c r="D161" s="32">
        <v>43.2</v>
      </c>
      <c r="E161" s="38">
        <f>(G161+I161+K161)</f>
        <v>446342</v>
      </c>
      <c r="F161" s="38"/>
      <c r="G161" s="38"/>
      <c r="H161" s="38"/>
      <c r="I161" s="38"/>
      <c r="J161" s="38">
        <f>+기계손료!$J$3</f>
        <v>10332</v>
      </c>
      <c r="K161" s="38">
        <f>TRUNC(D161*J161)</f>
        <v>446342</v>
      </c>
      <c r="L161" s="23"/>
    </row>
    <row r="162" spans="1:12" ht="17.25" customHeight="1">
      <c r="A162" s="22" t="s">
        <v>2063</v>
      </c>
      <c r="B162" s="23"/>
      <c r="C162" s="23" t="s">
        <v>770</v>
      </c>
      <c r="D162" s="32">
        <v>9.6</v>
      </c>
      <c r="E162" s="38">
        <f>(G162+I162+K162)</f>
        <v>18412</v>
      </c>
      <c r="F162" s="38"/>
      <c r="G162" s="38"/>
      <c r="H162" s="38"/>
      <c r="I162" s="38"/>
      <c r="J162" s="38">
        <f>+기계손료!$J$4</f>
        <v>1918</v>
      </c>
      <c r="K162" s="38">
        <f>TRUNC(D162*J162)</f>
        <v>18412</v>
      </c>
      <c r="L162" s="23"/>
    </row>
    <row r="163" spans="1:12" ht="17.25" customHeight="1">
      <c r="A163" s="22" t="s">
        <v>701</v>
      </c>
      <c r="B163" s="23"/>
      <c r="C163" s="23"/>
      <c r="D163" s="32"/>
      <c r="E163" s="38">
        <f>SUM(E148:E162)</f>
        <v>20069112</v>
      </c>
      <c r="F163" s="38"/>
      <c r="G163" s="38">
        <f>SUM(G148:G162)</f>
        <v>13719688</v>
      </c>
      <c r="H163" s="38"/>
      <c r="I163" s="38">
        <f>SUM(I148:I162)</f>
        <v>673353</v>
      </c>
      <c r="J163" s="38"/>
      <c r="K163" s="38">
        <f>SUM(K148:K162)</f>
        <v>5676071</v>
      </c>
      <c r="L163" s="23"/>
    </row>
    <row r="164" spans="1:12" ht="17.25" customHeight="1">
      <c r="A164" s="22"/>
      <c r="B164" s="23"/>
      <c r="C164" s="23"/>
      <c r="D164" s="32"/>
      <c r="E164" s="38"/>
      <c r="F164" s="38"/>
      <c r="G164" s="38"/>
      <c r="H164" s="38"/>
      <c r="I164" s="38"/>
      <c r="J164" s="38"/>
      <c r="K164" s="38"/>
      <c r="L164" s="23"/>
    </row>
    <row r="165" spans="1:12" ht="17.25" customHeight="1">
      <c r="A165" s="39" t="s">
        <v>682</v>
      </c>
      <c r="B165" s="33" t="s">
        <v>1164</v>
      </c>
      <c r="C165" s="34"/>
      <c r="D165" s="35">
        <f>+집계표!$G$2</f>
        <v>1.1000000000000001</v>
      </c>
      <c r="E165" s="40">
        <f>(G165+I165+K165)</f>
        <v>15091656</v>
      </c>
      <c r="F165" s="40"/>
      <c r="G165" s="40"/>
      <c r="H165" s="40"/>
      <c r="I165" s="40"/>
      <c r="J165" s="40">
        <f>+G163</f>
        <v>13719688</v>
      </c>
      <c r="K165" s="40">
        <f>TRUNC(D165*J165)</f>
        <v>15091656</v>
      </c>
      <c r="L165" s="23"/>
    </row>
    <row r="166" spans="1:12" ht="17.25" customHeight="1">
      <c r="A166" s="39" t="s">
        <v>670</v>
      </c>
      <c r="B166" s="33" t="s">
        <v>425</v>
      </c>
      <c r="C166" s="34"/>
      <c r="D166" s="35">
        <f>+집계표!$H$2</f>
        <v>0.2</v>
      </c>
      <c r="E166" s="40">
        <f>(G166+I166+K166)</f>
        <v>5762268</v>
      </c>
      <c r="F166" s="40"/>
      <c r="G166" s="40"/>
      <c r="H166" s="40"/>
      <c r="I166" s="40"/>
      <c r="J166" s="40">
        <f>+J165+K165</f>
        <v>28811344</v>
      </c>
      <c r="K166" s="40">
        <f>TRUNC(D166*J166)</f>
        <v>5762268</v>
      </c>
      <c r="L166" s="23" t="s">
        <v>662</v>
      </c>
    </row>
    <row r="167" spans="1:12" ht="17.25" customHeight="1">
      <c r="A167" s="39" t="s">
        <v>718</v>
      </c>
      <c r="B167" s="33"/>
      <c r="C167" s="34"/>
      <c r="D167" s="36"/>
      <c r="E167" s="40">
        <f>SUM(E163:E166)</f>
        <v>40923036</v>
      </c>
      <c r="F167" s="40"/>
      <c r="G167" s="40">
        <f>SUM(G163:G166)</f>
        <v>13719688</v>
      </c>
      <c r="H167" s="40"/>
      <c r="I167" s="40">
        <f>SUM(I163:I166)</f>
        <v>673353</v>
      </c>
      <c r="J167" s="40"/>
      <c r="K167" s="40">
        <f>SUM(K163:K166)</f>
        <v>26529995</v>
      </c>
      <c r="L167" s="23"/>
    </row>
    <row r="168" spans="1:12" ht="17.25" customHeight="1">
      <c r="A168" s="22"/>
      <c r="B168" s="30"/>
      <c r="C168" s="23"/>
      <c r="D168" s="32"/>
      <c r="E168" s="38"/>
      <c r="F168" s="38"/>
      <c r="G168" s="38"/>
      <c r="H168" s="53"/>
      <c r="I168" s="38"/>
      <c r="J168" s="38"/>
      <c r="K168" s="38"/>
      <c r="L168" s="23"/>
    </row>
    <row r="169" spans="1:12" ht="17.25" customHeight="1">
      <c r="A169" s="52" t="s">
        <v>261</v>
      </c>
      <c r="B169" s="57"/>
      <c r="C169" s="58"/>
      <c r="D169" s="58"/>
      <c r="E169" s="58"/>
      <c r="F169" s="58"/>
      <c r="G169" s="58"/>
      <c r="H169" s="58"/>
      <c r="I169" s="58"/>
      <c r="J169" s="58"/>
      <c r="K169" s="58"/>
      <c r="L169" s="57"/>
    </row>
    <row r="170" spans="1:12" ht="17.25" customHeight="1">
      <c r="A170" s="22" t="s">
        <v>686</v>
      </c>
      <c r="B170" s="23"/>
      <c r="C170" s="23" t="s">
        <v>685</v>
      </c>
      <c r="D170" s="32">
        <v>3.8</v>
      </c>
      <c r="E170" s="38">
        <f t="shared" ref="E170:E179" si="10">(G170+I170+K170)</f>
        <v>1695009</v>
      </c>
      <c r="F170" s="38">
        <f>+인건비!$D$3</f>
        <v>446055</v>
      </c>
      <c r="G170" s="38">
        <f>TRUNC(D170*F170)</f>
        <v>1695009</v>
      </c>
      <c r="H170" s="38"/>
      <c r="I170" s="38"/>
      <c r="J170" s="38"/>
      <c r="K170" s="38"/>
      <c r="L170" s="23"/>
    </row>
    <row r="171" spans="1:12" ht="17.25" customHeight="1">
      <c r="A171" s="22" t="s">
        <v>1172</v>
      </c>
      <c r="B171" s="23"/>
      <c r="C171" s="23" t="s">
        <v>685</v>
      </c>
      <c r="D171" s="32">
        <v>5.0999999999999996</v>
      </c>
      <c r="E171" s="38">
        <f t="shared" si="10"/>
        <v>1768960</v>
      </c>
      <c r="F171" s="38">
        <f>+인건비!$D$4</f>
        <v>346855</v>
      </c>
      <c r="G171" s="38">
        <f>TRUNC(D171*F171)</f>
        <v>1768960</v>
      </c>
      <c r="H171" s="38"/>
      <c r="I171" s="38"/>
      <c r="J171" s="38"/>
      <c r="K171" s="38"/>
      <c r="L171" s="23"/>
    </row>
    <row r="172" spans="1:12" ht="17.25" customHeight="1">
      <c r="A172" s="22" t="s">
        <v>1161</v>
      </c>
      <c r="B172" s="23" t="s">
        <v>662</v>
      </c>
      <c r="C172" s="23" t="s">
        <v>685</v>
      </c>
      <c r="D172" s="32">
        <v>18.100000000000001</v>
      </c>
      <c r="E172" s="38">
        <f t="shared" si="10"/>
        <v>5317761</v>
      </c>
      <c r="F172" s="38">
        <f>+인건비!$D$5</f>
        <v>293799</v>
      </c>
      <c r="G172" s="38">
        <f>TRUNC(D172*F172)</f>
        <v>5317761</v>
      </c>
      <c r="H172" s="38"/>
      <c r="I172" s="38"/>
      <c r="J172" s="38"/>
      <c r="K172" s="38"/>
      <c r="L172" s="23"/>
    </row>
    <row r="173" spans="1:12" ht="17.25" customHeight="1">
      <c r="A173" s="22" t="s">
        <v>1154</v>
      </c>
      <c r="B173" s="23" t="s">
        <v>662</v>
      </c>
      <c r="C173" s="23" t="s">
        <v>685</v>
      </c>
      <c r="D173" s="32">
        <v>24.4</v>
      </c>
      <c r="E173" s="38">
        <f t="shared" si="10"/>
        <v>6659126</v>
      </c>
      <c r="F173" s="38">
        <f>+인건비!$D$6</f>
        <v>272915</v>
      </c>
      <c r="G173" s="38">
        <f>TRUNC(D173*F173)</f>
        <v>6659126</v>
      </c>
      <c r="H173" s="38"/>
      <c r="I173" s="38"/>
      <c r="J173" s="38"/>
      <c r="K173" s="38"/>
      <c r="L173" s="23"/>
    </row>
    <row r="174" spans="1:12" ht="17.25" customHeight="1">
      <c r="A174" s="22" t="s">
        <v>1185</v>
      </c>
      <c r="B174" s="23"/>
      <c r="C174" s="23" t="s">
        <v>685</v>
      </c>
      <c r="D174" s="32">
        <v>6.3</v>
      </c>
      <c r="E174" s="38">
        <f t="shared" si="10"/>
        <v>1601472</v>
      </c>
      <c r="F174" s="38"/>
      <c r="G174" s="38"/>
      <c r="H174" s="38"/>
      <c r="I174" s="38"/>
      <c r="J174" s="38">
        <f>+인건비!$E$22</f>
        <v>254202</v>
      </c>
      <c r="K174" s="38">
        <f>TRUNC(D174*J174)</f>
        <v>1601472</v>
      </c>
      <c r="L174" s="23"/>
    </row>
    <row r="175" spans="1:12" ht="17.25" customHeight="1">
      <c r="A175" s="22" t="s">
        <v>1187</v>
      </c>
      <c r="B175" s="23"/>
      <c r="C175" s="23" t="s">
        <v>685</v>
      </c>
      <c r="D175" s="32">
        <v>6.3</v>
      </c>
      <c r="E175" s="38">
        <f t="shared" si="10"/>
        <v>1349598</v>
      </c>
      <c r="F175" s="38"/>
      <c r="G175" s="38"/>
      <c r="H175" s="38"/>
      <c r="I175" s="38"/>
      <c r="J175" s="38">
        <f>+인건비!$E$18</f>
        <v>214222</v>
      </c>
      <c r="K175" s="38">
        <f>TRUNC(D175*J175)</f>
        <v>1349598</v>
      </c>
      <c r="L175" s="23"/>
    </row>
    <row r="176" spans="1:12" ht="17.25" customHeight="1">
      <c r="A176" s="22" t="s">
        <v>1182</v>
      </c>
      <c r="B176" s="23"/>
      <c r="C176" s="23" t="s">
        <v>685</v>
      </c>
      <c r="D176" s="32">
        <v>18.899999999999999</v>
      </c>
      <c r="E176" s="38">
        <f t="shared" si="10"/>
        <v>3128800</v>
      </c>
      <c r="F176" s="38"/>
      <c r="G176" s="38"/>
      <c r="H176" s="38"/>
      <c r="I176" s="38"/>
      <c r="J176" s="38">
        <f>+인건비!$E$17</f>
        <v>165545</v>
      </c>
      <c r="K176" s="38">
        <f>TRUNC(D176*J176)</f>
        <v>3128800</v>
      </c>
      <c r="L176" s="23"/>
    </row>
    <row r="177" spans="1:12" ht="17.25" customHeight="1">
      <c r="A177" s="22" t="s">
        <v>1169</v>
      </c>
      <c r="B177" s="23" t="s">
        <v>424</v>
      </c>
      <c r="C177" s="23" t="s">
        <v>663</v>
      </c>
      <c r="D177" s="32">
        <v>70</v>
      </c>
      <c r="E177" s="38">
        <f t="shared" si="10"/>
        <v>48090</v>
      </c>
      <c r="F177" s="38"/>
      <c r="G177" s="38"/>
      <c r="H177" s="38">
        <f>+재료비!$K$11</f>
        <v>687</v>
      </c>
      <c r="I177" s="38">
        <f t="shared" ref="I177:I182" si="11">TRUNC(D177*H177)</f>
        <v>48090</v>
      </c>
      <c r="J177" s="38"/>
      <c r="K177" s="38"/>
      <c r="L177" s="23"/>
    </row>
    <row r="178" spans="1:12" ht="17.25" customHeight="1">
      <c r="A178" s="22" t="s">
        <v>1516</v>
      </c>
      <c r="B178" s="23" t="s">
        <v>426</v>
      </c>
      <c r="C178" s="23" t="s">
        <v>665</v>
      </c>
      <c r="D178" s="32">
        <v>70</v>
      </c>
      <c r="E178" s="38">
        <f t="shared" si="10"/>
        <v>293300</v>
      </c>
      <c r="F178" s="38"/>
      <c r="G178" s="38"/>
      <c r="H178" s="38">
        <f>+재료비!$K$12</f>
        <v>4190</v>
      </c>
      <c r="I178" s="38">
        <f t="shared" si="11"/>
        <v>293300</v>
      </c>
      <c r="J178" s="38"/>
      <c r="K178" s="38"/>
      <c r="L178" s="23"/>
    </row>
    <row r="179" spans="1:12" ht="17.25" customHeight="1">
      <c r="A179" s="22" t="s">
        <v>683</v>
      </c>
      <c r="B179" s="23" t="s">
        <v>1520</v>
      </c>
      <c r="C179" s="23" t="s">
        <v>671</v>
      </c>
      <c r="D179" s="97">
        <v>350</v>
      </c>
      <c r="E179" s="38">
        <f t="shared" si="10"/>
        <v>70000</v>
      </c>
      <c r="F179" s="38"/>
      <c r="G179" s="38"/>
      <c r="H179" s="38">
        <f>+재료비!$K$13</f>
        <v>200</v>
      </c>
      <c r="I179" s="38">
        <f t="shared" si="11"/>
        <v>70000</v>
      </c>
      <c r="J179" s="38"/>
      <c r="K179" s="38"/>
      <c r="L179" s="92"/>
    </row>
    <row r="180" spans="1:12" ht="17.25" customHeight="1">
      <c r="A180" s="22" t="s">
        <v>1155</v>
      </c>
      <c r="B180" s="23" t="s">
        <v>2069</v>
      </c>
      <c r="C180" s="23" t="s">
        <v>665</v>
      </c>
      <c r="D180" s="59">
        <v>0.05</v>
      </c>
      <c r="E180" s="38">
        <f>(G180+I180+K180)</f>
        <v>75000</v>
      </c>
      <c r="F180" s="38"/>
      <c r="G180" s="38"/>
      <c r="H180" s="38">
        <f>+재료비!$K$14</f>
        <v>1500000</v>
      </c>
      <c r="I180" s="38">
        <f t="shared" si="11"/>
        <v>75000</v>
      </c>
      <c r="J180" s="38"/>
      <c r="K180" s="38"/>
      <c r="L180" s="23"/>
    </row>
    <row r="181" spans="1:12" ht="17.25" customHeight="1">
      <c r="A181" s="22" t="s">
        <v>669</v>
      </c>
      <c r="B181" s="23" t="s">
        <v>838</v>
      </c>
      <c r="C181" s="23" t="s">
        <v>665</v>
      </c>
      <c r="D181" s="32">
        <v>0.2</v>
      </c>
      <c r="E181" s="38">
        <f>(G181+I181+K181)</f>
        <v>51576</v>
      </c>
      <c r="F181" s="38"/>
      <c r="G181" s="38"/>
      <c r="H181" s="38">
        <f>+재료비!$K$9</f>
        <v>257880.00000000003</v>
      </c>
      <c r="I181" s="38">
        <f t="shared" si="11"/>
        <v>51576</v>
      </c>
      <c r="J181" s="38"/>
      <c r="K181" s="38"/>
      <c r="L181" s="23"/>
    </row>
    <row r="182" spans="1:12" ht="17.25" customHeight="1">
      <c r="A182" s="22" t="s">
        <v>1168</v>
      </c>
      <c r="B182" s="23" t="s">
        <v>1170</v>
      </c>
      <c r="C182" s="23" t="s">
        <v>665</v>
      </c>
      <c r="D182" s="59">
        <v>0.05</v>
      </c>
      <c r="E182" s="38">
        <f>(G182+I182+K182)</f>
        <v>135387</v>
      </c>
      <c r="F182" s="38"/>
      <c r="G182" s="38"/>
      <c r="H182" s="38">
        <f>+재료비!$K$10</f>
        <v>2707740</v>
      </c>
      <c r="I182" s="38">
        <f t="shared" si="11"/>
        <v>135387</v>
      </c>
      <c r="J182" s="38"/>
      <c r="K182" s="38"/>
      <c r="L182" s="23"/>
    </row>
    <row r="183" spans="1:12" ht="17.25" customHeight="1">
      <c r="A183" s="22" t="s">
        <v>2064</v>
      </c>
      <c r="B183" s="23" t="s">
        <v>2062</v>
      </c>
      <c r="C183" s="23" t="s">
        <v>770</v>
      </c>
      <c r="D183" s="32">
        <v>50.4</v>
      </c>
      <c r="E183" s="38">
        <f>(G183+I183+K183)</f>
        <v>520732</v>
      </c>
      <c r="F183" s="38"/>
      <c r="G183" s="38"/>
      <c r="H183" s="38"/>
      <c r="I183" s="38"/>
      <c r="J183" s="38">
        <f>+기계손료!$J$3</f>
        <v>10332</v>
      </c>
      <c r="K183" s="38">
        <f>TRUNC(D183*J183)</f>
        <v>520732</v>
      </c>
      <c r="L183" s="23"/>
    </row>
    <row r="184" spans="1:12" ht="17.25" customHeight="1">
      <c r="A184" s="22" t="s">
        <v>2063</v>
      </c>
      <c r="B184" s="23"/>
      <c r="C184" s="23" t="s">
        <v>770</v>
      </c>
      <c r="D184" s="32">
        <v>11.2</v>
      </c>
      <c r="E184" s="38">
        <f>(G184+I184+K184)</f>
        <v>21481</v>
      </c>
      <c r="F184" s="38"/>
      <c r="G184" s="38"/>
      <c r="H184" s="38"/>
      <c r="I184" s="38"/>
      <c r="J184" s="38">
        <f>+기계손료!$J$4</f>
        <v>1918</v>
      </c>
      <c r="K184" s="38">
        <f>TRUNC(D184*J184)</f>
        <v>21481</v>
      </c>
      <c r="L184" s="23"/>
    </row>
    <row r="185" spans="1:12" ht="17.25" customHeight="1">
      <c r="A185" s="22" t="s">
        <v>701</v>
      </c>
      <c r="B185" s="23"/>
      <c r="C185" s="23"/>
      <c r="D185" s="32"/>
      <c r="E185" s="38">
        <f>SUM(E170:E184)</f>
        <v>22736292</v>
      </c>
      <c r="F185" s="38"/>
      <c r="G185" s="38">
        <f>SUM(G170:G184)</f>
        <v>15440856</v>
      </c>
      <c r="H185" s="38"/>
      <c r="I185" s="38">
        <f>SUM(I170:I184)</f>
        <v>673353</v>
      </c>
      <c r="J185" s="38"/>
      <c r="K185" s="38">
        <f>SUM(K170:K184)</f>
        <v>6622083</v>
      </c>
      <c r="L185" s="23"/>
    </row>
    <row r="186" spans="1:12" ht="17.25" customHeight="1">
      <c r="A186" s="22"/>
      <c r="B186" s="23"/>
      <c r="C186" s="23"/>
      <c r="D186" s="32"/>
      <c r="E186" s="38"/>
      <c r="F186" s="38"/>
      <c r="G186" s="38"/>
      <c r="H186" s="38"/>
      <c r="I186" s="38"/>
      <c r="J186" s="38"/>
      <c r="K186" s="38"/>
      <c r="L186" s="23"/>
    </row>
    <row r="187" spans="1:12" ht="17.25" customHeight="1">
      <c r="A187" s="39" t="s">
        <v>682</v>
      </c>
      <c r="B187" s="33" t="s">
        <v>1164</v>
      </c>
      <c r="C187" s="34"/>
      <c r="D187" s="35">
        <f>+집계표!$G$2</f>
        <v>1.1000000000000001</v>
      </c>
      <c r="E187" s="40">
        <f>(G187+I187+K187)</f>
        <v>16984941</v>
      </c>
      <c r="F187" s="40"/>
      <c r="G187" s="40"/>
      <c r="H187" s="40"/>
      <c r="I187" s="40"/>
      <c r="J187" s="40">
        <f>+G185</f>
        <v>15440856</v>
      </c>
      <c r="K187" s="40">
        <f>TRUNC(D187*J187)</f>
        <v>16984941</v>
      </c>
      <c r="L187" s="23"/>
    </row>
    <row r="188" spans="1:12" ht="17.25" customHeight="1">
      <c r="A188" s="39" t="s">
        <v>670</v>
      </c>
      <c r="B188" s="33" t="s">
        <v>425</v>
      </c>
      <c r="C188" s="34"/>
      <c r="D188" s="35">
        <f>+집계표!$H$2</f>
        <v>0.2</v>
      </c>
      <c r="E188" s="40">
        <f>(G188+I188+K188)</f>
        <v>6485159</v>
      </c>
      <c r="F188" s="40"/>
      <c r="G188" s="40"/>
      <c r="H188" s="40"/>
      <c r="I188" s="40"/>
      <c r="J188" s="40">
        <f>+J187+K187</f>
        <v>32425797</v>
      </c>
      <c r="K188" s="40">
        <f>TRUNC(D188*J188)</f>
        <v>6485159</v>
      </c>
      <c r="L188" s="23" t="s">
        <v>662</v>
      </c>
    </row>
    <row r="189" spans="1:12" ht="17.25" customHeight="1">
      <c r="A189" s="39" t="s">
        <v>718</v>
      </c>
      <c r="B189" s="33"/>
      <c r="C189" s="34"/>
      <c r="D189" s="36"/>
      <c r="E189" s="40">
        <f>SUM(E185:E188)</f>
        <v>46206392</v>
      </c>
      <c r="F189" s="40"/>
      <c r="G189" s="40">
        <f>SUM(G185:G188)</f>
        <v>15440856</v>
      </c>
      <c r="H189" s="40"/>
      <c r="I189" s="40">
        <f>SUM(I185:I188)</f>
        <v>673353</v>
      </c>
      <c r="J189" s="40"/>
      <c r="K189" s="40">
        <f>SUM(K185:K188)</f>
        <v>30092183</v>
      </c>
      <c r="L189" s="23"/>
    </row>
    <row r="190" spans="1:12" ht="17.25" customHeight="1">
      <c r="A190" s="22"/>
      <c r="B190" s="30"/>
      <c r="C190" s="23"/>
      <c r="D190" s="32"/>
      <c r="E190" s="38"/>
      <c r="F190" s="38"/>
      <c r="G190" s="38"/>
      <c r="H190" s="53"/>
      <c r="I190" s="38"/>
      <c r="J190" s="38"/>
      <c r="K190" s="38"/>
      <c r="L190" s="23"/>
    </row>
    <row r="191" spans="1:12" ht="17.25" customHeight="1">
      <c r="A191" s="52" t="s">
        <v>293</v>
      </c>
      <c r="B191" s="57"/>
      <c r="C191" s="58"/>
      <c r="D191" s="58"/>
      <c r="E191" s="58"/>
      <c r="F191" s="58"/>
      <c r="G191" s="58"/>
      <c r="H191" s="58"/>
      <c r="I191" s="58"/>
      <c r="J191" s="58"/>
      <c r="K191" s="58"/>
      <c r="L191" s="57"/>
    </row>
    <row r="192" spans="1:12" ht="17.25" customHeight="1">
      <c r="A192" s="22" t="s">
        <v>686</v>
      </c>
      <c r="B192" s="23"/>
      <c r="C192" s="23" t="s">
        <v>685</v>
      </c>
      <c r="D192" s="32">
        <v>3.2</v>
      </c>
      <c r="E192" s="38">
        <f t="shared" ref="E192:E201" si="12">(G192+I192+K192)</f>
        <v>1427376</v>
      </c>
      <c r="F192" s="38">
        <f>+인건비!$D$3</f>
        <v>446055</v>
      </c>
      <c r="G192" s="38">
        <f>TRUNC(D192*F192)</f>
        <v>1427376</v>
      </c>
      <c r="H192" s="38"/>
      <c r="I192" s="38"/>
      <c r="J192" s="38"/>
      <c r="K192" s="38"/>
      <c r="L192" s="23"/>
    </row>
    <row r="193" spans="1:12" ht="17.25" customHeight="1">
      <c r="A193" s="22" t="s">
        <v>1172</v>
      </c>
      <c r="B193" s="23"/>
      <c r="C193" s="23" t="s">
        <v>685</v>
      </c>
      <c r="D193" s="32">
        <v>4.4000000000000004</v>
      </c>
      <c r="E193" s="38">
        <f t="shared" si="12"/>
        <v>1526162</v>
      </c>
      <c r="F193" s="38">
        <f>+인건비!$D$4</f>
        <v>346855</v>
      </c>
      <c r="G193" s="38">
        <f>TRUNC(D193*F193)</f>
        <v>1526162</v>
      </c>
      <c r="H193" s="38"/>
      <c r="I193" s="38"/>
      <c r="J193" s="38"/>
      <c r="K193" s="38"/>
      <c r="L193" s="23"/>
    </row>
    <row r="194" spans="1:12" ht="17.25" customHeight="1">
      <c r="A194" s="22" t="s">
        <v>1161</v>
      </c>
      <c r="B194" s="23" t="s">
        <v>662</v>
      </c>
      <c r="C194" s="23" t="s">
        <v>685</v>
      </c>
      <c r="D194" s="32">
        <v>9.1999999999999993</v>
      </c>
      <c r="E194" s="38">
        <f t="shared" si="12"/>
        <v>2702950</v>
      </c>
      <c r="F194" s="38">
        <f>+인건비!$D$5</f>
        <v>293799</v>
      </c>
      <c r="G194" s="38">
        <f>TRUNC(D194*F194)</f>
        <v>2702950</v>
      </c>
      <c r="H194" s="38"/>
      <c r="I194" s="38"/>
      <c r="J194" s="38"/>
      <c r="K194" s="38"/>
      <c r="L194" s="23"/>
    </row>
    <row r="195" spans="1:12" ht="17.25" customHeight="1">
      <c r="A195" s="22" t="s">
        <v>1154</v>
      </c>
      <c r="B195" s="23" t="s">
        <v>662</v>
      </c>
      <c r="C195" s="23" t="s">
        <v>685</v>
      </c>
      <c r="D195" s="32">
        <v>12.4</v>
      </c>
      <c r="E195" s="38">
        <f t="shared" si="12"/>
        <v>3384146</v>
      </c>
      <c r="F195" s="38">
        <f>+인건비!$D$6</f>
        <v>272915</v>
      </c>
      <c r="G195" s="38">
        <f>TRUNC(D195*F195)</f>
        <v>3384146</v>
      </c>
      <c r="H195" s="38"/>
      <c r="I195" s="38"/>
      <c r="J195" s="38"/>
      <c r="K195" s="38"/>
      <c r="L195" s="23"/>
    </row>
    <row r="196" spans="1:12" ht="17.25" customHeight="1">
      <c r="A196" s="22" t="s">
        <v>1185</v>
      </c>
      <c r="B196" s="23"/>
      <c r="C196" s="23" t="s">
        <v>685</v>
      </c>
      <c r="D196" s="32">
        <v>3.2</v>
      </c>
      <c r="E196" s="38">
        <f t="shared" si="12"/>
        <v>813446</v>
      </c>
      <c r="F196" s="38"/>
      <c r="G196" s="38"/>
      <c r="H196" s="38"/>
      <c r="I196" s="38"/>
      <c r="J196" s="38">
        <f>+인건비!$E$22</f>
        <v>254202</v>
      </c>
      <c r="K196" s="38">
        <f>TRUNC(D196*J196)</f>
        <v>813446</v>
      </c>
      <c r="L196" s="23"/>
    </row>
    <row r="197" spans="1:12" ht="17.25" customHeight="1">
      <c r="A197" s="22" t="s">
        <v>1187</v>
      </c>
      <c r="B197" s="23"/>
      <c r="C197" s="23" t="s">
        <v>685</v>
      </c>
      <c r="D197" s="32">
        <v>3.2</v>
      </c>
      <c r="E197" s="38">
        <f t="shared" si="12"/>
        <v>685510</v>
      </c>
      <c r="F197" s="38"/>
      <c r="G197" s="38"/>
      <c r="H197" s="38"/>
      <c r="I197" s="38"/>
      <c r="J197" s="38">
        <f>+인건비!$E$18</f>
        <v>214222</v>
      </c>
      <c r="K197" s="38">
        <f>TRUNC(D197*J197)</f>
        <v>685510</v>
      </c>
      <c r="L197" s="23"/>
    </row>
    <row r="198" spans="1:12" ht="17.25" customHeight="1">
      <c r="A198" s="22" t="s">
        <v>1182</v>
      </c>
      <c r="B198" s="23"/>
      <c r="C198" s="23" t="s">
        <v>685</v>
      </c>
      <c r="D198" s="32">
        <v>9.6</v>
      </c>
      <c r="E198" s="38">
        <f t="shared" si="12"/>
        <v>1589232</v>
      </c>
      <c r="F198" s="38"/>
      <c r="G198" s="38"/>
      <c r="H198" s="38"/>
      <c r="I198" s="38"/>
      <c r="J198" s="38">
        <f>+인건비!$E$17</f>
        <v>165545</v>
      </c>
      <c r="K198" s="38">
        <f>TRUNC(D198*J198)</f>
        <v>1589232</v>
      </c>
      <c r="L198" s="23"/>
    </row>
    <row r="199" spans="1:12" ht="17.25" customHeight="1">
      <c r="A199" s="22" t="s">
        <v>1169</v>
      </c>
      <c r="B199" s="23" t="s">
        <v>424</v>
      </c>
      <c r="C199" s="23" t="s">
        <v>663</v>
      </c>
      <c r="D199" s="32">
        <v>35</v>
      </c>
      <c r="E199" s="38">
        <f t="shared" si="12"/>
        <v>24045</v>
      </c>
      <c r="F199" s="38"/>
      <c r="G199" s="38"/>
      <c r="H199" s="38">
        <f>+재료비!$K$11</f>
        <v>687</v>
      </c>
      <c r="I199" s="38">
        <f t="shared" ref="I199:I204" si="13">TRUNC(D199*H199)</f>
        <v>24045</v>
      </c>
      <c r="J199" s="38"/>
      <c r="K199" s="38"/>
      <c r="L199" s="23"/>
    </row>
    <row r="200" spans="1:12" ht="17.25" customHeight="1">
      <c r="A200" s="22" t="s">
        <v>1516</v>
      </c>
      <c r="B200" s="23" t="s">
        <v>426</v>
      </c>
      <c r="C200" s="23" t="s">
        <v>665</v>
      </c>
      <c r="D200" s="32">
        <v>35</v>
      </c>
      <c r="E200" s="38">
        <f t="shared" si="12"/>
        <v>146650</v>
      </c>
      <c r="F200" s="38"/>
      <c r="G200" s="38"/>
      <c r="H200" s="38">
        <f>+재료비!$K$12</f>
        <v>4190</v>
      </c>
      <c r="I200" s="38">
        <f t="shared" si="13"/>
        <v>146650</v>
      </c>
      <c r="J200" s="38"/>
      <c r="K200" s="38"/>
      <c r="L200" s="23"/>
    </row>
    <row r="201" spans="1:12" ht="17.25" customHeight="1">
      <c r="A201" s="22" t="s">
        <v>683</v>
      </c>
      <c r="B201" s="23" t="s">
        <v>1520</v>
      </c>
      <c r="C201" s="23" t="s">
        <v>671</v>
      </c>
      <c r="D201" s="32">
        <v>175</v>
      </c>
      <c r="E201" s="38">
        <f t="shared" si="12"/>
        <v>35000</v>
      </c>
      <c r="F201" s="38"/>
      <c r="G201" s="38"/>
      <c r="H201" s="38">
        <f>+재료비!$K$13</f>
        <v>200</v>
      </c>
      <c r="I201" s="38">
        <f t="shared" si="13"/>
        <v>35000</v>
      </c>
      <c r="J201" s="38"/>
      <c r="K201" s="38"/>
      <c r="L201" s="23"/>
    </row>
    <row r="202" spans="1:12" ht="17.25" customHeight="1">
      <c r="A202" s="22" t="s">
        <v>1155</v>
      </c>
      <c r="B202" s="23" t="s">
        <v>2069</v>
      </c>
      <c r="C202" s="23" t="s">
        <v>665</v>
      </c>
      <c r="D202" s="59">
        <v>0.05</v>
      </c>
      <c r="E202" s="38">
        <f>(G202+I202+K202)</f>
        <v>75000</v>
      </c>
      <c r="F202" s="38"/>
      <c r="G202" s="38"/>
      <c r="H202" s="38">
        <f>+재료비!$K$14</f>
        <v>1500000</v>
      </c>
      <c r="I202" s="38">
        <f t="shared" si="13"/>
        <v>75000</v>
      </c>
      <c r="J202" s="38"/>
      <c r="K202" s="38"/>
      <c r="L202" s="23"/>
    </row>
    <row r="203" spans="1:12" ht="17.25" customHeight="1">
      <c r="A203" s="22" t="s">
        <v>669</v>
      </c>
      <c r="B203" s="23" t="s">
        <v>838</v>
      </c>
      <c r="C203" s="23" t="s">
        <v>665</v>
      </c>
      <c r="D203" s="32">
        <v>0.1</v>
      </c>
      <c r="E203" s="38">
        <f>(G203+I203+K203)</f>
        <v>25788</v>
      </c>
      <c r="F203" s="38"/>
      <c r="G203" s="38"/>
      <c r="H203" s="38">
        <f>+재료비!$K$9</f>
        <v>257880.00000000003</v>
      </c>
      <c r="I203" s="38">
        <f t="shared" si="13"/>
        <v>25788</v>
      </c>
      <c r="J203" s="38"/>
      <c r="K203" s="38"/>
      <c r="L203" s="23"/>
    </row>
    <row r="204" spans="1:12" ht="17.25" customHeight="1">
      <c r="A204" s="22" t="s">
        <v>1168</v>
      </c>
      <c r="B204" s="23" t="s">
        <v>1170</v>
      </c>
      <c r="C204" s="23" t="s">
        <v>665</v>
      </c>
      <c r="D204" s="59">
        <v>0.05</v>
      </c>
      <c r="E204" s="38">
        <f>(G204+I204+K204)</f>
        <v>135387</v>
      </c>
      <c r="F204" s="38"/>
      <c r="G204" s="38"/>
      <c r="H204" s="38">
        <f>+재료비!$K$10</f>
        <v>2707740</v>
      </c>
      <c r="I204" s="38">
        <f t="shared" si="13"/>
        <v>135387</v>
      </c>
      <c r="J204" s="38"/>
      <c r="K204" s="38"/>
      <c r="L204" s="23"/>
    </row>
    <row r="205" spans="1:12" ht="17.25" customHeight="1">
      <c r="A205" s="22" t="s">
        <v>2064</v>
      </c>
      <c r="B205" s="23" t="s">
        <v>2062</v>
      </c>
      <c r="C205" s="23" t="s">
        <v>770</v>
      </c>
      <c r="D205" s="32">
        <v>25.6</v>
      </c>
      <c r="E205" s="38">
        <f>(G205+I205+K205)</f>
        <v>264499</v>
      </c>
      <c r="F205" s="38"/>
      <c r="G205" s="38"/>
      <c r="H205" s="38"/>
      <c r="I205" s="38"/>
      <c r="J205" s="38">
        <f>+기계손료!$J$3</f>
        <v>10332</v>
      </c>
      <c r="K205" s="38">
        <f>TRUNC(D205*J205)</f>
        <v>264499</v>
      </c>
      <c r="L205" s="23"/>
    </row>
    <row r="206" spans="1:12" ht="17.25" customHeight="1">
      <c r="A206" s="22" t="s">
        <v>2063</v>
      </c>
      <c r="B206" s="23"/>
      <c r="C206" s="23" t="s">
        <v>770</v>
      </c>
      <c r="D206" s="32">
        <v>5.6</v>
      </c>
      <c r="E206" s="38">
        <f>(G206+I206+K206)</f>
        <v>10740</v>
      </c>
      <c r="F206" s="38"/>
      <c r="G206" s="38"/>
      <c r="H206" s="38"/>
      <c r="I206" s="38"/>
      <c r="J206" s="38">
        <f>+기계손료!$J$4</f>
        <v>1918</v>
      </c>
      <c r="K206" s="38">
        <f>TRUNC(D206*J206)</f>
        <v>10740</v>
      </c>
      <c r="L206" s="23"/>
    </row>
    <row r="207" spans="1:12" ht="17.25" customHeight="1">
      <c r="A207" s="22" t="s">
        <v>701</v>
      </c>
      <c r="B207" s="23"/>
      <c r="C207" s="23"/>
      <c r="D207" s="32"/>
      <c r="E207" s="38">
        <f>SUM(E192:E206)</f>
        <v>12845931</v>
      </c>
      <c r="F207" s="38"/>
      <c r="G207" s="38">
        <f>SUM(G192:G206)</f>
        <v>9040634</v>
      </c>
      <c r="H207" s="38"/>
      <c r="I207" s="38">
        <f>SUM(I192:I206)</f>
        <v>441870</v>
      </c>
      <c r="J207" s="38"/>
      <c r="K207" s="38">
        <f>SUM(K192:K206)</f>
        <v>3363427</v>
      </c>
      <c r="L207" s="23"/>
    </row>
    <row r="208" spans="1:12" ht="17.25" customHeight="1">
      <c r="A208" s="22"/>
      <c r="B208" s="23"/>
      <c r="C208" s="23"/>
      <c r="D208" s="32"/>
      <c r="E208" s="38"/>
      <c r="F208" s="38"/>
      <c r="G208" s="38"/>
      <c r="H208" s="38"/>
      <c r="I208" s="38"/>
      <c r="J208" s="38"/>
      <c r="K208" s="38"/>
      <c r="L208" s="23"/>
    </row>
    <row r="209" spans="1:12" ht="17.25" customHeight="1">
      <c r="A209" s="39" t="s">
        <v>682</v>
      </c>
      <c r="B209" s="33" t="s">
        <v>1164</v>
      </c>
      <c r="C209" s="34"/>
      <c r="D209" s="35">
        <f>+집계표!$G$2</f>
        <v>1.1000000000000001</v>
      </c>
      <c r="E209" s="40">
        <f>(G209+I209+K209)</f>
        <v>9944697</v>
      </c>
      <c r="F209" s="40"/>
      <c r="G209" s="40"/>
      <c r="H209" s="40"/>
      <c r="I209" s="40"/>
      <c r="J209" s="40">
        <f>+G207</f>
        <v>9040634</v>
      </c>
      <c r="K209" s="40">
        <f>TRUNC(D209*J209)</f>
        <v>9944697</v>
      </c>
      <c r="L209" s="23"/>
    </row>
    <row r="210" spans="1:12" ht="17.25" customHeight="1">
      <c r="A210" s="39" t="s">
        <v>670</v>
      </c>
      <c r="B210" s="33" t="s">
        <v>425</v>
      </c>
      <c r="C210" s="34"/>
      <c r="D210" s="35">
        <f>+집계표!$H$2</f>
        <v>0.2</v>
      </c>
      <c r="E210" s="40">
        <f>(G210+I210+K210)</f>
        <v>3797066</v>
      </c>
      <c r="F210" s="40"/>
      <c r="G210" s="40"/>
      <c r="H210" s="40"/>
      <c r="I210" s="40"/>
      <c r="J210" s="40">
        <f>+J209+K209</f>
        <v>18985331</v>
      </c>
      <c r="K210" s="40">
        <f>TRUNC(D210*J210)</f>
        <v>3797066</v>
      </c>
      <c r="L210" s="23" t="s">
        <v>662</v>
      </c>
    </row>
    <row r="211" spans="1:12" ht="17.25" customHeight="1">
      <c r="A211" s="39" t="s">
        <v>718</v>
      </c>
      <c r="B211" s="33"/>
      <c r="C211" s="34"/>
      <c r="D211" s="36"/>
      <c r="E211" s="40">
        <f>SUM(E207:E210)</f>
        <v>26587694</v>
      </c>
      <c r="F211" s="40"/>
      <c r="G211" s="40">
        <f>SUM(G207:G210)</f>
        <v>9040634</v>
      </c>
      <c r="H211" s="40"/>
      <c r="I211" s="40">
        <f>SUM(I207:I210)</f>
        <v>441870</v>
      </c>
      <c r="J211" s="40"/>
      <c r="K211" s="40">
        <f>SUM(K207:K210)</f>
        <v>17105190</v>
      </c>
      <c r="L211" s="23"/>
    </row>
    <row r="212" spans="1:12" ht="17.25" customHeight="1">
      <c r="A212" s="22"/>
      <c r="B212" s="30"/>
      <c r="C212" s="23"/>
      <c r="D212" s="32"/>
      <c r="E212" s="38"/>
      <c r="F212" s="38"/>
      <c r="G212" s="38"/>
      <c r="H212" s="53"/>
      <c r="I212" s="38"/>
      <c r="J212" s="38"/>
      <c r="K212" s="38"/>
      <c r="L212" s="23"/>
    </row>
    <row r="213" spans="1:12" ht="17.25" customHeight="1">
      <c r="A213" s="52" t="s">
        <v>281</v>
      </c>
      <c r="B213" s="57"/>
      <c r="C213" s="58"/>
      <c r="D213" s="58"/>
      <c r="E213" s="58"/>
      <c r="F213" s="58"/>
      <c r="G213" s="58"/>
      <c r="H213" s="58"/>
      <c r="I213" s="58"/>
      <c r="J213" s="58"/>
      <c r="K213" s="58"/>
      <c r="L213" s="57"/>
    </row>
    <row r="214" spans="1:12" ht="17.25" customHeight="1">
      <c r="A214" s="22" t="s">
        <v>686</v>
      </c>
      <c r="B214" s="23"/>
      <c r="C214" s="23" t="s">
        <v>685</v>
      </c>
      <c r="D214" s="32">
        <v>3.2</v>
      </c>
      <c r="E214" s="38">
        <f t="shared" ref="E214:E223" si="14">(G214+I214+K214)</f>
        <v>1427376</v>
      </c>
      <c r="F214" s="38">
        <f>+인건비!$D$3</f>
        <v>446055</v>
      </c>
      <c r="G214" s="38">
        <f>TRUNC(D214*F214)</f>
        <v>1427376</v>
      </c>
      <c r="H214" s="38"/>
      <c r="I214" s="38"/>
      <c r="J214" s="38"/>
      <c r="K214" s="38"/>
      <c r="L214" s="23"/>
    </row>
    <row r="215" spans="1:12" ht="17.25" customHeight="1">
      <c r="A215" s="22" t="s">
        <v>1172</v>
      </c>
      <c r="B215" s="23"/>
      <c r="C215" s="23" t="s">
        <v>685</v>
      </c>
      <c r="D215" s="32">
        <v>4.4000000000000004</v>
      </c>
      <c r="E215" s="38">
        <f t="shared" si="14"/>
        <v>1526162</v>
      </c>
      <c r="F215" s="38">
        <f>+인건비!$D$4</f>
        <v>346855</v>
      </c>
      <c r="G215" s="38">
        <f>TRUNC(D215*F215)</f>
        <v>1526162</v>
      </c>
      <c r="H215" s="38"/>
      <c r="I215" s="38"/>
      <c r="J215" s="38"/>
      <c r="K215" s="38"/>
      <c r="L215" s="23"/>
    </row>
    <row r="216" spans="1:12" ht="17.25" customHeight="1">
      <c r="A216" s="22" t="s">
        <v>1161</v>
      </c>
      <c r="B216" s="23" t="s">
        <v>662</v>
      </c>
      <c r="C216" s="23" t="s">
        <v>685</v>
      </c>
      <c r="D216" s="32">
        <v>11</v>
      </c>
      <c r="E216" s="38">
        <f t="shared" si="14"/>
        <v>3231789</v>
      </c>
      <c r="F216" s="38">
        <f>+인건비!$D$5</f>
        <v>293799</v>
      </c>
      <c r="G216" s="38">
        <f>TRUNC(D216*F216)</f>
        <v>3231789</v>
      </c>
      <c r="H216" s="38"/>
      <c r="I216" s="38"/>
      <c r="J216" s="38"/>
      <c r="K216" s="38"/>
      <c r="L216" s="23"/>
    </row>
    <row r="217" spans="1:12" ht="17.25" customHeight="1">
      <c r="A217" s="22" t="s">
        <v>1154</v>
      </c>
      <c r="B217" s="23" t="s">
        <v>662</v>
      </c>
      <c r="C217" s="23" t="s">
        <v>685</v>
      </c>
      <c r="D217" s="32">
        <v>15</v>
      </c>
      <c r="E217" s="38">
        <f t="shared" si="14"/>
        <v>4093725</v>
      </c>
      <c r="F217" s="38">
        <f>+인건비!$D$6</f>
        <v>272915</v>
      </c>
      <c r="G217" s="38">
        <f>TRUNC(D217*F217)</f>
        <v>4093725</v>
      </c>
      <c r="H217" s="38"/>
      <c r="I217" s="38"/>
      <c r="J217" s="38"/>
      <c r="K217" s="38"/>
      <c r="L217" s="23"/>
    </row>
    <row r="218" spans="1:12" ht="17.25" customHeight="1">
      <c r="A218" s="22" t="s">
        <v>1185</v>
      </c>
      <c r="B218" s="23"/>
      <c r="C218" s="23" t="s">
        <v>685</v>
      </c>
      <c r="D218" s="32">
        <v>3.8</v>
      </c>
      <c r="E218" s="38">
        <f t="shared" si="14"/>
        <v>965967</v>
      </c>
      <c r="F218" s="38"/>
      <c r="G218" s="38"/>
      <c r="H218" s="38"/>
      <c r="I218" s="38"/>
      <c r="J218" s="38">
        <f>+인건비!$E$22</f>
        <v>254202</v>
      </c>
      <c r="K218" s="38">
        <f>TRUNC(D218*J218)</f>
        <v>965967</v>
      </c>
      <c r="L218" s="23"/>
    </row>
    <row r="219" spans="1:12" ht="17.25" customHeight="1">
      <c r="A219" s="22" t="s">
        <v>1187</v>
      </c>
      <c r="B219" s="23"/>
      <c r="C219" s="23" t="s">
        <v>685</v>
      </c>
      <c r="D219" s="32">
        <v>3.8</v>
      </c>
      <c r="E219" s="38">
        <f t="shared" si="14"/>
        <v>814043</v>
      </c>
      <c r="F219" s="38"/>
      <c r="G219" s="38"/>
      <c r="H219" s="38"/>
      <c r="I219" s="38"/>
      <c r="J219" s="38">
        <f>+인건비!$E$18</f>
        <v>214222</v>
      </c>
      <c r="K219" s="38">
        <f>TRUNC(D219*J219)</f>
        <v>814043</v>
      </c>
      <c r="L219" s="23"/>
    </row>
    <row r="220" spans="1:12" ht="17.25" customHeight="1">
      <c r="A220" s="22" t="s">
        <v>1182</v>
      </c>
      <c r="B220" s="23"/>
      <c r="C220" s="23" t="s">
        <v>685</v>
      </c>
      <c r="D220" s="32">
        <v>11.4</v>
      </c>
      <c r="E220" s="38">
        <f t="shared" si="14"/>
        <v>1887213</v>
      </c>
      <c r="F220" s="38"/>
      <c r="G220" s="38"/>
      <c r="H220" s="38"/>
      <c r="I220" s="38"/>
      <c r="J220" s="38">
        <f>+인건비!$E$17</f>
        <v>165545</v>
      </c>
      <c r="K220" s="38">
        <f>TRUNC(D220*J220)</f>
        <v>1887213</v>
      </c>
      <c r="L220" s="23"/>
    </row>
    <row r="221" spans="1:12" ht="17.25" customHeight="1">
      <c r="A221" s="22" t="s">
        <v>1169</v>
      </c>
      <c r="B221" s="23" t="s">
        <v>424</v>
      </c>
      <c r="C221" s="23" t="s">
        <v>663</v>
      </c>
      <c r="D221" s="32">
        <v>35</v>
      </c>
      <c r="E221" s="38">
        <f t="shared" si="14"/>
        <v>24045</v>
      </c>
      <c r="F221" s="38"/>
      <c r="G221" s="38"/>
      <c r="H221" s="38">
        <f>+재료비!$K$11</f>
        <v>687</v>
      </c>
      <c r="I221" s="38">
        <f t="shared" ref="I221:I226" si="15">TRUNC(D221*H221)</f>
        <v>24045</v>
      </c>
      <c r="J221" s="38"/>
      <c r="K221" s="38"/>
      <c r="L221" s="23"/>
    </row>
    <row r="222" spans="1:12" ht="17.25" customHeight="1">
      <c r="A222" s="22" t="s">
        <v>1516</v>
      </c>
      <c r="B222" s="23" t="s">
        <v>426</v>
      </c>
      <c r="C222" s="23" t="s">
        <v>665</v>
      </c>
      <c r="D222" s="32">
        <v>35</v>
      </c>
      <c r="E222" s="38">
        <f t="shared" si="14"/>
        <v>146650</v>
      </c>
      <c r="F222" s="38"/>
      <c r="G222" s="38"/>
      <c r="H222" s="38">
        <f>+재료비!$K$12</f>
        <v>4190</v>
      </c>
      <c r="I222" s="38">
        <f t="shared" si="15"/>
        <v>146650</v>
      </c>
      <c r="J222" s="38"/>
      <c r="K222" s="38"/>
      <c r="L222" s="23"/>
    </row>
    <row r="223" spans="1:12" ht="17.25" customHeight="1">
      <c r="A223" s="22" t="s">
        <v>683</v>
      </c>
      <c r="B223" s="23" t="s">
        <v>1520</v>
      </c>
      <c r="C223" s="23" t="s">
        <v>671</v>
      </c>
      <c r="D223" s="32">
        <v>175</v>
      </c>
      <c r="E223" s="38">
        <f t="shared" si="14"/>
        <v>35000</v>
      </c>
      <c r="F223" s="38"/>
      <c r="G223" s="38"/>
      <c r="H223" s="38">
        <f>+재료비!$K$13</f>
        <v>200</v>
      </c>
      <c r="I223" s="38">
        <f t="shared" si="15"/>
        <v>35000</v>
      </c>
      <c r="J223" s="38"/>
      <c r="K223" s="38"/>
      <c r="L223" s="23"/>
    </row>
    <row r="224" spans="1:12" ht="17.25" customHeight="1">
      <c r="A224" s="22" t="s">
        <v>1155</v>
      </c>
      <c r="B224" s="23" t="s">
        <v>2069</v>
      </c>
      <c r="C224" s="23" t="s">
        <v>665</v>
      </c>
      <c r="D224" s="59">
        <v>0.05</v>
      </c>
      <c r="E224" s="38">
        <f>(G224+I224+K224)</f>
        <v>75000</v>
      </c>
      <c r="F224" s="38"/>
      <c r="G224" s="38"/>
      <c r="H224" s="38">
        <f>+재료비!$K$14</f>
        <v>1500000</v>
      </c>
      <c r="I224" s="38">
        <f t="shared" si="15"/>
        <v>75000</v>
      </c>
      <c r="J224" s="38"/>
      <c r="K224" s="38"/>
      <c r="L224" s="23"/>
    </row>
    <row r="225" spans="1:12" ht="17.25" customHeight="1">
      <c r="A225" s="22" t="s">
        <v>669</v>
      </c>
      <c r="B225" s="23" t="s">
        <v>838</v>
      </c>
      <c r="C225" s="23" t="s">
        <v>665</v>
      </c>
      <c r="D225" s="32">
        <v>0.1</v>
      </c>
      <c r="E225" s="38">
        <f>(G225+I225+K225)</f>
        <v>25788</v>
      </c>
      <c r="F225" s="38"/>
      <c r="G225" s="38"/>
      <c r="H225" s="38">
        <f>+재료비!$K$9</f>
        <v>257880.00000000003</v>
      </c>
      <c r="I225" s="38">
        <f t="shared" si="15"/>
        <v>25788</v>
      </c>
      <c r="J225" s="38"/>
      <c r="K225" s="38"/>
      <c r="L225" s="23"/>
    </row>
    <row r="226" spans="1:12" ht="17.25" customHeight="1">
      <c r="A226" s="22" t="s">
        <v>1168</v>
      </c>
      <c r="B226" s="23" t="s">
        <v>1170</v>
      </c>
      <c r="C226" s="23" t="s">
        <v>665</v>
      </c>
      <c r="D226" s="59">
        <v>0.05</v>
      </c>
      <c r="E226" s="38">
        <f>(G226+I226+K226)</f>
        <v>135387</v>
      </c>
      <c r="F226" s="38"/>
      <c r="G226" s="38"/>
      <c r="H226" s="38">
        <f>+재료비!$K$10</f>
        <v>2707740</v>
      </c>
      <c r="I226" s="38">
        <f t="shared" si="15"/>
        <v>135387</v>
      </c>
      <c r="J226" s="38"/>
      <c r="K226" s="38"/>
      <c r="L226" s="23"/>
    </row>
    <row r="227" spans="1:12" ht="17.25" customHeight="1">
      <c r="A227" s="22" t="s">
        <v>2064</v>
      </c>
      <c r="B227" s="23" t="s">
        <v>2062</v>
      </c>
      <c r="C227" s="23" t="s">
        <v>770</v>
      </c>
      <c r="D227" s="32">
        <v>30.4</v>
      </c>
      <c r="E227" s="38">
        <f>(G227+I227+K227)</f>
        <v>314092</v>
      </c>
      <c r="F227" s="38"/>
      <c r="G227" s="38"/>
      <c r="H227" s="38"/>
      <c r="I227" s="38"/>
      <c r="J227" s="38">
        <f>+기계손료!$J$3</f>
        <v>10332</v>
      </c>
      <c r="K227" s="38">
        <f>TRUNC(D227*J227)</f>
        <v>314092</v>
      </c>
      <c r="L227" s="23"/>
    </row>
    <row r="228" spans="1:12" ht="17.25" customHeight="1">
      <c r="A228" s="22" t="s">
        <v>2063</v>
      </c>
      <c r="B228" s="23"/>
      <c r="C228" s="23" t="s">
        <v>770</v>
      </c>
      <c r="D228" s="32">
        <v>6.7</v>
      </c>
      <c r="E228" s="38">
        <f>(G228+I228+K228)</f>
        <v>12850</v>
      </c>
      <c r="F228" s="38"/>
      <c r="G228" s="38"/>
      <c r="H228" s="38"/>
      <c r="I228" s="38"/>
      <c r="J228" s="38">
        <f>+기계손료!$J$4</f>
        <v>1918</v>
      </c>
      <c r="K228" s="38">
        <f>TRUNC(D228*J228)</f>
        <v>12850</v>
      </c>
      <c r="L228" s="23"/>
    </row>
    <row r="229" spans="1:12" ht="17.25" customHeight="1">
      <c r="A229" s="22" t="s">
        <v>701</v>
      </c>
      <c r="B229" s="23"/>
      <c r="C229" s="23"/>
      <c r="D229" s="32"/>
      <c r="E229" s="38">
        <f>SUM(E214:E228)</f>
        <v>14715087</v>
      </c>
      <c r="F229" s="38"/>
      <c r="G229" s="38">
        <f>SUM(G214:G228)</f>
        <v>10279052</v>
      </c>
      <c r="H229" s="38"/>
      <c r="I229" s="38">
        <f>SUM(I214:I228)</f>
        <v>441870</v>
      </c>
      <c r="J229" s="38"/>
      <c r="K229" s="38">
        <f>SUM(K214:K228)</f>
        <v>3994165</v>
      </c>
      <c r="L229" s="23"/>
    </row>
    <row r="230" spans="1:12" ht="17.25" customHeight="1">
      <c r="A230" s="22"/>
      <c r="B230" s="23"/>
      <c r="C230" s="23"/>
      <c r="D230" s="32"/>
      <c r="E230" s="38"/>
      <c r="F230" s="38"/>
      <c r="G230" s="38"/>
      <c r="H230" s="38"/>
      <c r="I230" s="38"/>
      <c r="J230" s="38"/>
      <c r="K230" s="38"/>
      <c r="L230" s="23"/>
    </row>
    <row r="231" spans="1:12" ht="17.25" customHeight="1">
      <c r="A231" s="39" t="s">
        <v>682</v>
      </c>
      <c r="B231" s="33" t="s">
        <v>1164</v>
      </c>
      <c r="C231" s="34"/>
      <c r="D231" s="35">
        <f>+집계표!$G$2</f>
        <v>1.1000000000000001</v>
      </c>
      <c r="E231" s="40">
        <f>(G231+I231+K231)</f>
        <v>11306957</v>
      </c>
      <c r="F231" s="40"/>
      <c r="G231" s="40"/>
      <c r="H231" s="40"/>
      <c r="I231" s="40"/>
      <c r="J231" s="40">
        <f>+G229</f>
        <v>10279052</v>
      </c>
      <c r="K231" s="40">
        <f>TRUNC(D231*J231)</f>
        <v>11306957</v>
      </c>
      <c r="L231" s="23"/>
    </row>
    <row r="232" spans="1:12" ht="17.25" customHeight="1">
      <c r="A232" s="39" t="s">
        <v>670</v>
      </c>
      <c r="B232" s="33" t="s">
        <v>425</v>
      </c>
      <c r="C232" s="34"/>
      <c r="D232" s="35">
        <f>+집계표!$H$2</f>
        <v>0.2</v>
      </c>
      <c r="E232" s="40">
        <f>(G232+I232+K232)</f>
        <v>4317201</v>
      </c>
      <c r="F232" s="40"/>
      <c r="G232" s="40"/>
      <c r="H232" s="40"/>
      <c r="I232" s="40"/>
      <c r="J232" s="40">
        <f>+J231+K231</f>
        <v>21586009</v>
      </c>
      <c r="K232" s="40">
        <f>TRUNC(D232*J232)</f>
        <v>4317201</v>
      </c>
      <c r="L232" s="23" t="s">
        <v>662</v>
      </c>
    </row>
    <row r="233" spans="1:12" ht="17.25" customHeight="1">
      <c r="A233" s="39" t="s">
        <v>718</v>
      </c>
      <c r="B233" s="33"/>
      <c r="C233" s="34"/>
      <c r="D233" s="36"/>
      <c r="E233" s="40">
        <f>SUM(E229:E232)</f>
        <v>30339245</v>
      </c>
      <c r="F233" s="40"/>
      <c r="G233" s="40">
        <f>SUM(G229:G232)</f>
        <v>10279052</v>
      </c>
      <c r="H233" s="40"/>
      <c r="I233" s="40">
        <f>SUM(I229:I232)</f>
        <v>441870</v>
      </c>
      <c r="J233" s="40"/>
      <c r="K233" s="40">
        <f>SUM(K229:K232)</f>
        <v>19618323</v>
      </c>
      <c r="L233" s="23"/>
    </row>
    <row r="234" spans="1:12" ht="17.25" customHeight="1">
      <c r="A234" s="22"/>
      <c r="B234" s="30"/>
      <c r="C234" s="23"/>
      <c r="D234" s="32"/>
      <c r="E234" s="38"/>
      <c r="F234" s="38"/>
      <c r="G234" s="38"/>
      <c r="H234" s="53"/>
      <c r="I234" s="38"/>
      <c r="J234" s="38"/>
      <c r="K234" s="38"/>
      <c r="L234" s="23"/>
    </row>
    <row r="235" spans="1:12" ht="17.25" customHeight="1">
      <c r="A235" s="52" t="s">
        <v>282</v>
      </c>
      <c r="B235" s="57"/>
      <c r="C235" s="58"/>
      <c r="D235" s="58"/>
      <c r="E235" s="58"/>
      <c r="F235" s="58"/>
      <c r="G235" s="58"/>
      <c r="H235" s="58"/>
      <c r="I235" s="58"/>
      <c r="J235" s="58"/>
      <c r="K235" s="58"/>
      <c r="L235" s="57"/>
    </row>
    <row r="236" spans="1:12" ht="17.25" customHeight="1">
      <c r="A236" s="22" t="s">
        <v>686</v>
      </c>
      <c r="B236" s="23"/>
      <c r="C236" s="23" t="s">
        <v>685</v>
      </c>
      <c r="D236" s="32">
        <v>3.2</v>
      </c>
      <c r="E236" s="38">
        <f t="shared" ref="E236:E245" si="16">(G236+I236+K236)</f>
        <v>1427376</v>
      </c>
      <c r="F236" s="38">
        <f>+인건비!$D$3</f>
        <v>446055</v>
      </c>
      <c r="G236" s="38">
        <f>TRUNC(D236*F236)</f>
        <v>1427376</v>
      </c>
      <c r="H236" s="38"/>
      <c r="I236" s="38"/>
      <c r="J236" s="38"/>
      <c r="K236" s="38"/>
      <c r="L236" s="23"/>
    </row>
    <row r="237" spans="1:12" ht="17.25" customHeight="1">
      <c r="A237" s="22" t="s">
        <v>1172</v>
      </c>
      <c r="B237" s="23"/>
      <c r="C237" s="23" t="s">
        <v>685</v>
      </c>
      <c r="D237" s="32">
        <v>4.4000000000000004</v>
      </c>
      <c r="E237" s="38">
        <f t="shared" si="16"/>
        <v>1526162</v>
      </c>
      <c r="F237" s="38">
        <f>+인건비!$D$4</f>
        <v>346855</v>
      </c>
      <c r="G237" s="38">
        <f>TRUNC(D237*F237)</f>
        <v>1526162</v>
      </c>
      <c r="H237" s="38"/>
      <c r="I237" s="38"/>
      <c r="J237" s="38"/>
      <c r="K237" s="38"/>
      <c r="L237" s="23"/>
    </row>
    <row r="238" spans="1:12" ht="17.25" customHeight="1">
      <c r="A238" s="22" t="s">
        <v>1161</v>
      </c>
      <c r="B238" s="23" t="s">
        <v>662</v>
      </c>
      <c r="C238" s="23" t="s">
        <v>685</v>
      </c>
      <c r="D238" s="32">
        <v>12.9</v>
      </c>
      <c r="E238" s="38">
        <f t="shared" si="16"/>
        <v>3790007</v>
      </c>
      <c r="F238" s="38">
        <f>+인건비!$D$5</f>
        <v>293799</v>
      </c>
      <c r="G238" s="38">
        <f>TRUNC(D238*F238)</f>
        <v>3790007</v>
      </c>
      <c r="H238" s="38"/>
      <c r="I238" s="38"/>
      <c r="J238" s="38"/>
      <c r="K238" s="38"/>
      <c r="L238" s="23"/>
    </row>
    <row r="239" spans="1:12" ht="17.25" customHeight="1">
      <c r="A239" s="22" t="s">
        <v>1154</v>
      </c>
      <c r="B239" s="23" t="s">
        <v>662</v>
      </c>
      <c r="C239" s="23" t="s">
        <v>685</v>
      </c>
      <c r="D239" s="32">
        <v>17.5</v>
      </c>
      <c r="E239" s="38">
        <f t="shared" si="16"/>
        <v>4776012</v>
      </c>
      <c r="F239" s="38">
        <f>+인건비!$D$6</f>
        <v>272915</v>
      </c>
      <c r="G239" s="38">
        <f>TRUNC(D239*F239)</f>
        <v>4776012</v>
      </c>
      <c r="H239" s="38"/>
      <c r="I239" s="38"/>
      <c r="J239" s="38"/>
      <c r="K239" s="38"/>
      <c r="L239" s="23"/>
    </row>
    <row r="240" spans="1:12" ht="17.25" customHeight="1">
      <c r="A240" s="22" t="s">
        <v>1185</v>
      </c>
      <c r="B240" s="23"/>
      <c r="C240" s="23" t="s">
        <v>685</v>
      </c>
      <c r="D240" s="32">
        <v>4.5</v>
      </c>
      <c r="E240" s="38">
        <f t="shared" si="16"/>
        <v>1143909</v>
      </c>
      <c r="F240" s="38"/>
      <c r="G240" s="38"/>
      <c r="H240" s="38"/>
      <c r="I240" s="38"/>
      <c r="J240" s="38">
        <f>+인건비!$E$22</f>
        <v>254202</v>
      </c>
      <c r="K240" s="38">
        <f>TRUNC(D240*J240)</f>
        <v>1143909</v>
      </c>
      <c r="L240" s="23"/>
    </row>
    <row r="241" spans="1:12" ht="17.25" customHeight="1">
      <c r="A241" s="22" t="s">
        <v>1187</v>
      </c>
      <c r="B241" s="23"/>
      <c r="C241" s="23" t="s">
        <v>685</v>
      </c>
      <c r="D241" s="32">
        <v>4.5</v>
      </c>
      <c r="E241" s="38">
        <f t="shared" si="16"/>
        <v>963999</v>
      </c>
      <c r="F241" s="38"/>
      <c r="G241" s="38"/>
      <c r="H241" s="38"/>
      <c r="I241" s="38"/>
      <c r="J241" s="38">
        <f>+인건비!$E$18</f>
        <v>214222</v>
      </c>
      <c r="K241" s="38">
        <f>TRUNC(D241*J241)</f>
        <v>963999</v>
      </c>
      <c r="L241" s="23"/>
    </row>
    <row r="242" spans="1:12" ht="17.25" customHeight="1">
      <c r="A242" s="22" t="s">
        <v>1182</v>
      </c>
      <c r="B242" s="23"/>
      <c r="C242" s="23" t="s">
        <v>685</v>
      </c>
      <c r="D242" s="32">
        <v>13.5</v>
      </c>
      <c r="E242" s="38">
        <f t="shared" si="16"/>
        <v>2234857</v>
      </c>
      <c r="F242" s="38"/>
      <c r="G242" s="38"/>
      <c r="H242" s="38"/>
      <c r="I242" s="38"/>
      <c r="J242" s="38">
        <f>+인건비!$E$17</f>
        <v>165545</v>
      </c>
      <c r="K242" s="38">
        <f>TRUNC(D242*J242)</f>
        <v>2234857</v>
      </c>
      <c r="L242" s="23"/>
    </row>
    <row r="243" spans="1:12" ht="17.25" customHeight="1">
      <c r="A243" s="22" t="s">
        <v>1169</v>
      </c>
      <c r="B243" s="23" t="s">
        <v>424</v>
      </c>
      <c r="C243" s="23" t="s">
        <v>663</v>
      </c>
      <c r="D243" s="32">
        <v>35</v>
      </c>
      <c r="E243" s="38">
        <f t="shared" si="16"/>
        <v>24045</v>
      </c>
      <c r="F243" s="38"/>
      <c r="G243" s="38"/>
      <c r="H243" s="38">
        <f>+재료비!$K$11</f>
        <v>687</v>
      </c>
      <c r="I243" s="38">
        <f t="shared" ref="I243:I248" si="17">TRUNC(D243*H243)</f>
        <v>24045</v>
      </c>
      <c r="J243" s="38"/>
      <c r="K243" s="38"/>
      <c r="L243" s="23"/>
    </row>
    <row r="244" spans="1:12" ht="17.25" customHeight="1">
      <c r="A244" s="22" t="s">
        <v>1516</v>
      </c>
      <c r="B244" s="23" t="s">
        <v>426</v>
      </c>
      <c r="C244" s="23" t="s">
        <v>665</v>
      </c>
      <c r="D244" s="32">
        <v>35</v>
      </c>
      <c r="E244" s="38">
        <f t="shared" si="16"/>
        <v>146650</v>
      </c>
      <c r="F244" s="38"/>
      <c r="G244" s="38"/>
      <c r="H244" s="38">
        <f>+재료비!$K$12</f>
        <v>4190</v>
      </c>
      <c r="I244" s="38">
        <f t="shared" si="17"/>
        <v>146650</v>
      </c>
      <c r="J244" s="38"/>
      <c r="K244" s="38"/>
      <c r="L244" s="23"/>
    </row>
    <row r="245" spans="1:12" ht="17.25" customHeight="1">
      <c r="A245" s="22" t="s">
        <v>683</v>
      </c>
      <c r="B245" s="23" t="s">
        <v>1520</v>
      </c>
      <c r="C245" s="23" t="s">
        <v>671</v>
      </c>
      <c r="D245" s="32">
        <v>175</v>
      </c>
      <c r="E245" s="38">
        <f t="shared" si="16"/>
        <v>35000</v>
      </c>
      <c r="F245" s="38"/>
      <c r="G245" s="38"/>
      <c r="H245" s="38">
        <f>+재료비!$K$13</f>
        <v>200</v>
      </c>
      <c r="I245" s="38">
        <f t="shared" si="17"/>
        <v>35000</v>
      </c>
      <c r="J245" s="38"/>
      <c r="K245" s="38"/>
      <c r="L245" s="23"/>
    </row>
    <row r="246" spans="1:12" ht="17.25" customHeight="1">
      <c r="A246" s="22" t="s">
        <v>1155</v>
      </c>
      <c r="B246" s="23" t="s">
        <v>2069</v>
      </c>
      <c r="C246" s="23" t="s">
        <v>665</v>
      </c>
      <c r="D246" s="59">
        <v>0.05</v>
      </c>
      <c r="E246" s="38">
        <f>(G246+I246+K246)</f>
        <v>75000</v>
      </c>
      <c r="F246" s="38"/>
      <c r="G246" s="38"/>
      <c r="H246" s="38">
        <f>+재료비!$K$14</f>
        <v>1500000</v>
      </c>
      <c r="I246" s="38">
        <f t="shared" si="17"/>
        <v>75000</v>
      </c>
      <c r="J246" s="38"/>
      <c r="K246" s="38"/>
      <c r="L246" s="23"/>
    </row>
    <row r="247" spans="1:12" ht="17.25" customHeight="1">
      <c r="A247" s="22" t="s">
        <v>669</v>
      </c>
      <c r="B247" s="23" t="s">
        <v>838</v>
      </c>
      <c r="C247" s="23" t="s">
        <v>665</v>
      </c>
      <c r="D247" s="32">
        <v>0.1</v>
      </c>
      <c r="E247" s="38">
        <f>(G247+I247+K247)</f>
        <v>25788</v>
      </c>
      <c r="F247" s="38"/>
      <c r="G247" s="38"/>
      <c r="H247" s="38">
        <f>+재료비!$K$9</f>
        <v>257880.00000000003</v>
      </c>
      <c r="I247" s="38">
        <f t="shared" si="17"/>
        <v>25788</v>
      </c>
      <c r="J247" s="38"/>
      <c r="K247" s="38"/>
      <c r="L247" s="23"/>
    </row>
    <row r="248" spans="1:12" ht="17.25" customHeight="1">
      <c r="A248" s="22" t="s">
        <v>1168</v>
      </c>
      <c r="B248" s="23" t="s">
        <v>1170</v>
      </c>
      <c r="C248" s="23" t="s">
        <v>665</v>
      </c>
      <c r="D248" s="59">
        <v>0.05</v>
      </c>
      <c r="E248" s="38">
        <f>(G248+I248+K248)</f>
        <v>135387</v>
      </c>
      <c r="F248" s="38"/>
      <c r="G248" s="38"/>
      <c r="H248" s="38">
        <f>+재료비!$K$10</f>
        <v>2707740</v>
      </c>
      <c r="I248" s="38">
        <f t="shared" si="17"/>
        <v>135387</v>
      </c>
      <c r="J248" s="38"/>
      <c r="K248" s="38"/>
      <c r="L248" s="23"/>
    </row>
    <row r="249" spans="1:12" ht="17.25" customHeight="1">
      <c r="A249" s="22" t="s">
        <v>2064</v>
      </c>
      <c r="B249" s="23" t="s">
        <v>2062</v>
      </c>
      <c r="C249" s="23" t="s">
        <v>770</v>
      </c>
      <c r="D249" s="32">
        <v>36</v>
      </c>
      <c r="E249" s="38">
        <f>(G249+I249+K249)</f>
        <v>371952</v>
      </c>
      <c r="F249" s="38"/>
      <c r="G249" s="38"/>
      <c r="H249" s="38"/>
      <c r="I249" s="38"/>
      <c r="J249" s="38">
        <f>+기계손료!$J$3</f>
        <v>10332</v>
      </c>
      <c r="K249" s="38">
        <f>TRUNC(D249*J249)</f>
        <v>371952</v>
      </c>
      <c r="L249" s="23"/>
    </row>
    <row r="250" spans="1:12" ht="17.25" customHeight="1">
      <c r="A250" s="22" t="s">
        <v>2063</v>
      </c>
      <c r="B250" s="23"/>
      <c r="C250" s="23" t="s">
        <v>770</v>
      </c>
      <c r="D250" s="32">
        <v>8</v>
      </c>
      <c r="E250" s="38">
        <f>(G250+I250+K250)</f>
        <v>15344</v>
      </c>
      <c r="F250" s="38"/>
      <c r="G250" s="38"/>
      <c r="H250" s="38"/>
      <c r="I250" s="38"/>
      <c r="J250" s="38">
        <f>+기계손료!$J$4</f>
        <v>1918</v>
      </c>
      <c r="K250" s="38">
        <f>TRUNC(D250*J250)</f>
        <v>15344</v>
      </c>
      <c r="L250" s="23"/>
    </row>
    <row r="251" spans="1:12" ht="17.25" customHeight="1">
      <c r="A251" s="22" t="s">
        <v>701</v>
      </c>
      <c r="B251" s="23"/>
      <c r="C251" s="23"/>
      <c r="D251" s="32"/>
      <c r="E251" s="38">
        <f>SUM(E236:E250)</f>
        <v>16691488</v>
      </c>
      <c r="F251" s="38"/>
      <c r="G251" s="38">
        <f>SUM(G236:G250)</f>
        <v>11519557</v>
      </c>
      <c r="H251" s="38"/>
      <c r="I251" s="38">
        <f>SUM(I236:I250)</f>
        <v>441870</v>
      </c>
      <c r="J251" s="38"/>
      <c r="K251" s="38">
        <f>SUM(K236:K250)</f>
        <v>4730061</v>
      </c>
      <c r="L251" s="23"/>
    </row>
    <row r="252" spans="1:12" ht="17.25" customHeight="1">
      <c r="A252" s="22"/>
      <c r="B252" s="23"/>
      <c r="C252" s="23"/>
      <c r="D252" s="32"/>
      <c r="E252" s="38"/>
      <c r="F252" s="38"/>
      <c r="G252" s="38"/>
      <c r="H252" s="38"/>
      <c r="I252" s="38"/>
      <c r="J252" s="38"/>
      <c r="K252" s="38"/>
      <c r="L252" s="23"/>
    </row>
    <row r="253" spans="1:12" ht="17.25" customHeight="1">
      <c r="A253" s="39" t="s">
        <v>682</v>
      </c>
      <c r="B253" s="33" t="s">
        <v>1164</v>
      </c>
      <c r="C253" s="34" t="s">
        <v>666</v>
      </c>
      <c r="D253" s="35">
        <f>+집계표!$G$2</f>
        <v>1.1000000000000001</v>
      </c>
      <c r="E253" s="40">
        <f>(G253+I253+K253)</f>
        <v>12671512</v>
      </c>
      <c r="F253" s="40"/>
      <c r="G253" s="40"/>
      <c r="H253" s="40"/>
      <c r="I253" s="40"/>
      <c r="J253" s="40">
        <f>+G251</f>
        <v>11519557</v>
      </c>
      <c r="K253" s="40">
        <f>TRUNC(D253*J253)</f>
        <v>12671512</v>
      </c>
      <c r="L253" s="23"/>
    </row>
    <row r="254" spans="1:12" ht="17.25" customHeight="1">
      <c r="A254" s="39" t="s">
        <v>670</v>
      </c>
      <c r="B254" s="33" t="s">
        <v>425</v>
      </c>
      <c r="C254" s="34" t="s">
        <v>666</v>
      </c>
      <c r="D254" s="35">
        <f>+집계표!$H$2</f>
        <v>0.2</v>
      </c>
      <c r="E254" s="40">
        <f>(G254+I254+K254)</f>
        <v>4838213</v>
      </c>
      <c r="F254" s="40"/>
      <c r="G254" s="40"/>
      <c r="H254" s="40"/>
      <c r="I254" s="40"/>
      <c r="J254" s="40">
        <f>+J253+K253</f>
        <v>24191069</v>
      </c>
      <c r="K254" s="40">
        <f>TRUNC(D254*J254)</f>
        <v>4838213</v>
      </c>
      <c r="L254" s="23" t="s">
        <v>662</v>
      </c>
    </row>
    <row r="255" spans="1:12" ht="17.25" customHeight="1">
      <c r="A255" s="39" t="s">
        <v>718</v>
      </c>
      <c r="B255" s="33"/>
      <c r="C255" s="34"/>
      <c r="D255" s="36"/>
      <c r="E255" s="40">
        <f>SUM(E251:E254)</f>
        <v>34201213</v>
      </c>
      <c r="F255" s="40"/>
      <c r="G255" s="40">
        <f>SUM(G251:G254)</f>
        <v>11519557</v>
      </c>
      <c r="H255" s="40"/>
      <c r="I255" s="40">
        <f>SUM(I251:I254)</f>
        <v>441870</v>
      </c>
      <c r="J255" s="40"/>
      <c r="K255" s="40">
        <f>SUM(K251:K254)</f>
        <v>22239786</v>
      </c>
      <c r="L255" s="23"/>
    </row>
    <row r="256" spans="1:12" ht="17.25" customHeight="1">
      <c r="A256" s="22"/>
      <c r="B256" s="30"/>
      <c r="C256" s="23"/>
      <c r="D256" s="32"/>
      <c r="E256" s="38"/>
      <c r="F256" s="38"/>
      <c r="G256" s="38"/>
      <c r="H256" s="53"/>
      <c r="I256" s="38"/>
      <c r="J256" s="38"/>
      <c r="K256" s="38"/>
      <c r="L256" s="23"/>
    </row>
    <row r="257" spans="1:12">
      <c r="A257" s="52" t="s">
        <v>179</v>
      </c>
      <c r="B257" s="37"/>
      <c r="C257" s="23"/>
      <c r="D257" s="23"/>
      <c r="E257" s="38"/>
      <c r="F257" s="53"/>
      <c r="G257" s="38" t="s">
        <v>662</v>
      </c>
      <c r="H257" s="53"/>
      <c r="I257" s="38"/>
      <c r="J257" s="53"/>
      <c r="K257" s="38" t="s">
        <v>662</v>
      </c>
      <c r="L257" s="26"/>
    </row>
    <row r="258" spans="1:12" ht="17.25" customHeight="1">
      <c r="A258" s="52" t="s">
        <v>2096</v>
      </c>
      <c r="B258" s="57"/>
      <c r="C258" s="58"/>
      <c r="D258" s="58"/>
      <c r="E258" s="58"/>
      <c r="F258" s="58"/>
      <c r="G258" s="58"/>
      <c r="H258" s="58"/>
      <c r="I258" s="58"/>
      <c r="J258" s="58"/>
      <c r="K258" s="58"/>
      <c r="L258" s="57"/>
    </row>
    <row r="259" spans="1:12" ht="17.25" customHeight="1">
      <c r="A259" s="22" t="s">
        <v>686</v>
      </c>
      <c r="B259" s="23"/>
      <c r="C259" s="23" t="s">
        <v>685</v>
      </c>
      <c r="D259" s="32">
        <v>0.5</v>
      </c>
      <c r="E259" s="38">
        <f>(G259+I259+K259)</f>
        <v>223027</v>
      </c>
      <c r="F259" s="38">
        <f>+인건비!$D$3</f>
        <v>446055</v>
      </c>
      <c r="G259" s="38">
        <f>TRUNC(D259*F259)</f>
        <v>223027</v>
      </c>
      <c r="H259" s="53"/>
      <c r="I259" s="53"/>
      <c r="J259" s="53"/>
      <c r="K259" s="53"/>
      <c r="L259" s="23"/>
    </row>
    <row r="260" spans="1:12" ht="17.25" customHeight="1">
      <c r="A260" s="22" t="s">
        <v>1172</v>
      </c>
      <c r="B260" s="23"/>
      <c r="C260" s="23" t="s">
        <v>685</v>
      </c>
      <c r="D260" s="32">
        <v>1</v>
      </c>
      <c r="E260" s="38">
        <f>(G260+I260+K260)</f>
        <v>346855</v>
      </c>
      <c r="F260" s="38">
        <f>+인건비!$D$4</f>
        <v>346855</v>
      </c>
      <c r="G260" s="38">
        <f>TRUNC(D260*F260)</f>
        <v>346855</v>
      </c>
      <c r="H260" s="53"/>
      <c r="I260" s="53"/>
      <c r="J260" s="53"/>
      <c r="K260" s="53"/>
      <c r="L260" s="23"/>
    </row>
    <row r="261" spans="1:12">
      <c r="A261" s="22" t="s">
        <v>701</v>
      </c>
      <c r="B261" s="23"/>
      <c r="C261" s="23"/>
      <c r="D261" s="32"/>
      <c r="E261" s="38">
        <f>SUM(E259:E260)</f>
        <v>569882</v>
      </c>
      <c r="F261" s="38"/>
      <c r="G261" s="38">
        <f>SUM(G259:G260)</f>
        <v>569882</v>
      </c>
      <c r="H261" s="38"/>
      <c r="I261" s="38"/>
      <c r="J261" s="38"/>
      <c r="K261" s="38"/>
      <c r="L261" s="29"/>
    </row>
    <row r="262" spans="1:12">
      <c r="A262" s="22"/>
      <c r="B262" s="23"/>
      <c r="C262" s="23"/>
      <c r="D262" s="32"/>
      <c r="E262" s="38"/>
      <c r="F262" s="38"/>
      <c r="G262" s="38"/>
      <c r="H262" s="38"/>
      <c r="I262" s="38"/>
      <c r="J262" s="38"/>
      <c r="K262" s="38"/>
      <c r="L262" s="29"/>
    </row>
    <row r="263" spans="1:12">
      <c r="A263" s="39" t="s">
        <v>682</v>
      </c>
      <c r="B263" s="33" t="s">
        <v>1164</v>
      </c>
      <c r="C263" s="34"/>
      <c r="D263" s="35">
        <f>+집계표!$G$2</f>
        <v>1.1000000000000001</v>
      </c>
      <c r="E263" s="40">
        <f>(G263+I263+K263)</f>
        <v>626870</v>
      </c>
      <c r="F263" s="40"/>
      <c r="G263" s="40"/>
      <c r="H263" s="40"/>
      <c r="I263" s="40"/>
      <c r="J263" s="40">
        <f>+G261</f>
        <v>569882</v>
      </c>
      <c r="K263" s="40">
        <f>TRUNC(D263*J263)</f>
        <v>626870</v>
      </c>
      <c r="L263" s="29"/>
    </row>
    <row r="264" spans="1:12">
      <c r="A264" s="39" t="s">
        <v>670</v>
      </c>
      <c r="B264" s="33" t="s">
        <v>425</v>
      </c>
      <c r="C264" s="34"/>
      <c r="D264" s="35">
        <f>+집계표!$H$2</f>
        <v>0.2</v>
      </c>
      <c r="E264" s="40">
        <f>(G264+I264+K264)</f>
        <v>239350</v>
      </c>
      <c r="F264" s="40"/>
      <c r="G264" s="40"/>
      <c r="H264" s="40"/>
      <c r="I264" s="40"/>
      <c r="J264" s="40">
        <f>+J263+K263</f>
        <v>1196752</v>
      </c>
      <c r="K264" s="40">
        <f>TRUNC(D264*J264)</f>
        <v>239350</v>
      </c>
      <c r="L264" s="29"/>
    </row>
    <row r="265" spans="1:12">
      <c r="A265" s="39" t="s">
        <v>718</v>
      </c>
      <c r="B265" s="33"/>
      <c r="C265" s="34"/>
      <c r="D265" s="36"/>
      <c r="E265" s="40">
        <f>SUM(E261:E264)</f>
        <v>1436102</v>
      </c>
      <c r="F265" s="40"/>
      <c r="G265" s="40">
        <f>SUM(G261:G264)</f>
        <v>569882</v>
      </c>
      <c r="H265" s="40"/>
      <c r="I265" s="40"/>
      <c r="J265" s="40"/>
      <c r="K265" s="40">
        <f>SUM(K261:K264)</f>
        <v>866220</v>
      </c>
      <c r="L265" s="29"/>
    </row>
    <row r="266" spans="1:12" ht="17.25" customHeight="1">
      <c r="A266" s="22"/>
      <c r="B266" s="23"/>
      <c r="C266" s="23"/>
      <c r="D266" s="32"/>
      <c r="E266" s="38"/>
      <c r="F266" s="38"/>
      <c r="G266" s="38"/>
      <c r="H266" s="53"/>
      <c r="I266" s="53"/>
      <c r="J266" s="53"/>
      <c r="K266" s="53"/>
      <c r="L266" s="23"/>
    </row>
    <row r="267" spans="1:12" ht="17.25" customHeight="1">
      <c r="A267" s="52" t="s">
        <v>2098</v>
      </c>
      <c r="B267" s="57"/>
      <c r="C267" s="58"/>
      <c r="D267" s="58"/>
      <c r="E267" s="58"/>
      <c r="F267" s="58"/>
      <c r="G267" s="58"/>
      <c r="H267" s="58"/>
      <c r="I267" s="58"/>
      <c r="J267" s="58"/>
      <c r="K267" s="58"/>
      <c r="L267" s="57"/>
    </row>
    <row r="268" spans="1:12" ht="17.25" customHeight="1">
      <c r="A268" s="22" t="s">
        <v>686</v>
      </c>
      <c r="B268" s="23" t="s">
        <v>662</v>
      </c>
      <c r="C268" s="23" t="s">
        <v>685</v>
      </c>
      <c r="D268" s="32">
        <v>1.5</v>
      </c>
      <c r="E268" s="38">
        <f>(G268+I268+K268)</f>
        <v>669082</v>
      </c>
      <c r="F268" s="38">
        <f>+인건비!$D$3</f>
        <v>446055</v>
      </c>
      <c r="G268" s="38">
        <f>TRUNC(D268*F268)</f>
        <v>669082</v>
      </c>
      <c r="H268" s="38"/>
      <c r="I268" s="38"/>
      <c r="J268" s="38"/>
      <c r="K268" s="38"/>
      <c r="L268" s="23"/>
    </row>
    <row r="269" spans="1:12" ht="17.25" customHeight="1">
      <c r="A269" s="22" t="s">
        <v>1172</v>
      </c>
      <c r="B269" s="23"/>
      <c r="C269" s="23" t="s">
        <v>685</v>
      </c>
      <c r="D269" s="32">
        <v>3</v>
      </c>
      <c r="E269" s="38">
        <f>(G269+I269+K269)</f>
        <v>1040565</v>
      </c>
      <c r="F269" s="38">
        <f>+인건비!$D$4</f>
        <v>346855</v>
      </c>
      <c r="G269" s="38">
        <f>TRUNC(D269*F269)</f>
        <v>1040565</v>
      </c>
      <c r="H269" s="38"/>
      <c r="I269" s="38"/>
      <c r="J269" s="38"/>
      <c r="K269" s="38"/>
      <c r="L269" s="23"/>
    </row>
    <row r="270" spans="1:12">
      <c r="A270" s="22" t="s">
        <v>701</v>
      </c>
      <c r="B270" s="23"/>
      <c r="C270" s="23"/>
      <c r="D270" s="32"/>
      <c r="E270" s="38">
        <f>SUM(E268:E269)</f>
        <v>1709647</v>
      </c>
      <c r="F270" s="38"/>
      <c r="G270" s="38">
        <f>SUM(G268:G269)</f>
        <v>1709647</v>
      </c>
      <c r="H270" s="38"/>
      <c r="I270" s="38"/>
      <c r="J270" s="38"/>
      <c r="K270" s="38"/>
      <c r="L270" s="29"/>
    </row>
    <row r="271" spans="1:12">
      <c r="A271" s="22"/>
      <c r="B271" s="23"/>
      <c r="C271" s="23"/>
      <c r="D271" s="32"/>
      <c r="E271" s="38"/>
      <c r="F271" s="38"/>
      <c r="G271" s="38"/>
      <c r="H271" s="38"/>
      <c r="I271" s="38"/>
      <c r="J271" s="38"/>
      <c r="K271" s="38"/>
      <c r="L271" s="29"/>
    </row>
    <row r="272" spans="1:12">
      <c r="A272" s="39" t="s">
        <v>682</v>
      </c>
      <c r="B272" s="33" t="s">
        <v>1164</v>
      </c>
      <c r="C272" s="34"/>
      <c r="D272" s="35">
        <f>+집계표!$G$2</f>
        <v>1.1000000000000001</v>
      </c>
      <c r="E272" s="40">
        <f>(G272+I272+K272)</f>
        <v>1880611</v>
      </c>
      <c r="F272" s="40"/>
      <c r="G272" s="40"/>
      <c r="H272" s="40"/>
      <c r="I272" s="40"/>
      <c r="J272" s="40">
        <f>+G270</f>
        <v>1709647</v>
      </c>
      <c r="K272" s="40">
        <f>TRUNC(D272*J272)</f>
        <v>1880611</v>
      </c>
      <c r="L272" s="29"/>
    </row>
    <row r="273" spans="1:12">
      <c r="A273" s="39" t="s">
        <v>670</v>
      </c>
      <c r="B273" s="33" t="s">
        <v>425</v>
      </c>
      <c r="C273" s="34"/>
      <c r="D273" s="35">
        <f>+집계표!$H$2</f>
        <v>0.2</v>
      </c>
      <c r="E273" s="40">
        <f>(G273+I273+K273)</f>
        <v>718051</v>
      </c>
      <c r="F273" s="40"/>
      <c r="G273" s="40"/>
      <c r="H273" s="40"/>
      <c r="I273" s="40"/>
      <c r="J273" s="40">
        <f>+J272+K272</f>
        <v>3590258</v>
      </c>
      <c r="K273" s="40">
        <f>TRUNC(D273*J273)</f>
        <v>718051</v>
      </c>
      <c r="L273" s="29"/>
    </row>
    <row r="274" spans="1:12">
      <c r="A274" s="39" t="s">
        <v>718</v>
      </c>
      <c r="B274" s="33"/>
      <c r="C274" s="34"/>
      <c r="D274" s="36"/>
      <c r="E274" s="40">
        <f>SUM(E270:E273)</f>
        <v>4308309</v>
      </c>
      <c r="F274" s="40"/>
      <c r="G274" s="40">
        <f>SUM(G270:G273)</f>
        <v>1709647</v>
      </c>
      <c r="H274" s="40"/>
      <c r="I274" s="40"/>
      <c r="J274" s="40"/>
      <c r="K274" s="40">
        <f>SUM(K270:K273)</f>
        <v>2598662</v>
      </c>
      <c r="L274" s="29"/>
    </row>
    <row r="275" spans="1:12" ht="17.25" customHeight="1">
      <c r="A275" s="52"/>
      <c r="B275" s="57"/>
      <c r="C275" s="58"/>
      <c r="D275" s="58"/>
      <c r="E275" s="58"/>
      <c r="F275" s="58"/>
      <c r="G275" s="58"/>
      <c r="H275" s="58"/>
      <c r="I275" s="58"/>
      <c r="J275" s="58"/>
      <c r="K275" s="58"/>
      <c r="L275" s="57"/>
    </row>
    <row r="276" spans="1:12" ht="17.25" customHeight="1">
      <c r="A276" s="52" t="s">
        <v>296</v>
      </c>
      <c r="B276" s="57"/>
      <c r="C276" s="58"/>
      <c r="D276" s="58"/>
      <c r="E276" s="58"/>
      <c r="F276" s="58"/>
      <c r="G276" s="58"/>
      <c r="H276" s="58"/>
      <c r="I276" s="58"/>
      <c r="J276" s="58"/>
      <c r="K276" s="58"/>
      <c r="L276" s="57"/>
    </row>
    <row r="277" spans="1:12" ht="17.25" customHeight="1">
      <c r="A277" s="22" t="s">
        <v>686</v>
      </c>
      <c r="B277" s="23"/>
      <c r="C277" s="23" t="s">
        <v>685</v>
      </c>
      <c r="D277" s="32">
        <v>10</v>
      </c>
      <c r="E277" s="38">
        <f t="shared" ref="E277:E287" si="18">(G277+I277+K277)</f>
        <v>4460550</v>
      </c>
      <c r="F277" s="38">
        <f>+인건비!$D$3</f>
        <v>446055</v>
      </c>
      <c r="G277" s="38">
        <f>TRUNC(D277*F277)</f>
        <v>4460550</v>
      </c>
      <c r="H277" s="38"/>
      <c r="I277" s="38"/>
      <c r="J277" s="38"/>
      <c r="K277" s="38"/>
      <c r="L277" s="23"/>
    </row>
    <row r="278" spans="1:12" ht="17.25" customHeight="1">
      <c r="A278" s="22" t="s">
        <v>1172</v>
      </c>
      <c r="B278" s="23"/>
      <c r="C278" s="23" t="s">
        <v>685</v>
      </c>
      <c r="D278" s="32">
        <v>10</v>
      </c>
      <c r="E278" s="38">
        <f t="shared" si="18"/>
        <v>3468550</v>
      </c>
      <c r="F278" s="38">
        <f>+인건비!$D$4</f>
        <v>346855</v>
      </c>
      <c r="G278" s="38">
        <f>TRUNC(D278*F278)</f>
        <v>3468550</v>
      </c>
      <c r="H278" s="38"/>
      <c r="I278" s="38"/>
      <c r="J278" s="38"/>
      <c r="K278" s="38"/>
      <c r="L278" s="23"/>
    </row>
    <row r="279" spans="1:12" ht="17.25" customHeight="1">
      <c r="A279" s="22" t="s">
        <v>1161</v>
      </c>
      <c r="B279" s="23" t="s">
        <v>662</v>
      </c>
      <c r="C279" s="23" t="s">
        <v>685</v>
      </c>
      <c r="D279" s="32">
        <v>40</v>
      </c>
      <c r="E279" s="38">
        <f t="shared" si="18"/>
        <v>11751960</v>
      </c>
      <c r="F279" s="38">
        <f>+인건비!$D$5</f>
        <v>293799</v>
      </c>
      <c r="G279" s="38">
        <f>TRUNC(D279*F279)</f>
        <v>11751960</v>
      </c>
      <c r="H279" s="38"/>
      <c r="I279" s="38"/>
      <c r="J279" s="38"/>
      <c r="K279" s="38"/>
      <c r="L279" s="23"/>
    </row>
    <row r="280" spans="1:12" ht="17.25" customHeight="1">
      <c r="A280" s="22" t="s">
        <v>1154</v>
      </c>
      <c r="B280" s="23" t="s">
        <v>662</v>
      </c>
      <c r="C280" s="23" t="s">
        <v>685</v>
      </c>
      <c r="D280" s="32">
        <v>50</v>
      </c>
      <c r="E280" s="38">
        <f t="shared" si="18"/>
        <v>13645750</v>
      </c>
      <c r="F280" s="38">
        <f>+인건비!$D$6</f>
        <v>272915</v>
      </c>
      <c r="G280" s="38">
        <f>TRUNC(D280*F280)</f>
        <v>13645750</v>
      </c>
      <c r="H280" s="38"/>
      <c r="I280" s="38"/>
      <c r="J280" s="38"/>
      <c r="K280" s="38"/>
      <c r="L280" s="23"/>
    </row>
    <row r="281" spans="1:12" ht="17.25" customHeight="1">
      <c r="A281" s="22" t="s">
        <v>1187</v>
      </c>
      <c r="B281" s="23"/>
      <c r="C281" s="23" t="s">
        <v>685</v>
      </c>
      <c r="D281" s="32">
        <v>15</v>
      </c>
      <c r="E281" s="38">
        <f t="shared" si="18"/>
        <v>3213330</v>
      </c>
      <c r="F281" s="38"/>
      <c r="G281" s="38"/>
      <c r="H281" s="38"/>
      <c r="I281" s="38"/>
      <c r="J281" s="38">
        <f>+인건비!$E$18</f>
        <v>214222</v>
      </c>
      <c r="K281" s="38">
        <f>TRUNC(D281*J281)</f>
        <v>3213330</v>
      </c>
      <c r="L281" s="23"/>
    </row>
    <row r="282" spans="1:12" ht="17.25" customHeight="1">
      <c r="A282" s="22" t="s">
        <v>1182</v>
      </c>
      <c r="B282" s="23"/>
      <c r="C282" s="23" t="s">
        <v>685</v>
      </c>
      <c r="D282" s="32">
        <v>45</v>
      </c>
      <c r="E282" s="38">
        <f t="shared" si="18"/>
        <v>7449525</v>
      </c>
      <c r="F282" s="38"/>
      <c r="G282" s="38"/>
      <c r="H282" s="38"/>
      <c r="I282" s="38"/>
      <c r="J282" s="38">
        <f>+인건비!$E$17</f>
        <v>165545</v>
      </c>
      <c r="K282" s="38">
        <f>TRUNC(D282*J282)</f>
        <v>7449525</v>
      </c>
      <c r="L282" s="23"/>
    </row>
    <row r="283" spans="1:12" ht="17.25" customHeight="1">
      <c r="A283" s="22" t="s">
        <v>669</v>
      </c>
      <c r="B283" s="23" t="s">
        <v>838</v>
      </c>
      <c r="C283" s="23" t="s">
        <v>665</v>
      </c>
      <c r="D283" s="32">
        <v>0.2</v>
      </c>
      <c r="E283" s="38">
        <f t="shared" si="18"/>
        <v>51576</v>
      </c>
      <c r="F283" s="38"/>
      <c r="G283" s="38"/>
      <c r="H283" s="38">
        <f>+재료비!$K$9</f>
        <v>257880.00000000003</v>
      </c>
      <c r="I283" s="38">
        <f>TRUNC(D283*H283)</f>
        <v>51576</v>
      </c>
      <c r="J283" s="38"/>
      <c r="K283" s="38"/>
      <c r="L283" s="23"/>
    </row>
    <row r="284" spans="1:12" ht="17.25" customHeight="1">
      <c r="A284" s="22" t="s">
        <v>1168</v>
      </c>
      <c r="B284" s="23" t="s">
        <v>1170</v>
      </c>
      <c r="C284" s="23" t="s">
        <v>665</v>
      </c>
      <c r="D284" s="32">
        <v>0.1</v>
      </c>
      <c r="E284" s="38">
        <f t="shared" si="18"/>
        <v>270774</v>
      </c>
      <c r="F284" s="38"/>
      <c r="G284" s="38"/>
      <c r="H284" s="38">
        <f>+재료비!$K$10</f>
        <v>2707740</v>
      </c>
      <c r="I284" s="38">
        <f>TRUNC(D284*H284)</f>
        <v>270774</v>
      </c>
      <c r="J284" s="38"/>
      <c r="K284" s="38"/>
      <c r="L284" s="23"/>
    </row>
    <row r="285" spans="1:12" ht="17.25" customHeight="1">
      <c r="A285" s="22" t="s">
        <v>2064</v>
      </c>
      <c r="B285" s="23" t="s">
        <v>2062</v>
      </c>
      <c r="C285" s="23" t="s">
        <v>770</v>
      </c>
      <c r="D285" s="32">
        <v>160</v>
      </c>
      <c r="E285" s="38">
        <f t="shared" si="18"/>
        <v>1653120</v>
      </c>
      <c r="F285" s="38"/>
      <c r="G285" s="38"/>
      <c r="H285" s="38"/>
      <c r="I285" s="38"/>
      <c r="J285" s="38">
        <f>+기계손료!$J$3</f>
        <v>10332</v>
      </c>
      <c r="K285" s="38">
        <f>TRUNC(D285*J285)</f>
        <v>1653120</v>
      </c>
      <c r="L285" s="23"/>
    </row>
    <row r="286" spans="1:12" ht="17.25" customHeight="1">
      <c r="A286" s="22" t="s">
        <v>180</v>
      </c>
      <c r="B286" s="23"/>
      <c r="C286" s="23" t="s">
        <v>770</v>
      </c>
      <c r="D286" s="32">
        <v>160</v>
      </c>
      <c r="E286" s="38">
        <f t="shared" si="18"/>
        <v>493120</v>
      </c>
      <c r="F286" s="38"/>
      <c r="G286" s="38"/>
      <c r="H286" s="38"/>
      <c r="I286" s="38"/>
      <c r="J286" s="38">
        <f>+기계손료!$J$5</f>
        <v>3082</v>
      </c>
      <c r="K286" s="38">
        <f>TRUNC(D286*J286)</f>
        <v>493120</v>
      </c>
      <c r="L286" s="23"/>
    </row>
    <row r="287" spans="1:12" ht="17.25" customHeight="1">
      <c r="A287" s="22" t="s">
        <v>2063</v>
      </c>
      <c r="B287" s="23"/>
      <c r="C287" s="23" t="s">
        <v>770</v>
      </c>
      <c r="D287" s="32">
        <v>20</v>
      </c>
      <c r="E287" s="38">
        <f t="shared" si="18"/>
        <v>38360</v>
      </c>
      <c r="F287" s="38"/>
      <c r="G287" s="38"/>
      <c r="H287" s="38"/>
      <c r="I287" s="38"/>
      <c r="J287" s="38">
        <f>+기계손료!$J$4</f>
        <v>1918</v>
      </c>
      <c r="K287" s="38">
        <f>TRUNC(D287*J287)</f>
        <v>38360</v>
      </c>
      <c r="L287" s="23"/>
    </row>
    <row r="288" spans="1:12" ht="17.25" customHeight="1">
      <c r="A288" s="22" t="s">
        <v>701</v>
      </c>
      <c r="B288" s="23"/>
      <c r="C288" s="23"/>
      <c r="D288" s="32"/>
      <c r="E288" s="38">
        <f>SUM(E277:E287)</f>
        <v>46496615</v>
      </c>
      <c r="F288" s="38"/>
      <c r="G288" s="38">
        <f>SUM(G277:G287)</f>
        <v>33326810</v>
      </c>
      <c r="H288" s="38"/>
      <c r="I288" s="38">
        <f>SUM(I277:I287)</f>
        <v>322350</v>
      </c>
      <c r="J288" s="38"/>
      <c r="K288" s="38">
        <f>SUM(K277:K287)</f>
        <v>12847455</v>
      </c>
      <c r="L288" s="23"/>
    </row>
    <row r="289" spans="1:12" ht="17.25" customHeight="1">
      <c r="A289" s="22"/>
      <c r="B289" s="23"/>
      <c r="C289" s="23"/>
      <c r="D289" s="32"/>
      <c r="E289" s="38"/>
      <c r="F289" s="38"/>
      <c r="G289" s="38"/>
      <c r="H289" s="38"/>
      <c r="I289" s="38"/>
      <c r="J289" s="38"/>
      <c r="K289" s="38"/>
      <c r="L289" s="23" t="s">
        <v>662</v>
      </c>
    </row>
    <row r="290" spans="1:12" ht="17.25" customHeight="1">
      <c r="A290" s="39" t="s">
        <v>682</v>
      </c>
      <c r="B290" s="33" t="s">
        <v>1164</v>
      </c>
      <c r="C290" s="34"/>
      <c r="D290" s="35">
        <f>+집계표!$G$2</f>
        <v>1.1000000000000001</v>
      </c>
      <c r="E290" s="40">
        <f>(G290+I290+K290)</f>
        <v>36659491</v>
      </c>
      <c r="F290" s="40"/>
      <c r="G290" s="40"/>
      <c r="H290" s="40"/>
      <c r="I290" s="40"/>
      <c r="J290" s="40">
        <f>+G288</f>
        <v>33326810</v>
      </c>
      <c r="K290" s="40">
        <f>TRUNC(D290*J290)</f>
        <v>36659491</v>
      </c>
      <c r="L290" s="23"/>
    </row>
    <row r="291" spans="1:12" ht="17.25" customHeight="1">
      <c r="A291" s="39" t="s">
        <v>670</v>
      </c>
      <c r="B291" s="33" t="s">
        <v>425</v>
      </c>
      <c r="C291" s="34"/>
      <c r="D291" s="35">
        <f>+집계표!$H$2</f>
        <v>0.2</v>
      </c>
      <c r="E291" s="40">
        <f>(G291+I291+K291)</f>
        <v>13997260</v>
      </c>
      <c r="F291" s="40"/>
      <c r="G291" s="40"/>
      <c r="H291" s="40"/>
      <c r="I291" s="40"/>
      <c r="J291" s="40">
        <f>+J290+K290</f>
        <v>69986301</v>
      </c>
      <c r="K291" s="40">
        <f>TRUNC(D291*J291)</f>
        <v>13997260</v>
      </c>
      <c r="L291" s="57"/>
    </row>
    <row r="292" spans="1:12" ht="17.25" customHeight="1">
      <c r="A292" s="39" t="s">
        <v>718</v>
      </c>
      <c r="B292" s="33"/>
      <c r="C292" s="34"/>
      <c r="D292" s="36"/>
      <c r="E292" s="40">
        <f>SUM(E288:E291)</f>
        <v>97153366</v>
      </c>
      <c r="F292" s="40"/>
      <c r="G292" s="40">
        <f>SUM(G288:G291)</f>
        <v>33326810</v>
      </c>
      <c r="H292" s="40"/>
      <c r="I292" s="40">
        <f>SUM(I288:I291)</f>
        <v>322350</v>
      </c>
      <c r="J292" s="40"/>
      <c r="K292" s="40">
        <f>SUM(K288:K291)</f>
        <v>63504206</v>
      </c>
      <c r="L292" s="57"/>
    </row>
    <row r="293" spans="1:12" ht="17.25" customHeight="1">
      <c r="A293" s="58"/>
      <c r="B293" s="57"/>
      <c r="C293" s="58"/>
      <c r="D293" s="58"/>
      <c r="E293" s="58"/>
      <c r="F293" s="58"/>
      <c r="G293" s="58"/>
      <c r="H293" s="58"/>
      <c r="I293" s="58"/>
      <c r="J293" s="58"/>
      <c r="K293" s="58"/>
      <c r="L293" s="57"/>
    </row>
    <row r="294" spans="1:12" ht="17.25" customHeight="1">
      <c r="A294" s="52" t="s">
        <v>7</v>
      </c>
      <c r="B294" s="57"/>
      <c r="C294" s="58"/>
      <c r="D294" s="58"/>
      <c r="E294" s="58"/>
      <c r="F294" s="58"/>
      <c r="G294" s="58"/>
      <c r="H294" s="58"/>
      <c r="I294" s="58"/>
      <c r="J294" s="58"/>
      <c r="K294" s="58"/>
      <c r="L294" s="57"/>
    </row>
    <row r="295" spans="1:12" ht="17.25" customHeight="1">
      <c r="A295" s="22" t="s">
        <v>686</v>
      </c>
      <c r="B295" s="23"/>
      <c r="C295" s="23" t="s">
        <v>685</v>
      </c>
      <c r="D295" s="32">
        <v>10</v>
      </c>
      <c r="E295" s="38">
        <f t="shared" ref="E295:E305" si="19">(G295+I295+K295)</f>
        <v>4460550</v>
      </c>
      <c r="F295" s="38">
        <f>+인건비!$D$3</f>
        <v>446055</v>
      </c>
      <c r="G295" s="38">
        <f>TRUNC(D295*F295)</f>
        <v>4460550</v>
      </c>
      <c r="H295" s="38"/>
      <c r="I295" s="38"/>
      <c r="J295" s="38"/>
      <c r="K295" s="38"/>
      <c r="L295" s="23"/>
    </row>
    <row r="296" spans="1:12" ht="17.25" customHeight="1">
      <c r="A296" s="22" t="s">
        <v>1172</v>
      </c>
      <c r="B296" s="23"/>
      <c r="C296" s="23" t="s">
        <v>685</v>
      </c>
      <c r="D296" s="32">
        <v>10</v>
      </c>
      <c r="E296" s="38">
        <f t="shared" si="19"/>
        <v>3468550</v>
      </c>
      <c r="F296" s="38">
        <f>+인건비!$D$4</f>
        <v>346855</v>
      </c>
      <c r="G296" s="38">
        <f>TRUNC(D296*F296)</f>
        <v>3468550</v>
      </c>
      <c r="H296" s="38"/>
      <c r="I296" s="38"/>
      <c r="J296" s="38"/>
      <c r="K296" s="38"/>
      <c r="L296" s="23"/>
    </row>
    <row r="297" spans="1:12" ht="17.25" customHeight="1">
      <c r="A297" s="22" t="s">
        <v>1161</v>
      </c>
      <c r="B297" s="23" t="s">
        <v>662</v>
      </c>
      <c r="C297" s="23" t="s">
        <v>685</v>
      </c>
      <c r="D297" s="32">
        <v>48</v>
      </c>
      <c r="E297" s="38">
        <f t="shared" si="19"/>
        <v>14102352</v>
      </c>
      <c r="F297" s="38">
        <f>+인건비!$D$5</f>
        <v>293799</v>
      </c>
      <c r="G297" s="38">
        <f>TRUNC(D297*F297)</f>
        <v>14102352</v>
      </c>
      <c r="H297" s="38"/>
      <c r="I297" s="38"/>
      <c r="J297" s="38"/>
      <c r="K297" s="38"/>
      <c r="L297" s="23"/>
    </row>
    <row r="298" spans="1:12" ht="17.25" customHeight="1">
      <c r="A298" s="22" t="s">
        <v>1154</v>
      </c>
      <c r="B298" s="23" t="s">
        <v>662</v>
      </c>
      <c r="C298" s="23" t="s">
        <v>685</v>
      </c>
      <c r="D298" s="32">
        <v>60</v>
      </c>
      <c r="E298" s="38">
        <f t="shared" si="19"/>
        <v>16374900</v>
      </c>
      <c r="F298" s="38">
        <f>+인건비!$D$6</f>
        <v>272915</v>
      </c>
      <c r="G298" s="38">
        <f>TRUNC(D298*F298)</f>
        <v>16374900</v>
      </c>
      <c r="H298" s="38"/>
      <c r="I298" s="38"/>
      <c r="J298" s="38"/>
      <c r="K298" s="38"/>
      <c r="L298" s="23"/>
    </row>
    <row r="299" spans="1:12" ht="17.25" customHeight="1">
      <c r="A299" s="22" t="s">
        <v>1187</v>
      </c>
      <c r="B299" s="23"/>
      <c r="C299" s="23" t="s">
        <v>685</v>
      </c>
      <c r="D299" s="32">
        <v>18</v>
      </c>
      <c r="E299" s="38">
        <f t="shared" si="19"/>
        <v>3855996</v>
      </c>
      <c r="F299" s="38"/>
      <c r="G299" s="38"/>
      <c r="H299" s="38"/>
      <c r="I299" s="38"/>
      <c r="J299" s="38">
        <f>+인건비!$E$18</f>
        <v>214222</v>
      </c>
      <c r="K299" s="38">
        <f>TRUNC(D299*J299)</f>
        <v>3855996</v>
      </c>
      <c r="L299" s="23"/>
    </row>
    <row r="300" spans="1:12" ht="17.25" customHeight="1">
      <c r="A300" s="22" t="s">
        <v>1182</v>
      </c>
      <c r="B300" s="23"/>
      <c r="C300" s="23" t="s">
        <v>685</v>
      </c>
      <c r="D300" s="32">
        <v>54</v>
      </c>
      <c r="E300" s="38">
        <f t="shared" si="19"/>
        <v>8939430</v>
      </c>
      <c r="F300" s="38"/>
      <c r="G300" s="38"/>
      <c r="H300" s="38"/>
      <c r="I300" s="38"/>
      <c r="J300" s="38">
        <f>+인건비!$E$17</f>
        <v>165545</v>
      </c>
      <c r="K300" s="38">
        <f>TRUNC(D300*J300)</f>
        <v>8939430</v>
      </c>
      <c r="L300" s="23"/>
    </row>
    <row r="301" spans="1:12" ht="17.25" customHeight="1">
      <c r="A301" s="22" t="s">
        <v>669</v>
      </c>
      <c r="B301" s="23" t="s">
        <v>838</v>
      </c>
      <c r="C301" s="23" t="s">
        <v>665</v>
      </c>
      <c r="D301" s="59">
        <v>0.2</v>
      </c>
      <c r="E301" s="38">
        <f t="shared" si="19"/>
        <v>51576</v>
      </c>
      <c r="F301" s="38"/>
      <c r="G301" s="38"/>
      <c r="H301" s="38">
        <f>+재료비!$K$9</f>
        <v>257880.00000000003</v>
      </c>
      <c r="I301" s="38">
        <f>TRUNC(D301*H301)</f>
        <v>51576</v>
      </c>
      <c r="J301" s="38"/>
      <c r="K301" s="38"/>
      <c r="L301" s="23"/>
    </row>
    <row r="302" spans="1:12" ht="17.25" customHeight="1">
      <c r="A302" s="22" t="s">
        <v>1168</v>
      </c>
      <c r="B302" s="23" t="s">
        <v>1170</v>
      </c>
      <c r="C302" s="23" t="s">
        <v>665</v>
      </c>
      <c r="D302" s="59">
        <v>0.1</v>
      </c>
      <c r="E302" s="38">
        <f t="shared" si="19"/>
        <v>270774</v>
      </c>
      <c r="F302" s="38"/>
      <c r="G302" s="38"/>
      <c r="H302" s="38">
        <f>+재료비!$K$10</f>
        <v>2707740</v>
      </c>
      <c r="I302" s="38">
        <f>TRUNC(D302*H302)</f>
        <v>270774</v>
      </c>
      <c r="J302" s="38"/>
      <c r="K302" s="38"/>
      <c r="L302" s="23"/>
    </row>
    <row r="303" spans="1:12" ht="17.25" customHeight="1">
      <c r="A303" s="22" t="s">
        <v>2064</v>
      </c>
      <c r="B303" s="23" t="s">
        <v>2062</v>
      </c>
      <c r="C303" s="23" t="s">
        <v>770</v>
      </c>
      <c r="D303" s="32">
        <v>200</v>
      </c>
      <c r="E303" s="38">
        <f t="shared" si="19"/>
        <v>2066400</v>
      </c>
      <c r="F303" s="38"/>
      <c r="G303" s="38"/>
      <c r="H303" s="38"/>
      <c r="I303" s="38"/>
      <c r="J303" s="38">
        <f>+기계손료!$J$3</f>
        <v>10332</v>
      </c>
      <c r="K303" s="38">
        <f>TRUNC(D303*J303)</f>
        <v>2066400</v>
      </c>
      <c r="L303" s="23"/>
    </row>
    <row r="304" spans="1:12" ht="17.25" customHeight="1">
      <c r="A304" s="22" t="s">
        <v>180</v>
      </c>
      <c r="B304" s="23"/>
      <c r="C304" s="23" t="s">
        <v>770</v>
      </c>
      <c r="D304" s="32">
        <v>200</v>
      </c>
      <c r="E304" s="38">
        <f t="shared" si="19"/>
        <v>616400</v>
      </c>
      <c r="F304" s="38"/>
      <c r="G304" s="38"/>
      <c r="H304" s="38"/>
      <c r="I304" s="38"/>
      <c r="J304" s="38">
        <f>+기계손료!$J$5</f>
        <v>3082</v>
      </c>
      <c r="K304" s="38">
        <f>TRUNC(D304*J304)</f>
        <v>616400</v>
      </c>
      <c r="L304" s="23"/>
    </row>
    <row r="305" spans="1:12" ht="17.25" customHeight="1">
      <c r="A305" s="22" t="s">
        <v>2063</v>
      </c>
      <c r="B305" s="23"/>
      <c r="C305" s="23" t="s">
        <v>770</v>
      </c>
      <c r="D305" s="32">
        <v>30</v>
      </c>
      <c r="E305" s="38">
        <f t="shared" si="19"/>
        <v>57540</v>
      </c>
      <c r="F305" s="38"/>
      <c r="G305" s="38"/>
      <c r="H305" s="38"/>
      <c r="I305" s="38"/>
      <c r="J305" s="38">
        <f>+기계손료!$J$4</f>
        <v>1918</v>
      </c>
      <c r="K305" s="38">
        <f>TRUNC(D305*J305)</f>
        <v>57540</v>
      </c>
      <c r="L305" s="23"/>
    </row>
    <row r="306" spans="1:12" ht="17.25" customHeight="1">
      <c r="A306" s="22" t="s">
        <v>701</v>
      </c>
      <c r="B306" s="23"/>
      <c r="C306" s="23"/>
      <c r="D306" s="32"/>
      <c r="E306" s="38">
        <f>SUM(E295:E305)</f>
        <v>54264468</v>
      </c>
      <c r="F306" s="38"/>
      <c r="G306" s="38">
        <f>SUM(G295:G305)</f>
        <v>38406352</v>
      </c>
      <c r="H306" s="38"/>
      <c r="I306" s="38">
        <f>SUM(I295:I305)</f>
        <v>322350</v>
      </c>
      <c r="J306" s="38"/>
      <c r="K306" s="38">
        <f>SUM(K295:K305)</f>
        <v>15535766</v>
      </c>
      <c r="L306" s="23"/>
    </row>
    <row r="307" spans="1:12" ht="17.25" customHeight="1">
      <c r="A307" s="22"/>
      <c r="B307" s="23"/>
      <c r="C307" s="23"/>
      <c r="D307" s="32"/>
      <c r="E307" s="38"/>
      <c r="F307" s="38"/>
      <c r="G307" s="38"/>
      <c r="H307" s="38"/>
      <c r="I307" s="38"/>
      <c r="J307" s="38"/>
      <c r="K307" s="38"/>
      <c r="L307" s="23"/>
    </row>
    <row r="308" spans="1:12" ht="17.25" customHeight="1">
      <c r="A308" s="39" t="s">
        <v>682</v>
      </c>
      <c r="B308" s="33" t="s">
        <v>1164</v>
      </c>
      <c r="C308" s="34"/>
      <c r="D308" s="35">
        <f>+집계표!$G$2</f>
        <v>1.1000000000000001</v>
      </c>
      <c r="E308" s="40">
        <f>(G308+I308+K308)</f>
        <v>42246987</v>
      </c>
      <c r="F308" s="40"/>
      <c r="G308" s="40"/>
      <c r="H308" s="40"/>
      <c r="I308" s="40"/>
      <c r="J308" s="40">
        <f>+G306</f>
        <v>38406352</v>
      </c>
      <c r="K308" s="40">
        <f>TRUNC(D308*J308)</f>
        <v>42246987</v>
      </c>
      <c r="L308" s="23"/>
    </row>
    <row r="309" spans="1:12" ht="17.25" customHeight="1">
      <c r="A309" s="39" t="s">
        <v>670</v>
      </c>
      <c r="B309" s="33" t="s">
        <v>425</v>
      </c>
      <c r="C309" s="34"/>
      <c r="D309" s="35">
        <f>+집계표!$H$2</f>
        <v>0.2</v>
      </c>
      <c r="E309" s="40">
        <f>(G309+I309+K309)</f>
        <v>16130667</v>
      </c>
      <c r="F309" s="40"/>
      <c r="G309" s="40"/>
      <c r="H309" s="40"/>
      <c r="I309" s="40"/>
      <c r="J309" s="40">
        <f>+J308+K308</f>
        <v>80653339</v>
      </c>
      <c r="K309" s="40">
        <f>TRUNC(D309*J309)</f>
        <v>16130667</v>
      </c>
      <c r="L309" s="23"/>
    </row>
    <row r="310" spans="1:12" ht="17.25" customHeight="1">
      <c r="A310" s="39" t="s">
        <v>718</v>
      </c>
      <c r="B310" s="33"/>
      <c r="C310" s="34"/>
      <c r="D310" s="36"/>
      <c r="E310" s="40">
        <f>SUM(E306:E309)</f>
        <v>112642122</v>
      </c>
      <c r="F310" s="40"/>
      <c r="G310" s="40">
        <f>SUM(G306:G309)</f>
        <v>38406352</v>
      </c>
      <c r="H310" s="40"/>
      <c r="I310" s="40">
        <f>SUM(I306:I309)</f>
        <v>322350</v>
      </c>
      <c r="J310" s="40"/>
      <c r="K310" s="40">
        <f>SUM(K306:K309)</f>
        <v>73913420</v>
      </c>
      <c r="L310" s="23" t="s">
        <v>662</v>
      </c>
    </row>
    <row r="311" spans="1:12" ht="17.25" customHeight="1">
      <c r="A311" s="58"/>
      <c r="B311" s="57"/>
      <c r="C311" s="58"/>
      <c r="D311" s="58"/>
      <c r="E311" s="58"/>
      <c r="F311" s="58"/>
      <c r="G311" s="58"/>
      <c r="H311" s="58"/>
      <c r="I311" s="58"/>
      <c r="J311" s="58"/>
      <c r="K311" s="58"/>
      <c r="L311" s="57"/>
    </row>
    <row r="312" spans="1:12">
      <c r="A312" s="52" t="s">
        <v>1111</v>
      </c>
      <c r="B312" s="37"/>
      <c r="C312" s="23"/>
      <c r="D312" s="23"/>
      <c r="E312" s="38"/>
      <c r="F312" s="53"/>
      <c r="G312" s="38" t="s">
        <v>662</v>
      </c>
      <c r="H312" s="53"/>
      <c r="I312" s="38"/>
      <c r="J312" s="53"/>
      <c r="K312" s="38" t="s">
        <v>662</v>
      </c>
      <c r="L312" s="26"/>
    </row>
    <row r="313" spans="1:12" ht="17.25" customHeight="1">
      <c r="A313" s="52" t="s">
        <v>1903</v>
      </c>
      <c r="B313" s="57"/>
      <c r="C313" s="58"/>
      <c r="D313" s="58"/>
      <c r="E313" s="58"/>
      <c r="F313" s="58"/>
      <c r="G313" s="58"/>
      <c r="H313" s="58"/>
      <c r="I313" s="58"/>
      <c r="J313" s="58"/>
      <c r="K313" s="58"/>
      <c r="L313" s="57"/>
    </row>
    <row r="314" spans="1:12" ht="17.25" customHeight="1">
      <c r="A314" s="22" t="s">
        <v>686</v>
      </c>
      <c r="B314" s="23"/>
      <c r="C314" s="23" t="s">
        <v>685</v>
      </c>
      <c r="D314" s="32">
        <v>0.5</v>
      </c>
      <c r="E314" s="38">
        <f>(G314+I314+K314)</f>
        <v>223027</v>
      </c>
      <c r="F314" s="38">
        <f>+인건비!$D$3</f>
        <v>446055</v>
      </c>
      <c r="G314" s="38">
        <f>TRUNC(D314*F314)</f>
        <v>223027</v>
      </c>
      <c r="H314" s="53"/>
      <c r="I314" s="53"/>
      <c r="J314" s="53"/>
      <c r="K314" s="53"/>
      <c r="L314" s="23"/>
    </row>
    <row r="315" spans="1:12" ht="17.25" customHeight="1">
      <c r="A315" s="22" t="s">
        <v>1172</v>
      </c>
      <c r="B315" s="23"/>
      <c r="C315" s="23" t="s">
        <v>685</v>
      </c>
      <c r="D315" s="32">
        <v>1</v>
      </c>
      <c r="E315" s="38">
        <f>(G315+I315+K315)</f>
        <v>346855</v>
      </c>
      <c r="F315" s="38">
        <f>+인건비!$D$4</f>
        <v>346855</v>
      </c>
      <c r="G315" s="38">
        <f>TRUNC(D315*F315)</f>
        <v>346855</v>
      </c>
      <c r="H315" s="53"/>
      <c r="I315" s="53"/>
      <c r="J315" s="53"/>
      <c r="K315" s="53"/>
      <c r="L315" s="92"/>
    </row>
    <row r="316" spans="1:12" ht="17.25" customHeight="1">
      <c r="A316" s="22" t="s">
        <v>701</v>
      </c>
      <c r="B316" s="23"/>
      <c r="C316" s="23"/>
      <c r="D316" s="32"/>
      <c r="E316" s="38">
        <f>SUM(E314:E315)</f>
        <v>569882</v>
      </c>
      <c r="F316" s="38"/>
      <c r="G316" s="38">
        <f>SUM(G314:G315)</f>
        <v>569882</v>
      </c>
      <c r="H316" s="38"/>
      <c r="I316" s="38"/>
      <c r="J316" s="38"/>
      <c r="K316" s="38"/>
      <c r="L316" s="23"/>
    </row>
    <row r="317" spans="1:12" ht="17.25" customHeight="1">
      <c r="A317" s="22"/>
      <c r="B317" s="23"/>
      <c r="C317" s="23"/>
      <c r="D317" s="32"/>
      <c r="E317" s="38"/>
      <c r="F317" s="38"/>
      <c r="G317" s="38"/>
      <c r="H317" s="38"/>
      <c r="I317" s="38"/>
      <c r="J317" s="38"/>
      <c r="K317" s="38"/>
      <c r="L317" s="23"/>
    </row>
    <row r="318" spans="1:12" ht="17.25" customHeight="1">
      <c r="A318" s="39" t="s">
        <v>682</v>
      </c>
      <c r="B318" s="33" t="s">
        <v>1164</v>
      </c>
      <c r="C318" s="34"/>
      <c r="D318" s="35">
        <f>+집계표!$G$2</f>
        <v>1.1000000000000001</v>
      </c>
      <c r="E318" s="40">
        <f>(G318+I318+K318)</f>
        <v>626870</v>
      </c>
      <c r="F318" s="40"/>
      <c r="G318" s="40"/>
      <c r="H318" s="40"/>
      <c r="I318" s="40"/>
      <c r="J318" s="40">
        <f>+G316</f>
        <v>569882</v>
      </c>
      <c r="K318" s="40">
        <f>TRUNC(D318*J318)</f>
        <v>626870</v>
      </c>
      <c r="L318" s="23"/>
    </row>
    <row r="319" spans="1:12" ht="17.25" customHeight="1">
      <c r="A319" s="39" t="s">
        <v>670</v>
      </c>
      <c r="B319" s="33" t="s">
        <v>425</v>
      </c>
      <c r="C319" s="34"/>
      <c r="D319" s="35">
        <f>+집계표!$H$2</f>
        <v>0.2</v>
      </c>
      <c r="E319" s="40">
        <f>(G319+I319+K319)</f>
        <v>239350</v>
      </c>
      <c r="F319" s="40"/>
      <c r="G319" s="40"/>
      <c r="H319" s="40"/>
      <c r="I319" s="40"/>
      <c r="J319" s="40">
        <f>+J318+K318</f>
        <v>1196752</v>
      </c>
      <c r="K319" s="40">
        <f>TRUNC(D319*J319)</f>
        <v>239350</v>
      </c>
      <c r="L319" s="23"/>
    </row>
    <row r="320" spans="1:12" ht="17.25" customHeight="1">
      <c r="A320" s="39" t="s">
        <v>718</v>
      </c>
      <c r="B320" s="33"/>
      <c r="C320" s="34"/>
      <c r="D320" s="36"/>
      <c r="E320" s="40">
        <f>SUM(E316:E319)</f>
        <v>1436102</v>
      </c>
      <c r="F320" s="40"/>
      <c r="G320" s="40">
        <f>SUM(G316:G319)</f>
        <v>569882</v>
      </c>
      <c r="H320" s="40"/>
      <c r="I320" s="40"/>
      <c r="J320" s="40"/>
      <c r="K320" s="40">
        <f>SUM(K316:K319)</f>
        <v>866220</v>
      </c>
      <c r="L320" s="23" t="s">
        <v>662</v>
      </c>
    </row>
    <row r="321" spans="1:12" ht="17.25" customHeight="1">
      <c r="A321" s="58"/>
      <c r="B321" s="57"/>
      <c r="C321" s="58"/>
      <c r="D321" s="58"/>
      <c r="E321" s="58"/>
      <c r="F321" s="58"/>
      <c r="G321" s="58"/>
      <c r="H321" s="58"/>
      <c r="I321" s="58"/>
      <c r="J321" s="58"/>
      <c r="K321" s="58"/>
      <c r="L321" s="57"/>
    </row>
    <row r="322" spans="1:12" ht="17.25" customHeight="1">
      <c r="A322" s="52" t="s">
        <v>1879</v>
      </c>
      <c r="B322" s="57"/>
      <c r="C322" s="58"/>
      <c r="D322" s="58"/>
      <c r="E322" s="58"/>
      <c r="F322" s="58"/>
      <c r="G322" s="58"/>
      <c r="H322" s="58"/>
      <c r="I322" s="58"/>
      <c r="J322" s="58"/>
      <c r="K322" s="58"/>
      <c r="L322" s="57"/>
    </row>
    <row r="323" spans="1:12" ht="17.25" customHeight="1">
      <c r="A323" s="22" t="s">
        <v>686</v>
      </c>
      <c r="B323" s="23" t="s">
        <v>662</v>
      </c>
      <c r="C323" s="23" t="s">
        <v>685</v>
      </c>
      <c r="D323" s="32">
        <v>1.5</v>
      </c>
      <c r="E323" s="38">
        <f>(G323+I323+K323)</f>
        <v>669082</v>
      </c>
      <c r="F323" s="38">
        <f>+인건비!$D$3</f>
        <v>446055</v>
      </c>
      <c r="G323" s="38">
        <f>TRUNC(D323*F323)</f>
        <v>669082</v>
      </c>
      <c r="H323" s="38"/>
      <c r="I323" s="38"/>
      <c r="J323" s="38"/>
      <c r="K323" s="38"/>
      <c r="L323" s="23"/>
    </row>
    <row r="324" spans="1:12" ht="17.25" customHeight="1">
      <c r="A324" s="22" t="s">
        <v>1172</v>
      </c>
      <c r="B324" s="23"/>
      <c r="C324" s="23" t="s">
        <v>685</v>
      </c>
      <c r="D324" s="32">
        <v>3</v>
      </c>
      <c r="E324" s="38">
        <f>(G324+I324+K324)</f>
        <v>1040565</v>
      </c>
      <c r="F324" s="38">
        <f>+인건비!$D$4</f>
        <v>346855</v>
      </c>
      <c r="G324" s="38">
        <f>TRUNC(D324*F324)</f>
        <v>1040565</v>
      </c>
      <c r="H324" s="38"/>
      <c r="I324" s="38"/>
      <c r="J324" s="38"/>
      <c r="K324" s="38"/>
      <c r="L324" s="23"/>
    </row>
    <row r="325" spans="1:12" ht="17.25" customHeight="1">
      <c r="A325" s="22" t="s">
        <v>701</v>
      </c>
      <c r="B325" s="23"/>
      <c r="C325" s="23"/>
      <c r="D325" s="32"/>
      <c r="E325" s="38">
        <f>SUM(E323:E324)</f>
        <v>1709647</v>
      </c>
      <c r="F325" s="38"/>
      <c r="G325" s="38">
        <f>SUM(G323:G324)</f>
        <v>1709647</v>
      </c>
      <c r="H325" s="38"/>
      <c r="I325" s="38"/>
      <c r="J325" s="38"/>
      <c r="K325" s="38"/>
      <c r="L325" s="23"/>
    </row>
    <row r="326" spans="1:12" ht="17.25" customHeight="1">
      <c r="A326" s="22"/>
      <c r="B326" s="23"/>
      <c r="C326" s="23"/>
      <c r="D326" s="32"/>
      <c r="E326" s="38"/>
      <c r="F326" s="38"/>
      <c r="G326" s="38"/>
      <c r="H326" s="38"/>
      <c r="I326" s="38"/>
      <c r="J326" s="38"/>
      <c r="K326" s="38"/>
      <c r="L326" s="23"/>
    </row>
    <row r="327" spans="1:12" ht="17.25" customHeight="1">
      <c r="A327" s="39" t="s">
        <v>682</v>
      </c>
      <c r="B327" s="33" t="s">
        <v>1164</v>
      </c>
      <c r="C327" s="34"/>
      <c r="D327" s="35">
        <f>+집계표!$G$2</f>
        <v>1.1000000000000001</v>
      </c>
      <c r="E327" s="40">
        <f>(G327+I327+K327)</f>
        <v>1880611</v>
      </c>
      <c r="F327" s="40"/>
      <c r="G327" s="40"/>
      <c r="H327" s="40"/>
      <c r="I327" s="40"/>
      <c r="J327" s="40">
        <f>+G325</f>
        <v>1709647</v>
      </c>
      <c r="K327" s="40">
        <f>TRUNC(D327*J327)</f>
        <v>1880611</v>
      </c>
      <c r="L327" s="23"/>
    </row>
    <row r="328" spans="1:12" ht="17.25" customHeight="1">
      <c r="A328" s="39" t="s">
        <v>670</v>
      </c>
      <c r="B328" s="33" t="s">
        <v>425</v>
      </c>
      <c r="C328" s="34"/>
      <c r="D328" s="35">
        <f>+집계표!$H$2</f>
        <v>0.2</v>
      </c>
      <c r="E328" s="40">
        <f>(G328+I328+K328)</f>
        <v>718051</v>
      </c>
      <c r="F328" s="40"/>
      <c r="G328" s="40"/>
      <c r="H328" s="40"/>
      <c r="I328" s="40"/>
      <c r="J328" s="40">
        <f>+J327+K327</f>
        <v>3590258</v>
      </c>
      <c r="K328" s="40">
        <f>TRUNC(D328*J328)</f>
        <v>718051</v>
      </c>
      <c r="L328" s="23"/>
    </row>
    <row r="329" spans="1:12" ht="17.25" customHeight="1">
      <c r="A329" s="39" t="s">
        <v>718</v>
      </c>
      <c r="B329" s="33"/>
      <c r="C329" s="34"/>
      <c r="D329" s="36"/>
      <c r="E329" s="40">
        <f>SUM(E325:E328)</f>
        <v>4308309</v>
      </c>
      <c r="F329" s="40"/>
      <c r="G329" s="40">
        <f>SUM(G325:G328)</f>
        <v>1709647</v>
      </c>
      <c r="H329" s="40"/>
      <c r="I329" s="40"/>
      <c r="J329" s="40"/>
      <c r="K329" s="40">
        <f>SUM(K325:K328)</f>
        <v>2598662</v>
      </c>
      <c r="L329" s="23" t="s">
        <v>662</v>
      </c>
    </row>
    <row r="330" spans="1:12" ht="17.25" customHeight="1">
      <c r="A330" s="58"/>
      <c r="B330" s="57"/>
      <c r="C330" s="58"/>
      <c r="D330" s="58"/>
      <c r="E330" s="58"/>
      <c r="F330" s="58"/>
      <c r="G330" s="58"/>
      <c r="H330" s="58"/>
      <c r="I330" s="58"/>
      <c r="J330" s="58"/>
      <c r="K330" s="58"/>
      <c r="L330" s="57"/>
    </row>
    <row r="331" spans="1:12" ht="17.25" customHeight="1">
      <c r="A331" s="52" t="s">
        <v>2095</v>
      </c>
      <c r="B331" s="57"/>
      <c r="C331" s="58"/>
      <c r="D331" s="58"/>
      <c r="E331" s="58"/>
      <c r="F331" s="58"/>
      <c r="G331" s="58"/>
      <c r="H331" s="58"/>
      <c r="I331" s="58"/>
      <c r="J331" s="58"/>
      <c r="K331" s="58"/>
      <c r="L331" s="57"/>
    </row>
    <row r="332" spans="1:12" ht="17.25" customHeight="1">
      <c r="A332" s="22" t="s">
        <v>686</v>
      </c>
      <c r="B332" s="23"/>
      <c r="C332" s="23" t="s">
        <v>685</v>
      </c>
      <c r="D332" s="32">
        <v>3</v>
      </c>
      <c r="E332" s="38">
        <f>(G332+I332+K332)</f>
        <v>1338165</v>
      </c>
      <c r="F332" s="38">
        <f>+인건비!$D$3</f>
        <v>446055</v>
      </c>
      <c r="G332" s="38">
        <f t="shared" ref="G332:G337" si="20">TRUNC(D332*F332)</f>
        <v>1338165</v>
      </c>
      <c r="H332" s="53"/>
      <c r="I332" s="53"/>
      <c r="J332" s="53"/>
      <c r="K332" s="53"/>
      <c r="L332" s="23"/>
    </row>
    <row r="333" spans="1:12" ht="17.25" customHeight="1">
      <c r="A333" s="22" t="s">
        <v>1172</v>
      </c>
      <c r="B333" s="23"/>
      <c r="C333" s="23" t="s">
        <v>685</v>
      </c>
      <c r="D333" s="32">
        <v>5</v>
      </c>
      <c r="E333" s="38">
        <f>(G333+I333+K333)</f>
        <v>1734275</v>
      </c>
      <c r="F333" s="38">
        <f>+인건비!$D$4</f>
        <v>346855</v>
      </c>
      <c r="G333" s="38">
        <f t="shared" si="20"/>
        <v>1734275</v>
      </c>
      <c r="H333" s="53"/>
      <c r="I333" s="53"/>
      <c r="J333" s="53"/>
      <c r="K333" s="53"/>
      <c r="L333" s="23"/>
    </row>
    <row r="334" spans="1:12" ht="17.25" customHeight="1">
      <c r="A334" s="22" t="s">
        <v>1161</v>
      </c>
      <c r="B334" s="23" t="s">
        <v>662</v>
      </c>
      <c r="C334" s="23" t="s">
        <v>685</v>
      </c>
      <c r="D334" s="32">
        <v>6</v>
      </c>
      <c r="E334" s="38">
        <f t="shared" ref="E334:E349" si="21">(G334+I334+K334)</f>
        <v>1762794</v>
      </c>
      <c r="F334" s="38">
        <f>+인건비!$D$5</f>
        <v>293799</v>
      </c>
      <c r="G334" s="38">
        <f t="shared" si="20"/>
        <v>1762794</v>
      </c>
      <c r="H334" s="38"/>
      <c r="I334" s="38"/>
      <c r="J334" s="38"/>
      <c r="K334" s="38"/>
      <c r="L334" s="23"/>
    </row>
    <row r="335" spans="1:12" ht="17.25" customHeight="1">
      <c r="A335" s="22" t="s">
        <v>1154</v>
      </c>
      <c r="B335" s="23"/>
      <c r="C335" s="23" t="s">
        <v>685</v>
      </c>
      <c r="D335" s="32">
        <v>6</v>
      </c>
      <c r="E335" s="38">
        <f t="shared" si="21"/>
        <v>1637490</v>
      </c>
      <c r="F335" s="38">
        <f>+인건비!$D$6</f>
        <v>272915</v>
      </c>
      <c r="G335" s="38">
        <f t="shared" si="20"/>
        <v>1637490</v>
      </c>
      <c r="H335" s="38"/>
      <c r="I335" s="38"/>
      <c r="J335" s="38"/>
      <c r="K335" s="38"/>
      <c r="L335" s="23"/>
    </row>
    <row r="336" spans="1:12" ht="17.25" customHeight="1">
      <c r="A336" s="22" t="s">
        <v>1163</v>
      </c>
      <c r="B336" s="23"/>
      <c r="C336" s="23" t="s">
        <v>685</v>
      </c>
      <c r="D336" s="32">
        <v>2</v>
      </c>
      <c r="E336" s="38">
        <f>(G336+I336+K336)</f>
        <v>426992</v>
      </c>
      <c r="F336" s="38">
        <f>+인건비!$D$7</f>
        <v>213496</v>
      </c>
      <c r="G336" s="38">
        <f t="shared" si="20"/>
        <v>426992</v>
      </c>
      <c r="H336" s="38"/>
      <c r="I336" s="38"/>
      <c r="J336" s="38"/>
      <c r="K336" s="38"/>
      <c r="L336" s="23"/>
    </row>
    <row r="337" spans="1:12" ht="17.25" customHeight="1">
      <c r="A337" s="22" t="s">
        <v>1167</v>
      </c>
      <c r="B337" s="23"/>
      <c r="C337" s="23" t="s">
        <v>685</v>
      </c>
      <c r="D337" s="32">
        <v>2</v>
      </c>
      <c r="E337" s="38">
        <f>(G337+I337+K337)</f>
        <v>388058</v>
      </c>
      <c r="F337" s="38">
        <f>+인건비!$D$10</f>
        <v>194029</v>
      </c>
      <c r="G337" s="38">
        <f t="shared" si="20"/>
        <v>388058</v>
      </c>
      <c r="H337" s="38"/>
      <c r="I337" s="38"/>
      <c r="J337" s="38"/>
      <c r="K337" s="38"/>
      <c r="L337" s="23"/>
    </row>
    <row r="338" spans="1:12" ht="17.25" customHeight="1">
      <c r="A338" s="22" t="s">
        <v>1516</v>
      </c>
      <c r="B338" s="23"/>
      <c r="C338" s="23" t="s">
        <v>665</v>
      </c>
      <c r="D338" s="32">
        <v>24</v>
      </c>
      <c r="E338" s="38">
        <f t="shared" si="21"/>
        <v>100560</v>
      </c>
      <c r="F338" s="38"/>
      <c r="G338" s="38"/>
      <c r="H338" s="38">
        <f>재료비!K12</f>
        <v>4190</v>
      </c>
      <c r="I338" s="38">
        <f>TRUNC(D338*H338)</f>
        <v>100560</v>
      </c>
      <c r="J338" s="38"/>
      <c r="K338" s="38"/>
      <c r="L338" s="92"/>
    </row>
    <row r="339" spans="1:12" ht="17.25" customHeight="1">
      <c r="A339" s="22" t="s">
        <v>672</v>
      </c>
      <c r="B339" s="23"/>
      <c r="C339" s="23" t="s">
        <v>673</v>
      </c>
      <c r="D339" s="32">
        <v>2.4</v>
      </c>
      <c r="E339" s="38">
        <f t="shared" si="21"/>
        <v>11534</v>
      </c>
      <c r="F339" s="38"/>
      <c r="G339" s="38"/>
      <c r="H339" s="38">
        <f>+재료비!$K$15</f>
        <v>4806</v>
      </c>
      <c r="I339" s="38">
        <f>TRUNC(D339*H339)</f>
        <v>11534</v>
      </c>
      <c r="J339" s="38"/>
      <c r="K339" s="38"/>
      <c r="L339" s="92"/>
    </row>
    <row r="340" spans="1:12" ht="17.25" customHeight="1">
      <c r="A340" s="22" t="s">
        <v>1156</v>
      </c>
      <c r="B340" s="23"/>
      <c r="C340" s="23" t="s">
        <v>665</v>
      </c>
      <c r="D340" s="32">
        <v>2</v>
      </c>
      <c r="E340" s="38">
        <f t="shared" si="21"/>
        <v>10000</v>
      </c>
      <c r="F340" s="38"/>
      <c r="G340" s="38"/>
      <c r="H340" s="38">
        <f>+재료비!$K$16</f>
        <v>5000</v>
      </c>
      <c r="I340" s="38">
        <f>TRUNC(D340*H340)</f>
        <v>10000</v>
      </c>
      <c r="J340" s="38"/>
      <c r="K340" s="38"/>
      <c r="L340" s="92"/>
    </row>
    <row r="341" spans="1:12" ht="17.25" customHeight="1">
      <c r="A341" s="22" t="s">
        <v>683</v>
      </c>
      <c r="B341" s="23"/>
      <c r="C341" s="23" t="s">
        <v>671</v>
      </c>
      <c r="D341" s="32">
        <v>200</v>
      </c>
      <c r="E341" s="38">
        <f t="shared" si="21"/>
        <v>40000</v>
      </c>
      <c r="F341" s="38"/>
      <c r="G341" s="38"/>
      <c r="H341" s="38">
        <f>+재료비!$K$13</f>
        <v>200</v>
      </c>
      <c r="I341" s="38">
        <f>TRUNC(D341*H341)</f>
        <v>40000</v>
      </c>
      <c r="J341" s="38"/>
      <c r="K341" s="38"/>
      <c r="L341" s="92"/>
    </row>
    <row r="342" spans="1:12" ht="17.25" customHeight="1">
      <c r="A342" s="22" t="s">
        <v>1171</v>
      </c>
      <c r="B342" s="23"/>
      <c r="C342" s="23" t="s">
        <v>665</v>
      </c>
      <c r="D342" s="32">
        <v>72</v>
      </c>
      <c r="E342" s="38">
        <f t="shared" si="21"/>
        <v>36000</v>
      </c>
      <c r="F342" s="38"/>
      <c r="G342" s="38"/>
      <c r="H342" s="38">
        <f>+재료비!$K$17</f>
        <v>500</v>
      </c>
      <c r="I342" s="38">
        <f>TRUNC(D342*H342)</f>
        <v>36000</v>
      </c>
      <c r="J342" s="38"/>
      <c r="K342" s="38"/>
      <c r="L342" s="92"/>
    </row>
    <row r="343" spans="1:12">
      <c r="A343" s="22" t="s">
        <v>806</v>
      </c>
      <c r="B343" s="30" t="s">
        <v>1159</v>
      </c>
      <c r="C343" s="23" t="s">
        <v>666</v>
      </c>
      <c r="D343" s="32">
        <v>5</v>
      </c>
      <c r="E343" s="38">
        <f>+G343+I343+K343</f>
        <v>3800</v>
      </c>
      <c r="F343" s="38"/>
      <c r="G343" s="38"/>
      <c r="H343" s="38">
        <f>SUM(I341:I342)</f>
        <v>76000</v>
      </c>
      <c r="I343" s="38">
        <f>TRUNC(D343/100*H343)</f>
        <v>3800</v>
      </c>
      <c r="J343" s="38"/>
      <c r="K343" s="38"/>
      <c r="L343" s="23"/>
    </row>
    <row r="344" spans="1:12" ht="17.25" customHeight="1">
      <c r="A344" s="22" t="s">
        <v>2064</v>
      </c>
      <c r="B344" s="23"/>
      <c r="C344" s="23" t="s">
        <v>770</v>
      </c>
      <c r="D344" s="32">
        <v>8</v>
      </c>
      <c r="E344" s="38">
        <f t="shared" si="21"/>
        <v>82656</v>
      </c>
      <c r="F344" s="38"/>
      <c r="G344" s="38"/>
      <c r="H344" s="38"/>
      <c r="I344" s="38"/>
      <c r="J344" s="38">
        <f>+기계손료!$J$3</f>
        <v>10332</v>
      </c>
      <c r="K344" s="38">
        <f t="shared" ref="K344:K349" si="22">TRUNC(D344*J344)</f>
        <v>82656</v>
      </c>
      <c r="L344" s="23"/>
    </row>
    <row r="345" spans="1:12" ht="17.25" customHeight="1">
      <c r="A345" s="22" t="s">
        <v>1504</v>
      </c>
      <c r="B345" s="23"/>
      <c r="C345" s="23" t="s">
        <v>770</v>
      </c>
      <c r="D345" s="32">
        <v>8</v>
      </c>
      <c r="E345" s="38">
        <f t="shared" si="21"/>
        <v>109728</v>
      </c>
      <c r="F345" s="38"/>
      <c r="G345" s="38"/>
      <c r="H345" s="38"/>
      <c r="I345" s="38"/>
      <c r="J345" s="38">
        <f>+기계손료!$J$6</f>
        <v>13716</v>
      </c>
      <c r="K345" s="38">
        <f t="shared" si="22"/>
        <v>109728</v>
      </c>
      <c r="L345" s="23"/>
    </row>
    <row r="346" spans="1:12" ht="17.25" customHeight="1">
      <c r="A346" s="22" t="s">
        <v>2067</v>
      </c>
      <c r="B346" s="23"/>
      <c r="C346" s="23" t="s">
        <v>770</v>
      </c>
      <c r="D346" s="32">
        <v>8</v>
      </c>
      <c r="E346" s="38">
        <f t="shared" si="21"/>
        <v>14848</v>
      </c>
      <c r="F346" s="38"/>
      <c r="G346" s="38"/>
      <c r="H346" s="38"/>
      <c r="I346" s="38"/>
      <c r="J346" s="38">
        <f>+기계손료!J$7</f>
        <v>1856</v>
      </c>
      <c r="K346" s="38">
        <f t="shared" si="22"/>
        <v>14848</v>
      </c>
      <c r="L346" s="23"/>
    </row>
    <row r="347" spans="1:12" ht="17.25" customHeight="1">
      <c r="A347" s="22" t="s">
        <v>2068</v>
      </c>
      <c r="B347" s="23"/>
      <c r="C347" s="23" t="s">
        <v>770</v>
      </c>
      <c r="D347" s="32">
        <v>8</v>
      </c>
      <c r="E347" s="38">
        <f t="shared" si="21"/>
        <v>14848</v>
      </c>
      <c r="F347" s="38"/>
      <c r="G347" s="38"/>
      <c r="H347" s="38"/>
      <c r="I347" s="38"/>
      <c r="J347" s="38">
        <f>+기계손료!J$7</f>
        <v>1856</v>
      </c>
      <c r="K347" s="38">
        <f t="shared" si="22"/>
        <v>14848</v>
      </c>
      <c r="L347" s="23"/>
    </row>
    <row r="348" spans="1:12" ht="17.25" customHeight="1">
      <c r="A348" s="22" t="s">
        <v>189</v>
      </c>
      <c r="B348" s="23"/>
      <c r="C348" s="23" t="s">
        <v>770</v>
      </c>
      <c r="D348" s="32">
        <v>8</v>
      </c>
      <c r="E348" s="38">
        <f t="shared" si="21"/>
        <v>14848</v>
      </c>
      <c r="F348" s="38"/>
      <c r="G348" s="38"/>
      <c r="H348" s="38"/>
      <c r="I348" s="38"/>
      <c r="J348" s="38">
        <f>+기계손료!J$7</f>
        <v>1856</v>
      </c>
      <c r="K348" s="38">
        <f t="shared" si="22"/>
        <v>14848</v>
      </c>
      <c r="L348" s="23"/>
    </row>
    <row r="349" spans="1:12" ht="17.25" customHeight="1">
      <c r="A349" s="22" t="s">
        <v>1525</v>
      </c>
      <c r="B349" s="23"/>
      <c r="C349" s="23" t="s">
        <v>770</v>
      </c>
      <c r="D349" s="32">
        <v>8</v>
      </c>
      <c r="E349" s="38">
        <f t="shared" si="21"/>
        <v>14848</v>
      </c>
      <c r="F349" s="38"/>
      <c r="G349" s="38"/>
      <c r="H349" s="38"/>
      <c r="I349" s="38"/>
      <c r="J349" s="38">
        <f>+기계손료!J$7</f>
        <v>1856</v>
      </c>
      <c r="K349" s="38">
        <f t="shared" si="22"/>
        <v>14848</v>
      </c>
      <c r="L349" s="23"/>
    </row>
    <row r="350" spans="1:12" ht="17.25" customHeight="1">
      <c r="A350" s="22" t="s">
        <v>701</v>
      </c>
      <c r="B350" s="23"/>
      <c r="C350" s="23"/>
      <c r="D350" s="32"/>
      <c r="E350" s="38">
        <f>SUM(E332:E349)</f>
        <v>7741444</v>
      </c>
      <c r="F350" s="38"/>
      <c r="G350" s="38">
        <f>SUM(G332:G349)</f>
        <v>7287774</v>
      </c>
      <c r="H350" s="38"/>
      <c r="I350" s="38">
        <f>SUM(I332:I349)</f>
        <v>201894</v>
      </c>
      <c r="J350" s="38"/>
      <c r="K350" s="38">
        <f>SUM(K332:K349)</f>
        <v>251776</v>
      </c>
      <c r="L350" s="23"/>
    </row>
    <row r="351" spans="1:12" ht="17.25" customHeight="1">
      <c r="A351" s="22"/>
      <c r="B351" s="23"/>
      <c r="C351" s="23"/>
      <c r="D351" s="32"/>
      <c r="E351" s="38"/>
      <c r="F351" s="38"/>
      <c r="G351" s="38"/>
      <c r="H351" s="38"/>
      <c r="I351" s="38"/>
      <c r="J351" s="38"/>
      <c r="K351" s="38"/>
      <c r="L351" s="23"/>
    </row>
    <row r="352" spans="1:12" ht="17.25" customHeight="1">
      <c r="A352" s="39" t="s">
        <v>682</v>
      </c>
      <c r="B352" s="33" t="s">
        <v>1164</v>
      </c>
      <c r="C352" s="34"/>
      <c r="D352" s="35">
        <f>+집계표!$G$2</f>
        <v>1.1000000000000001</v>
      </c>
      <c r="E352" s="40">
        <f>(G352+I352+K352)</f>
        <v>8016551</v>
      </c>
      <c r="F352" s="40"/>
      <c r="G352" s="40"/>
      <c r="H352" s="40"/>
      <c r="I352" s="40"/>
      <c r="J352" s="40">
        <f>+G350</f>
        <v>7287774</v>
      </c>
      <c r="K352" s="40">
        <f>TRUNC(D352*J352)</f>
        <v>8016551</v>
      </c>
      <c r="L352" s="23"/>
    </row>
    <row r="353" spans="1:12" ht="17.25" customHeight="1">
      <c r="A353" s="39" t="s">
        <v>670</v>
      </c>
      <c r="B353" s="33" t="s">
        <v>425</v>
      </c>
      <c r="C353" s="34"/>
      <c r="D353" s="35">
        <f>+집계표!$H$2</f>
        <v>0.2</v>
      </c>
      <c r="E353" s="40">
        <f>(G353+I353+K353)</f>
        <v>3060865</v>
      </c>
      <c r="F353" s="40"/>
      <c r="G353" s="40"/>
      <c r="H353" s="40"/>
      <c r="I353" s="40"/>
      <c r="J353" s="40">
        <f>+J352+K352</f>
        <v>15304325</v>
      </c>
      <c r="K353" s="40">
        <f>TRUNC(D353*J353)</f>
        <v>3060865</v>
      </c>
      <c r="L353" s="23"/>
    </row>
    <row r="354" spans="1:12" ht="17.25" customHeight="1">
      <c r="A354" s="39" t="s">
        <v>718</v>
      </c>
      <c r="B354" s="33"/>
      <c r="C354" s="34"/>
      <c r="D354" s="36"/>
      <c r="E354" s="38">
        <f>SUM(E350:E353)</f>
        <v>18818860</v>
      </c>
      <c r="F354" s="38"/>
      <c r="G354" s="38">
        <f>SUM(G350:G353)</f>
        <v>7287774</v>
      </c>
      <c r="H354" s="38"/>
      <c r="I354" s="38">
        <f>SUM(I350:I353)</f>
        <v>201894</v>
      </c>
      <c r="J354" s="38"/>
      <c r="K354" s="38">
        <f>SUM(K350:K353)</f>
        <v>11329192</v>
      </c>
      <c r="L354" s="23"/>
    </row>
    <row r="355" spans="1:12" ht="17.25" customHeight="1">
      <c r="A355" s="58"/>
      <c r="B355" s="57"/>
      <c r="C355" s="58"/>
      <c r="D355" s="58"/>
      <c r="E355" s="58"/>
      <c r="F355" s="58"/>
      <c r="G355" s="58"/>
      <c r="H355" s="58"/>
      <c r="I355" s="58"/>
      <c r="J355" s="58"/>
      <c r="K355" s="58"/>
      <c r="L355" s="57"/>
    </row>
    <row r="356" spans="1:12" ht="17.25" customHeight="1">
      <c r="A356" s="52" t="s">
        <v>925</v>
      </c>
      <c r="B356" s="57"/>
      <c r="C356" s="58"/>
      <c r="D356" s="58"/>
      <c r="E356" s="58"/>
      <c r="F356" s="58"/>
      <c r="G356" s="58"/>
      <c r="H356" s="58"/>
      <c r="I356" s="58"/>
      <c r="J356" s="58"/>
      <c r="K356" s="58"/>
      <c r="L356" s="57"/>
    </row>
    <row r="357" spans="1:12" ht="17.25" customHeight="1">
      <c r="A357" s="22" t="s">
        <v>686</v>
      </c>
      <c r="B357" s="23"/>
      <c r="C357" s="23" t="s">
        <v>685</v>
      </c>
      <c r="D357" s="32">
        <v>4.5</v>
      </c>
      <c r="E357" s="38">
        <f>(G357+I357+K357)</f>
        <v>2007247</v>
      </c>
      <c r="F357" s="38">
        <f>+인건비!$D$3</f>
        <v>446055</v>
      </c>
      <c r="G357" s="38">
        <f t="shared" ref="G357:G362" si="23">TRUNC(D357*F357)</f>
        <v>2007247</v>
      </c>
      <c r="H357" s="53"/>
      <c r="I357" s="53"/>
      <c r="J357" s="53"/>
      <c r="K357" s="53"/>
      <c r="L357" s="23"/>
    </row>
    <row r="358" spans="1:12" ht="17.25" customHeight="1">
      <c r="A358" s="22" t="s">
        <v>1172</v>
      </c>
      <c r="B358" s="23"/>
      <c r="C358" s="23" t="s">
        <v>685</v>
      </c>
      <c r="D358" s="32">
        <v>7.5</v>
      </c>
      <c r="E358" s="38">
        <f>(G358+I358+K358)</f>
        <v>2601412</v>
      </c>
      <c r="F358" s="38">
        <f>+인건비!$D$4</f>
        <v>346855</v>
      </c>
      <c r="G358" s="38">
        <f t="shared" si="23"/>
        <v>2601412</v>
      </c>
      <c r="H358" s="53"/>
      <c r="I358" s="53"/>
      <c r="J358" s="53"/>
      <c r="K358" s="53"/>
      <c r="L358" s="23"/>
    </row>
    <row r="359" spans="1:12" ht="17.25" customHeight="1">
      <c r="A359" s="22" t="s">
        <v>1161</v>
      </c>
      <c r="B359" s="23" t="s">
        <v>662</v>
      </c>
      <c r="C359" s="23" t="s">
        <v>685</v>
      </c>
      <c r="D359" s="32">
        <v>8</v>
      </c>
      <c r="E359" s="38">
        <f t="shared" ref="E359:E367" si="24">(G359+I359+K359)</f>
        <v>2350392</v>
      </c>
      <c r="F359" s="38">
        <f>+인건비!$D$5</f>
        <v>293799</v>
      </c>
      <c r="G359" s="38">
        <f t="shared" si="23"/>
        <v>2350392</v>
      </c>
      <c r="H359" s="38"/>
      <c r="I359" s="38"/>
      <c r="J359" s="38"/>
      <c r="K359" s="38"/>
      <c r="L359" s="23"/>
    </row>
    <row r="360" spans="1:12" ht="17.25" customHeight="1">
      <c r="A360" s="22" t="s">
        <v>1154</v>
      </c>
      <c r="B360" s="23"/>
      <c r="C360" s="23" t="s">
        <v>685</v>
      </c>
      <c r="D360" s="32">
        <v>8</v>
      </c>
      <c r="E360" s="38">
        <f t="shared" si="24"/>
        <v>2183320</v>
      </c>
      <c r="F360" s="38">
        <f>+인건비!$D$6</f>
        <v>272915</v>
      </c>
      <c r="G360" s="38">
        <f t="shared" si="23"/>
        <v>2183320</v>
      </c>
      <c r="H360" s="38"/>
      <c r="I360" s="38"/>
      <c r="J360" s="38"/>
      <c r="K360" s="38"/>
      <c r="L360" s="23"/>
    </row>
    <row r="361" spans="1:12" ht="17.25" customHeight="1">
      <c r="A361" s="22" t="s">
        <v>1163</v>
      </c>
      <c r="B361" s="23"/>
      <c r="C361" s="23" t="s">
        <v>685</v>
      </c>
      <c r="D361" s="32">
        <v>2</v>
      </c>
      <c r="E361" s="38">
        <f t="shared" si="24"/>
        <v>426992</v>
      </c>
      <c r="F361" s="38">
        <f>+인건비!$D$7</f>
        <v>213496</v>
      </c>
      <c r="G361" s="38">
        <f t="shared" si="23"/>
        <v>426992</v>
      </c>
      <c r="H361" s="38"/>
      <c r="I361" s="38"/>
      <c r="J361" s="38"/>
      <c r="K361" s="38"/>
      <c r="L361" s="23"/>
    </row>
    <row r="362" spans="1:12" ht="17.25" customHeight="1">
      <c r="A362" s="22" t="s">
        <v>1167</v>
      </c>
      <c r="B362" s="23"/>
      <c r="C362" s="23" t="s">
        <v>685</v>
      </c>
      <c r="D362" s="32">
        <v>2</v>
      </c>
      <c r="E362" s="38">
        <f t="shared" si="24"/>
        <v>388058</v>
      </c>
      <c r="F362" s="38">
        <f>+인건비!$D$10</f>
        <v>194029</v>
      </c>
      <c r="G362" s="38">
        <f t="shared" si="23"/>
        <v>388058</v>
      </c>
      <c r="H362" s="38"/>
      <c r="I362" s="38"/>
      <c r="J362" s="38"/>
      <c r="K362" s="38"/>
      <c r="L362" s="23"/>
    </row>
    <row r="363" spans="1:12" ht="17.25" customHeight="1">
      <c r="A363" s="22" t="s">
        <v>1516</v>
      </c>
      <c r="B363" s="23"/>
      <c r="C363" s="23" t="s">
        <v>665</v>
      </c>
      <c r="D363" s="32">
        <v>24</v>
      </c>
      <c r="E363" s="38">
        <f t="shared" si="24"/>
        <v>6189120</v>
      </c>
      <c r="F363" s="38"/>
      <c r="G363" s="38"/>
      <c r="H363" s="38">
        <f>+재료비!$K$9</f>
        <v>257880.00000000003</v>
      </c>
      <c r="I363" s="38">
        <f>TRUNC(D363*H363)</f>
        <v>6189120</v>
      </c>
      <c r="J363" s="38"/>
      <c r="K363" s="38"/>
      <c r="L363" s="92"/>
    </row>
    <row r="364" spans="1:12" ht="17.25" customHeight="1">
      <c r="A364" s="22" t="s">
        <v>672</v>
      </c>
      <c r="B364" s="23"/>
      <c r="C364" s="23" t="s">
        <v>673</v>
      </c>
      <c r="D364" s="32">
        <v>2.4</v>
      </c>
      <c r="E364" s="38">
        <f t="shared" si="24"/>
        <v>11534</v>
      </c>
      <c r="F364" s="38"/>
      <c r="G364" s="38"/>
      <c r="H364" s="38">
        <f>+재료비!$K$15</f>
        <v>4806</v>
      </c>
      <c r="I364" s="38">
        <f>TRUNC(D364*H364)</f>
        <v>11534</v>
      </c>
      <c r="J364" s="38"/>
      <c r="K364" s="38"/>
      <c r="L364" s="92"/>
    </row>
    <row r="365" spans="1:12" ht="17.25" customHeight="1">
      <c r="A365" s="22" t="s">
        <v>1156</v>
      </c>
      <c r="B365" s="23"/>
      <c r="C365" s="23" t="s">
        <v>665</v>
      </c>
      <c r="D365" s="32">
        <v>4</v>
      </c>
      <c r="E365" s="38">
        <f t="shared" si="24"/>
        <v>20000</v>
      </c>
      <c r="F365" s="38"/>
      <c r="G365" s="38"/>
      <c r="H365" s="38">
        <f>+재료비!$K$16</f>
        <v>5000</v>
      </c>
      <c r="I365" s="38">
        <f>TRUNC(D365*H365)</f>
        <v>20000</v>
      </c>
      <c r="J365" s="38"/>
      <c r="K365" s="38"/>
      <c r="L365" s="92"/>
    </row>
    <row r="366" spans="1:12" ht="17.25" customHeight="1">
      <c r="A366" s="22" t="s">
        <v>683</v>
      </c>
      <c r="B366" s="23"/>
      <c r="C366" s="23" t="s">
        <v>671</v>
      </c>
      <c r="D366" s="32">
        <v>200</v>
      </c>
      <c r="E366" s="38">
        <f t="shared" si="24"/>
        <v>40000</v>
      </c>
      <c r="F366" s="38"/>
      <c r="G366" s="38"/>
      <c r="H366" s="38">
        <f>+재료비!$K$13</f>
        <v>200</v>
      </c>
      <c r="I366" s="38">
        <f>TRUNC(D366*H366)</f>
        <v>40000</v>
      </c>
      <c r="J366" s="38"/>
      <c r="K366" s="38"/>
      <c r="L366" s="92"/>
    </row>
    <row r="367" spans="1:12" ht="17.25" customHeight="1">
      <c r="A367" s="22" t="s">
        <v>1171</v>
      </c>
      <c r="B367" s="23"/>
      <c r="C367" s="23" t="s">
        <v>665</v>
      </c>
      <c r="D367" s="32">
        <v>72</v>
      </c>
      <c r="E367" s="38">
        <f t="shared" si="24"/>
        <v>36000</v>
      </c>
      <c r="F367" s="38"/>
      <c r="G367" s="38"/>
      <c r="H367" s="38">
        <f>+재료비!$K$17</f>
        <v>500</v>
      </c>
      <c r="I367" s="38">
        <f>TRUNC(D367*H367)</f>
        <v>36000</v>
      </c>
      <c r="J367" s="38"/>
      <c r="K367" s="38"/>
      <c r="L367" s="92"/>
    </row>
    <row r="368" spans="1:12">
      <c r="A368" s="22" t="s">
        <v>806</v>
      </c>
      <c r="B368" s="30" t="s">
        <v>1159</v>
      </c>
      <c r="C368" s="23" t="s">
        <v>666</v>
      </c>
      <c r="D368" s="32">
        <v>5</v>
      </c>
      <c r="E368" s="38">
        <f>+G368+I368+K368</f>
        <v>3800</v>
      </c>
      <c r="F368" s="38"/>
      <c r="G368" s="38"/>
      <c r="H368" s="38">
        <f>SUM(I366:I367)</f>
        <v>76000</v>
      </c>
      <c r="I368" s="38">
        <f>TRUNC(D368/100*H368)</f>
        <v>3800</v>
      </c>
      <c r="J368" s="38"/>
      <c r="K368" s="38"/>
      <c r="L368" s="23"/>
    </row>
    <row r="369" spans="1:12" ht="17.25" customHeight="1">
      <c r="A369" s="22" t="s">
        <v>2064</v>
      </c>
      <c r="B369" s="23"/>
      <c r="C369" s="23" t="s">
        <v>770</v>
      </c>
      <c r="D369" s="32">
        <v>8</v>
      </c>
      <c r="E369" s="38">
        <f t="shared" ref="E369:E374" si="25">(G369+I369+K369)</f>
        <v>82656</v>
      </c>
      <c r="F369" s="38"/>
      <c r="G369" s="38"/>
      <c r="H369" s="38"/>
      <c r="I369" s="38"/>
      <c r="J369" s="38">
        <f>+기계손료!$J$3</f>
        <v>10332</v>
      </c>
      <c r="K369" s="38">
        <f t="shared" ref="K369:K374" si="26">TRUNC(D369*J369)</f>
        <v>82656</v>
      </c>
      <c r="L369" s="23"/>
    </row>
    <row r="370" spans="1:12" ht="17.25" customHeight="1">
      <c r="A370" s="22" t="s">
        <v>1504</v>
      </c>
      <c r="B370" s="23"/>
      <c r="C370" s="23" t="s">
        <v>770</v>
      </c>
      <c r="D370" s="32">
        <v>8</v>
      </c>
      <c r="E370" s="38">
        <f t="shared" si="25"/>
        <v>109728</v>
      </c>
      <c r="F370" s="38"/>
      <c r="G370" s="38"/>
      <c r="H370" s="38"/>
      <c r="I370" s="38"/>
      <c r="J370" s="38">
        <f>+기계손료!$J$6</f>
        <v>13716</v>
      </c>
      <c r="K370" s="38">
        <f t="shared" si="26"/>
        <v>109728</v>
      </c>
      <c r="L370" s="23"/>
    </row>
    <row r="371" spans="1:12" ht="17.25" customHeight="1">
      <c r="A371" s="22" t="s">
        <v>2067</v>
      </c>
      <c r="B371" s="23"/>
      <c r="C371" s="23" t="s">
        <v>770</v>
      </c>
      <c r="D371" s="32">
        <v>8</v>
      </c>
      <c r="E371" s="38">
        <f t="shared" si="25"/>
        <v>14848</v>
      </c>
      <c r="F371" s="38"/>
      <c r="G371" s="38"/>
      <c r="H371" s="38"/>
      <c r="I371" s="38"/>
      <c r="J371" s="38">
        <f>+기계손료!J$7</f>
        <v>1856</v>
      </c>
      <c r="K371" s="38">
        <f t="shared" si="26"/>
        <v>14848</v>
      </c>
      <c r="L371" s="23"/>
    </row>
    <row r="372" spans="1:12" ht="17.25" customHeight="1">
      <c r="A372" s="22" t="s">
        <v>2068</v>
      </c>
      <c r="B372" s="23"/>
      <c r="C372" s="23" t="s">
        <v>770</v>
      </c>
      <c r="D372" s="32">
        <v>8</v>
      </c>
      <c r="E372" s="38">
        <f t="shared" si="25"/>
        <v>14848</v>
      </c>
      <c r="F372" s="38"/>
      <c r="G372" s="38"/>
      <c r="H372" s="38"/>
      <c r="I372" s="38"/>
      <c r="J372" s="38">
        <f>+기계손료!J$7</f>
        <v>1856</v>
      </c>
      <c r="K372" s="38">
        <f t="shared" si="26"/>
        <v>14848</v>
      </c>
      <c r="L372" s="23"/>
    </row>
    <row r="373" spans="1:12" ht="17.25" customHeight="1">
      <c r="A373" s="22" t="s">
        <v>189</v>
      </c>
      <c r="B373" s="23"/>
      <c r="C373" s="23" t="s">
        <v>770</v>
      </c>
      <c r="D373" s="32">
        <v>8</v>
      </c>
      <c r="E373" s="38">
        <f t="shared" si="25"/>
        <v>14848</v>
      </c>
      <c r="F373" s="38"/>
      <c r="G373" s="38"/>
      <c r="H373" s="38"/>
      <c r="I373" s="38"/>
      <c r="J373" s="38">
        <f>+기계손료!J$7</f>
        <v>1856</v>
      </c>
      <c r="K373" s="38">
        <f t="shared" si="26"/>
        <v>14848</v>
      </c>
      <c r="L373" s="23"/>
    </row>
    <row r="374" spans="1:12" ht="17.25" customHeight="1">
      <c r="A374" s="22" t="s">
        <v>1525</v>
      </c>
      <c r="B374" s="23"/>
      <c r="C374" s="23" t="s">
        <v>770</v>
      </c>
      <c r="D374" s="32">
        <v>8</v>
      </c>
      <c r="E374" s="38">
        <f t="shared" si="25"/>
        <v>14848</v>
      </c>
      <c r="F374" s="38"/>
      <c r="G374" s="38"/>
      <c r="H374" s="38"/>
      <c r="I374" s="38"/>
      <c r="J374" s="38">
        <f>+기계손료!J$7</f>
        <v>1856</v>
      </c>
      <c r="K374" s="38">
        <f t="shared" si="26"/>
        <v>14848</v>
      </c>
      <c r="L374" s="23"/>
    </row>
    <row r="375" spans="1:12" ht="17.25" customHeight="1">
      <c r="A375" s="22" t="s">
        <v>701</v>
      </c>
      <c r="B375" s="23"/>
      <c r="C375" s="23"/>
      <c r="D375" s="32"/>
      <c r="E375" s="38">
        <f>SUM(E357:E374)</f>
        <v>16509651</v>
      </c>
      <c r="F375" s="38"/>
      <c r="G375" s="38">
        <f>SUM(G357:G374)</f>
        <v>9957421</v>
      </c>
      <c r="H375" s="38"/>
      <c r="I375" s="38">
        <f>SUM(I357:I374)</f>
        <v>6300454</v>
      </c>
      <c r="J375" s="38"/>
      <c r="K375" s="38">
        <f>SUM(K357:K374)</f>
        <v>251776</v>
      </c>
      <c r="L375" s="23"/>
    </row>
    <row r="376" spans="1:12" ht="17.25" customHeight="1">
      <c r="A376" s="22"/>
      <c r="B376" s="23"/>
      <c r="C376" s="23"/>
      <c r="D376" s="32"/>
      <c r="E376" s="38"/>
      <c r="F376" s="38"/>
      <c r="G376" s="38"/>
      <c r="H376" s="38"/>
      <c r="I376" s="38"/>
      <c r="J376" s="38"/>
      <c r="K376" s="38"/>
      <c r="L376" s="23"/>
    </row>
    <row r="377" spans="1:12" ht="17.25" customHeight="1">
      <c r="A377" s="39" t="s">
        <v>682</v>
      </c>
      <c r="B377" s="33" t="s">
        <v>1164</v>
      </c>
      <c r="C377" s="34"/>
      <c r="D377" s="35">
        <f>+집계표!$G$2</f>
        <v>1.1000000000000001</v>
      </c>
      <c r="E377" s="40">
        <f>(G377+I377+K377)</f>
        <v>10953163</v>
      </c>
      <c r="F377" s="40"/>
      <c r="G377" s="40"/>
      <c r="H377" s="40"/>
      <c r="I377" s="40"/>
      <c r="J377" s="40">
        <f>+G375</f>
        <v>9957421</v>
      </c>
      <c r="K377" s="40">
        <f>TRUNC(D377*J377)</f>
        <v>10953163</v>
      </c>
      <c r="L377" s="23"/>
    </row>
    <row r="378" spans="1:12" ht="17.25" customHeight="1">
      <c r="A378" s="39" t="s">
        <v>670</v>
      </c>
      <c r="B378" s="33" t="s">
        <v>425</v>
      </c>
      <c r="C378" s="34"/>
      <c r="D378" s="35">
        <f>+집계표!$H$2</f>
        <v>0.2</v>
      </c>
      <c r="E378" s="40">
        <f>(G378+I378+K378)</f>
        <v>4182116</v>
      </c>
      <c r="F378" s="40"/>
      <c r="G378" s="40"/>
      <c r="H378" s="40"/>
      <c r="I378" s="40"/>
      <c r="J378" s="40">
        <f>+J377+K377</f>
        <v>20910584</v>
      </c>
      <c r="K378" s="40">
        <f>TRUNC(D378*J378)</f>
        <v>4182116</v>
      </c>
      <c r="L378" s="23"/>
    </row>
    <row r="379" spans="1:12" ht="17.25" customHeight="1">
      <c r="A379" s="39" t="s">
        <v>718</v>
      </c>
      <c r="B379" s="33"/>
      <c r="C379" s="34"/>
      <c r="D379" s="36"/>
      <c r="E379" s="38">
        <f>SUM(E375:E378)</f>
        <v>31644930</v>
      </c>
      <c r="F379" s="38"/>
      <c r="G379" s="38">
        <f>SUM(G375:G378)</f>
        <v>9957421</v>
      </c>
      <c r="H379" s="38"/>
      <c r="I379" s="38">
        <f>SUM(I375:I378)</f>
        <v>6300454</v>
      </c>
      <c r="J379" s="38"/>
      <c r="K379" s="38">
        <f>SUM(K375:K378)</f>
        <v>15387055</v>
      </c>
      <c r="L379" s="23"/>
    </row>
    <row r="380" spans="1:12" ht="17.25" customHeight="1">
      <c r="A380" s="58"/>
      <c r="B380" s="57"/>
      <c r="C380" s="58"/>
      <c r="D380" s="58"/>
      <c r="E380" s="58"/>
      <c r="F380" s="58"/>
      <c r="G380" s="58"/>
      <c r="H380" s="58"/>
      <c r="I380" s="58"/>
      <c r="J380" s="58"/>
      <c r="K380" s="58"/>
      <c r="L380" s="57"/>
    </row>
    <row r="381" spans="1:12">
      <c r="A381" s="52" t="s">
        <v>623</v>
      </c>
      <c r="B381" s="37"/>
      <c r="C381" s="23"/>
      <c r="D381" s="23"/>
      <c r="E381" s="38"/>
      <c r="F381" s="53"/>
      <c r="G381" s="38" t="s">
        <v>662</v>
      </c>
      <c r="H381" s="53"/>
      <c r="I381" s="38"/>
      <c r="J381" s="53"/>
      <c r="K381" s="38" t="s">
        <v>662</v>
      </c>
      <c r="L381" s="26"/>
    </row>
    <row r="382" spans="1:12" ht="17.25" customHeight="1">
      <c r="A382" s="52" t="s">
        <v>1884</v>
      </c>
      <c r="B382" s="57"/>
      <c r="C382" s="58"/>
      <c r="D382" s="58"/>
      <c r="E382" s="58"/>
      <c r="F382" s="58"/>
      <c r="G382" s="58"/>
      <c r="H382" s="58"/>
      <c r="I382" s="58"/>
      <c r="J382" s="58"/>
      <c r="K382" s="58"/>
      <c r="L382" s="57"/>
    </row>
    <row r="383" spans="1:12" ht="17.25" customHeight="1">
      <c r="A383" s="22" t="s">
        <v>686</v>
      </c>
      <c r="B383" s="23"/>
      <c r="C383" s="23" t="s">
        <v>685</v>
      </c>
      <c r="D383" s="32">
        <v>0.5</v>
      </c>
      <c r="E383" s="38">
        <f>(G383+I383+K383)</f>
        <v>223027</v>
      </c>
      <c r="F383" s="38">
        <f>+인건비!$D$3</f>
        <v>446055</v>
      </c>
      <c r="G383" s="38">
        <f>TRUNC(D383*F383)</f>
        <v>223027</v>
      </c>
      <c r="H383" s="53"/>
      <c r="I383" s="53"/>
      <c r="J383" s="53"/>
      <c r="K383" s="53"/>
      <c r="L383" s="23"/>
    </row>
    <row r="384" spans="1:12" ht="17.25" customHeight="1">
      <c r="A384" s="22" t="s">
        <v>1172</v>
      </c>
      <c r="B384" s="23"/>
      <c r="C384" s="23" t="s">
        <v>685</v>
      </c>
      <c r="D384" s="32">
        <v>1</v>
      </c>
      <c r="E384" s="38">
        <f>(G384+I384+K384)</f>
        <v>346855</v>
      </c>
      <c r="F384" s="38">
        <f>+인건비!$D$4</f>
        <v>346855</v>
      </c>
      <c r="G384" s="38">
        <f>TRUNC(D384*F384)</f>
        <v>346855</v>
      </c>
      <c r="H384" s="53"/>
      <c r="I384" s="53"/>
      <c r="J384" s="53"/>
      <c r="K384" s="53"/>
      <c r="L384" s="23"/>
    </row>
    <row r="385" spans="1:12" ht="17.25" customHeight="1">
      <c r="A385" s="22" t="s">
        <v>701</v>
      </c>
      <c r="B385" s="23"/>
      <c r="C385" s="23"/>
      <c r="D385" s="32"/>
      <c r="E385" s="38">
        <f>SUM(E383:E384)</f>
        <v>569882</v>
      </c>
      <c r="F385" s="38"/>
      <c r="G385" s="38">
        <f>SUM(G383:G384)</f>
        <v>569882</v>
      </c>
      <c r="H385" s="38"/>
      <c r="I385" s="38"/>
      <c r="J385" s="38"/>
      <c r="K385" s="38"/>
      <c r="L385" s="23"/>
    </row>
    <row r="386" spans="1:12" ht="17.25" customHeight="1">
      <c r="A386" s="22"/>
      <c r="B386" s="23"/>
      <c r="C386" s="23"/>
      <c r="D386" s="32"/>
      <c r="E386" s="38"/>
      <c r="F386" s="38"/>
      <c r="G386" s="38"/>
      <c r="H386" s="38"/>
      <c r="I386" s="38"/>
      <c r="J386" s="38"/>
      <c r="K386" s="38"/>
      <c r="L386" s="23"/>
    </row>
    <row r="387" spans="1:12" ht="17.25" customHeight="1">
      <c r="A387" s="39" t="s">
        <v>682</v>
      </c>
      <c r="B387" s="33" t="s">
        <v>1164</v>
      </c>
      <c r="C387" s="34"/>
      <c r="D387" s="35">
        <f>+집계표!$G$2</f>
        <v>1.1000000000000001</v>
      </c>
      <c r="E387" s="40">
        <f>(G387+I387+K387)</f>
        <v>626870</v>
      </c>
      <c r="F387" s="40"/>
      <c r="G387" s="40"/>
      <c r="H387" s="40"/>
      <c r="I387" s="40"/>
      <c r="J387" s="40">
        <f>+G385</f>
        <v>569882</v>
      </c>
      <c r="K387" s="40">
        <f>TRUNC(D387*J387)</f>
        <v>626870</v>
      </c>
      <c r="L387" s="23"/>
    </row>
    <row r="388" spans="1:12" ht="17.25" customHeight="1">
      <c r="A388" s="39" t="s">
        <v>670</v>
      </c>
      <c r="B388" s="33" t="s">
        <v>425</v>
      </c>
      <c r="C388" s="34"/>
      <c r="D388" s="35">
        <f>+집계표!$H$2</f>
        <v>0.2</v>
      </c>
      <c r="E388" s="40">
        <f>(G388+I388+K388)</f>
        <v>239350</v>
      </c>
      <c r="F388" s="40"/>
      <c r="G388" s="40"/>
      <c r="H388" s="40"/>
      <c r="I388" s="40"/>
      <c r="J388" s="40">
        <f>+J387+K387</f>
        <v>1196752</v>
      </c>
      <c r="K388" s="40">
        <f>TRUNC(D388*J388)</f>
        <v>239350</v>
      </c>
      <c r="L388" s="23"/>
    </row>
    <row r="389" spans="1:12" ht="17.25" customHeight="1">
      <c r="A389" s="39" t="s">
        <v>718</v>
      </c>
      <c r="B389" s="33"/>
      <c r="C389" s="34"/>
      <c r="D389" s="36"/>
      <c r="E389" s="40">
        <f>SUM(E385:E388)</f>
        <v>1436102</v>
      </c>
      <c r="F389" s="40"/>
      <c r="G389" s="40">
        <f>SUM(G385:G388)</f>
        <v>569882</v>
      </c>
      <c r="H389" s="40"/>
      <c r="I389" s="40"/>
      <c r="J389" s="40"/>
      <c r="K389" s="40">
        <f>SUM(K385:K388)</f>
        <v>866220</v>
      </c>
      <c r="L389" s="23" t="s">
        <v>662</v>
      </c>
    </row>
    <row r="390" spans="1:12" ht="17.25" customHeight="1">
      <c r="A390" s="22"/>
      <c r="B390" s="23"/>
      <c r="C390" s="23"/>
      <c r="D390" s="32"/>
      <c r="E390" s="38"/>
      <c r="F390" s="38"/>
      <c r="G390" s="38"/>
      <c r="H390" s="53"/>
      <c r="I390" s="53"/>
      <c r="J390" s="53"/>
      <c r="K390" s="53"/>
      <c r="L390" s="23"/>
    </row>
    <row r="391" spans="1:12" ht="17.25" customHeight="1">
      <c r="A391" s="52" t="s">
        <v>1882</v>
      </c>
      <c r="B391" s="57"/>
      <c r="C391" s="58"/>
      <c r="D391" s="58"/>
      <c r="E391" s="58"/>
      <c r="F391" s="58"/>
      <c r="G391" s="58"/>
      <c r="H391" s="58"/>
      <c r="I391" s="58"/>
      <c r="J391" s="58"/>
      <c r="K391" s="58"/>
      <c r="L391" s="57"/>
    </row>
    <row r="392" spans="1:12" ht="17.25" customHeight="1">
      <c r="A392" s="22" t="s">
        <v>686</v>
      </c>
      <c r="B392" s="23" t="s">
        <v>662</v>
      </c>
      <c r="C392" s="23" t="s">
        <v>685</v>
      </c>
      <c r="D392" s="32">
        <v>1.5</v>
      </c>
      <c r="E392" s="38">
        <f>(G392+I392+K392)</f>
        <v>669082</v>
      </c>
      <c r="F392" s="38">
        <f>+인건비!$D$3</f>
        <v>446055</v>
      </c>
      <c r="G392" s="38">
        <f>TRUNC(D392*F392)</f>
        <v>669082</v>
      </c>
      <c r="H392" s="38"/>
      <c r="I392" s="38"/>
      <c r="J392" s="38"/>
      <c r="K392" s="38"/>
      <c r="L392" s="23"/>
    </row>
    <row r="393" spans="1:12" ht="17.25" customHeight="1">
      <c r="A393" s="22" t="s">
        <v>1172</v>
      </c>
      <c r="B393" s="23"/>
      <c r="C393" s="23" t="s">
        <v>685</v>
      </c>
      <c r="D393" s="32">
        <v>3</v>
      </c>
      <c r="E393" s="38">
        <f>(G393+I393+K393)</f>
        <v>1040565</v>
      </c>
      <c r="F393" s="38">
        <f>+인건비!$D$4</f>
        <v>346855</v>
      </c>
      <c r="G393" s="38">
        <f>TRUNC(D393*F393)</f>
        <v>1040565</v>
      </c>
      <c r="H393" s="38"/>
      <c r="I393" s="38"/>
      <c r="J393" s="38"/>
      <c r="K393" s="38"/>
      <c r="L393" s="23"/>
    </row>
    <row r="394" spans="1:12" ht="17.25" customHeight="1">
      <c r="A394" s="22" t="s">
        <v>701</v>
      </c>
      <c r="B394" s="23"/>
      <c r="C394" s="23"/>
      <c r="D394" s="32"/>
      <c r="E394" s="38">
        <f>SUM(E392:E393)</f>
        <v>1709647</v>
      </c>
      <c r="F394" s="38"/>
      <c r="G394" s="38">
        <f>SUM(G392:G393)</f>
        <v>1709647</v>
      </c>
      <c r="H394" s="38"/>
      <c r="I394" s="38"/>
      <c r="J394" s="38"/>
      <c r="K394" s="38"/>
      <c r="L394" s="23"/>
    </row>
    <row r="395" spans="1:12" ht="17.25" customHeight="1">
      <c r="A395" s="22"/>
      <c r="B395" s="23"/>
      <c r="C395" s="23"/>
      <c r="D395" s="32"/>
      <c r="E395" s="38"/>
      <c r="F395" s="38"/>
      <c r="G395" s="38"/>
      <c r="H395" s="38"/>
      <c r="I395" s="38"/>
      <c r="J395" s="38"/>
      <c r="K395" s="38"/>
      <c r="L395" s="23"/>
    </row>
    <row r="396" spans="1:12" ht="17.25" customHeight="1">
      <c r="A396" s="39" t="s">
        <v>682</v>
      </c>
      <c r="B396" s="33" t="s">
        <v>1164</v>
      </c>
      <c r="C396" s="34"/>
      <c r="D396" s="35">
        <f>+집계표!$G$2</f>
        <v>1.1000000000000001</v>
      </c>
      <c r="E396" s="40">
        <f>(G396+I396+K396)</f>
        <v>1880611</v>
      </c>
      <c r="F396" s="40"/>
      <c r="G396" s="40"/>
      <c r="H396" s="40"/>
      <c r="I396" s="40"/>
      <c r="J396" s="40">
        <f>+G394</f>
        <v>1709647</v>
      </c>
      <c r="K396" s="40">
        <f>TRUNC(D396*J396)</f>
        <v>1880611</v>
      </c>
      <c r="L396" s="23"/>
    </row>
    <row r="397" spans="1:12" ht="17.25" customHeight="1">
      <c r="A397" s="39" t="s">
        <v>670</v>
      </c>
      <c r="B397" s="33" t="s">
        <v>425</v>
      </c>
      <c r="C397" s="34"/>
      <c r="D397" s="35">
        <f>+집계표!$H$2</f>
        <v>0.2</v>
      </c>
      <c r="E397" s="40">
        <f>(G397+I397+K397)</f>
        <v>718051</v>
      </c>
      <c r="F397" s="40"/>
      <c r="G397" s="40"/>
      <c r="H397" s="40"/>
      <c r="I397" s="40"/>
      <c r="J397" s="40">
        <f>+J396+K396</f>
        <v>3590258</v>
      </c>
      <c r="K397" s="40">
        <f>TRUNC(D397*J397)</f>
        <v>718051</v>
      </c>
      <c r="L397" s="23"/>
    </row>
    <row r="398" spans="1:12" ht="17.25" customHeight="1">
      <c r="A398" s="39" t="s">
        <v>718</v>
      </c>
      <c r="B398" s="33"/>
      <c r="C398" s="34"/>
      <c r="D398" s="36"/>
      <c r="E398" s="40">
        <f>SUM(E394:E397)</f>
        <v>4308309</v>
      </c>
      <c r="F398" s="40"/>
      <c r="G398" s="40">
        <f>SUM(G394:G397)</f>
        <v>1709647</v>
      </c>
      <c r="H398" s="40"/>
      <c r="I398" s="40"/>
      <c r="J398" s="40"/>
      <c r="K398" s="40">
        <f>SUM(K394:K397)</f>
        <v>2598662</v>
      </c>
      <c r="L398" s="23" t="s">
        <v>662</v>
      </c>
    </row>
    <row r="399" spans="1:12" ht="17.25" customHeight="1">
      <c r="A399" s="22"/>
      <c r="B399" s="23"/>
      <c r="C399" s="23"/>
      <c r="D399" s="32"/>
      <c r="E399" s="38"/>
      <c r="F399" s="38"/>
      <c r="G399" s="38"/>
      <c r="H399" s="53"/>
      <c r="I399" s="53"/>
      <c r="J399" s="53"/>
      <c r="K399" s="53"/>
      <c r="L399" s="23"/>
    </row>
    <row r="400" spans="1:12" ht="17.25" customHeight="1">
      <c r="A400" s="52" t="s">
        <v>2081</v>
      </c>
      <c r="B400" s="23"/>
      <c r="C400" s="23"/>
      <c r="D400" s="32"/>
      <c r="E400" s="38"/>
      <c r="F400" s="38"/>
      <c r="G400" s="38"/>
      <c r="H400" s="53"/>
      <c r="I400" s="53"/>
      <c r="J400" s="53"/>
      <c r="K400" s="53"/>
      <c r="L400" s="23"/>
    </row>
    <row r="401" spans="1:12" ht="17.25" customHeight="1">
      <c r="A401" s="22" t="s">
        <v>686</v>
      </c>
      <c r="B401" s="23"/>
      <c r="C401" s="23" t="s">
        <v>685</v>
      </c>
      <c r="D401" s="32">
        <v>1</v>
      </c>
      <c r="E401" s="38">
        <f t="shared" ref="E401:E410" si="27">(G401+I401+K401)</f>
        <v>446055</v>
      </c>
      <c r="F401" s="38">
        <f>+인건비!$D$3</f>
        <v>446055</v>
      </c>
      <c r="G401" s="38">
        <f>TRUNC(D401*F401)</f>
        <v>446055</v>
      </c>
      <c r="H401" s="38"/>
      <c r="I401" s="38"/>
      <c r="J401" s="38"/>
      <c r="K401" s="38"/>
      <c r="L401" s="23"/>
    </row>
    <row r="402" spans="1:12" ht="17.25" customHeight="1">
      <c r="A402" s="22" t="s">
        <v>1172</v>
      </c>
      <c r="B402" s="23"/>
      <c r="C402" s="23" t="s">
        <v>685</v>
      </c>
      <c r="D402" s="32">
        <v>1</v>
      </c>
      <c r="E402" s="38">
        <f t="shared" si="27"/>
        <v>346855</v>
      </c>
      <c r="F402" s="38">
        <f>+인건비!$D$4</f>
        <v>346855</v>
      </c>
      <c r="G402" s="38">
        <f>TRUNC(D402*F402)</f>
        <v>346855</v>
      </c>
      <c r="H402" s="38"/>
      <c r="I402" s="38"/>
      <c r="J402" s="38"/>
      <c r="K402" s="38"/>
      <c r="L402" s="23"/>
    </row>
    <row r="403" spans="1:12" ht="17.25" customHeight="1">
      <c r="A403" s="22" t="s">
        <v>1161</v>
      </c>
      <c r="B403" s="23" t="s">
        <v>662</v>
      </c>
      <c r="C403" s="23" t="s">
        <v>685</v>
      </c>
      <c r="D403" s="32">
        <v>3</v>
      </c>
      <c r="E403" s="38">
        <f t="shared" si="27"/>
        <v>881397</v>
      </c>
      <c r="F403" s="38">
        <f>+인건비!$D$5</f>
        <v>293799</v>
      </c>
      <c r="G403" s="38">
        <f>TRUNC(D403*F403)</f>
        <v>881397</v>
      </c>
      <c r="H403" s="38"/>
      <c r="I403" s="38"/>
      <c r="J403" s="38"/>
      <c r="K403" s="38"/>
      <c r="L403" s="23"/>
    </row>
    <row r="404" spans="1:12" ht="17.25" customHeight="1">
      <c r="A404" s="22" t="s">
        <v>1154</v>
      </c>
      <c r="B404" s="23" t="s">
        <v>662</v>
      </c>
      <c r="C404" s="23" t="s">
        <v>685</v>
      </c>
      <c r="D404" s="32">
        <v>4</v>
      </c>
      <c r="E404" s="38">
        <f t="shared" si="27"/>
        <v>1091660</v>
      </c>
      <c r="F404" s="38">
        <f>+인건비!$D$6</f>
        <v>272915</v>
      </c>
      <c r="G404" s="38">
        <f>TRUNC(D404*F404)</f>
        <v>1091660</v>
      </c>
      <c r="H404" s="38"/>
      <c r="I404" s="38"/>
      <c r="J404" s="38"/>
      <c r="K404" s="38"/>
      <c r="L404" s="23"/>
    </row>
    <row r="405" spans="1:12" ht="17.25" customHeight="1">
      <c r="A405" s="22" t="s">
        <v>1187</v>
      </c>
      <c r="B405" s="23"/>
      <c r="C405" s="23" t="s">
        <v>685</v>
      </c>
      <c r="D405" s="32">
        <v>1</v>
      </c>
      <c r="E405" s="38">
        <f t="shared" si="27"/>
        <v>214222</v>
      </c>
      <c r="F405" s="38"/>
      <c r="G405" s="38"/>
      <c r="H405" s="38"/>
      <c r="I405" s="38"/>
      <c r="J405" s="38">
        <f>+인건비!$E$18</f>
        <v>214222</v>
      </c>
      <c r="K405" s="38">
        <f>TRUNC(D405*J405)</f>
        <v>214222</v>
      </c>
      <c r="L405" s="23"/>
    </row>
    <row r="406" spans="1:12" ht="17.25" customHeight="1">
      <c r="A406" s="22" t="s">
        <v>1182</v>
      </c>
      <c r="B406" s="23"/>
      <c r="C406" s="23" t="s">
        <v>685</v>
      </c>
      <c r="D406" s="32">
        <v>3</v>
      </c>
      <c r="E406" s="38">
        <f t="shared" si="27"/>
        <v>496635</v>
      </c>
      <c r="F406" s="38"/>
      <c r="G406" s="38"/>
      <c r="H406" s="38"/>
      <c r="I406" s="38"/>
      <c r="J406" s="38">
        <f>+인건비!$E$17</f>
        <v>165545</v>
      </c>
      <c r="K406" s="38">
        <f>TRUNC(D406*J406)</f>
        <v>496635</v>
      </c>
      <c r="L406" s="23"/>
    </row>
    <row r="407" spans="1:12" ht="17.25" customHeight="1">
      <c r="A407" s="22" t="s">
        <v>669</v>
      </c>
      <c r="B407" s="23" t="s">
        <v>1517</v>
      </c>
      <c r="C407" s="23" t="s">
        <v>665</v>
      </c>
      <c r="D407" s="59">
        <v>0.02</v>
      </c>
      <c r="E407" s="38">
        <f t="shared" si="27"/>
        <v>9025</v>
      </c>
      <c r="F407" s="38"/>
      <c r="G407" s="38"/>
      <c r="H407" s="38">
        <f>+재료비!$K$18</f>
        <v>451290.00000000006</v>
      </c>
      <c r="I407" s="38">
        <f>TRUNC(D407*H407)</f>
        <v>9025</v>
      </c>
      <c r="J407" s="38"/>
      <c r="K407" s="38"/>
      <c r="L407" s="23"/>
    </row>
    <row r="408" spans="1:12" ht="17.25" customHeight="1">
      <c r="A408" s="22" t="s">
        <v>1168</v>
      </c>
      <c r="B408" s="23" t="s">
        <v>1170</v>
      </c>
      <c r="C408" s="23" t="s">
        <v>665</v>
      </c>
      <c r="D408" s="59">
        <v>0.01</v>
      </c>
      <c r="E408" s="38">
        <f t="shared" si="27"/>
        <v>20630</v>
      </c>
      <c r="F408" s="38"/>
      <c r="G408" s="38"/>
      <c r="H408" s="38">
        <f>+재료비!$K$19</f>
        <v>2063040.0000000002</v>
      </c>
      <c r="I408" s="38">
        <f>TRUNC(D408*H408)</f>
        <v>20630</v>
      </c>
      <c r="J408" s="38"/>
      <c r="K408" s="38"/>
      <c r="L408" s="23"/>
    </row>
    <row r="409" spans="1:12" ht="17.25" customHeight="1">
      <c r="A409" s="22" t="s">
        <v>2064</v>
      </c>
      <c r="B409" s="23" t="s">
        <v>1518</v>
      </c>
      <c r="C409" s="23" t="s">
        <v>770</v>
      </c>
      <c r="D409" s="32">
        <v>8</v>
      </c>
      <c r="E409" s="38">
        <f t="shared" si="27"/>
        <v>123984</v>
      </c>
      <c r="F409" s="38"/>
      <c r="G409" s="38"/>
      <c r="H409" s="38"/>
      <c r="I409" s="38"/>
      <c r="J409" s="38">
        <f>+기계손료!$J$11</f>
        <v>15498</v>
      </c>
      <c r="K409" s="38">
        <f>TRUNC(D409*J409)</f>
        <v>123984</v>
      </c>
      <c r="L409" s="23"/>
    </row>
    <row r="410" spans="1:12" ht="17.25" customHeight="1">
      <c r="A410" s="22" t="s">
        <v>2063</v>
      </c>
      <c r="B410" s="23"/>
      <c r="C410" s="23" t="s">
        <v>770</v>
      </c>
      <c r="D410" s="32">
        <v>2</v>
      </c>
      <c r="E410" s="38">
        <f t="shared" si="27"/>
        <v>3836</v>
      </c>
      <c r="F410" s="38"/>
      <c r="G410" s="38"/>
      <c r="H410" s="38"/>
      <c r="I410" s="38"/>
      <c r="J410" s="38">
        <f>+기계손료!$J$4</f>
        <v>1918</v>
      </c>
      <c r="K410" s="38">
        <f>TRUNC(D410*J410)</f>
        <v>3836</v>
      </c>
      <c r="L410" s="23"/>
    </row>
    <row r="411" spans="1:12" ht="17.25" customHeight="1">
      <c r="A411" s="22" t="s">
        <v>701</v>
      </c>
      <c r="B411" s="23"/>
      <c r="C411" s="23"/>
      <c r="D411" s="32"/>
      <c r="E411" s="38">
        <f>SUM(E401:E410)</f>
        <v>3634299</v>
      </c>
      <c r="F411" s="38"/>
      <c r="G411" s="38">
        <f>SUM(G401:G410)</f>
        <v>2765967</v>
      </c>
      <c r="H411" s="38"/>
      <c r="I411" s="38">
        <f>SUM(I401:I410)</f>
        <v>29655</v>
      </c>
      <c r="J411" s="38"/>
      <c r="K411" s="38">
        <f>SUM(K401:K410)</f>
        <v>838677</v>
      </c>
      <c r="L411" s="23"/>
    </row>
    <row r="412" spans="1:12" ht="17.25" customHeight="1">
      <c r="A412" s="22"/>
      <c r="B412" s="23"/>
      <c r="C412" s="23"/>
      <c r="D412" s="32"/>
      <c r="E412" s="38"/>
      <c r="F412" s="38"/>
      <c r="G412" s="38"/>
      <c r="H412" s="38"/>
      <c r="I412" s="38"/>
      <c r="J412" s="38"/>
      <c r="K412" s="38"/>
      <c r="L412" s="23"/>
    </row>
    <row r="413" spans="1:12" ht="17.25" customHeight="1">
      <c r="A413" s="39" t="s">
        <v>682</v>
      </c>
      <c r="B413" s="33" t="s">
        <v>1164</v>
      </c>
      <c r="C413" s="34"/>
      <c r="D413" s="35">
        <f>+집계표!$G$2</f>
        <v>1.1000000000000001</v>
      </c>
      <c r="E413" s="40">
        <f>(G413+I413+K413)</f>
        <v>3042563</v>
      </c>
      <c r="F413" s="40"/>
      <c r="G413" s="40"/>
      <c r="H413" s="40"/>
      <c r="I413" s="40"/>
      <c r="J413" s="40">
        <f>+G411</f>
        <v>2765967</v>
      </c>
      <c r="K413" s="40">
        <f>TRUNC(D413*J413)</f>
        <v>3042563</v>
      </c>
      <c r="L413" s="23"/>
    </row>
    <row r="414" spans="1:12" ht="17.25" customHeight="1">
      <c r="A414" s="39" t="s">
        <v>670</v>
      </c>
      <c r="B414" s="33" t="s">
        <v>425</v>
      </c>
      <c r="C414" s="34"/>
      <c r="D414" s="35">
        <f>+집계표!$H$2</f>
        <v>0.2</v>
      </c>
      <c r="E414" s="40">
        <f>(G414+I414+K414)</f>
        <v>1161706</v>
      </c>
      <c r="F414" s="40"/>
      <c r="G414" s="40"/>
      <c r="H414" s="40"/>
      <c r="I414" s="40"/>
      <c r="J414" s="40">
        <f>+J413+K413</f>
        <v>5808530</v>
      </c>
      <c r="K414" s="40">
        <f>TRUNC(D414*J414)</f>
        <v>1161706</v>
      </c>
      <c r="L414" s="23"/>
    </row>
    <row r="415" spans="1:12" ht="17.25" customHeight="1">
      <c r="A415" s="39" t="s">
        <v>718</v>
      </c>
      <c r="B415" s="33"/>
      <c r="C415" s="34"/>
      <c r="D415" s="36"/>
      <c r="E415" s="40">
        <f>SUM(E411:E414)</f>
        <v>7838568</v>
      </c>
      <c r="F415" s="40"/>
      <c r="G415" s="40">
        <f>SUM(G411:G414)</f>
        <v>2765967</v>
      </c>
      <c r="H415" s="40"/>
      <c r="I415" s="40">
        <f>SUM(I411:I414)</f>
        <v>29655</v>
      </c>
      <c r="J415" s="40"/>
      <c r="K415" s="40">
        <f>SUM(K411:K414)</f>
        <v>5042946</v>
      </c>
      <c r="L415" s="23"/>
    </row>
    <row r="416" spans="1:12" ht="17.25" customHeight="1">
      <c r="A416" s="58"/>
      <c r="B416" s="57"/>
      <c r="C416" s="58"/>
      <c r="D416" s="58"/>
      <c r="E416" s="58"/>
      <c r="F416" s="58"/>
      <c r="G416" s="58"/>
      <c r="H416" s="58"/>
      <c r="I416" s="58"/>
      <c r="J416" s="58"/>
      <c r="K416" s="58"/>
      <c r="L416" s="57"/>
    </row>
    <row r="417" spans="1:12">
      <c r="A417" s="52" t="s">
        <v>190</v>
      </c>
      <c r="B417" s="37"/>
      <c r="C417" s="23"/>
      <c r="D417" s="23"/>
      <c r="E417" s="38"/>
      <c r="F417" s="53"/>
      <c r="G417" s="38" t="s">
        <v>662</v>
      </c>
      <c r="H417" s="53"/>
      <c r="I417" s="38"/>
      <c r="J417" s="53"/>
      <c r="K417" s="38" t="s">
        <v>662</v>
      </c>
      <c r="L417" s="26"/>
    </row>
    <row r="418" spans="1:12" ht="17.25" customHeight="1">
      <c r="A418" s="52" t="s">
        <v>2099</v>
      </c>
      <c r="B418" s="57"/>
      <c r="C418" s="58"/>
      <c r="D418" s="58"/>
      <c r="E418" s="58"/>
      <c r="F418" s="58"/>
      <c r="G418" s="58"/>
      <c r="H418" s="58"/>
      <c r="I418" s="58"/>
      <c r="J418" s="58"/>
      <c r="K418" s="58"/>
      <c r="L418" s="57"/>
    </row>
    <row r="419" spans="1:12" ht="17.25" customHeight="1">
      <c r="A419" s="22" t="s">
        <v>686</v>
      </c>
      <c r="B419" s="23"/>
      <c r="C419" s="23" t="s">
        <v>685</v>
      </c>
      <c r="D419" s="32">
        <v>0.5</v>
      </c>
      <c r="E419" s="38">
        <f>(G419+I419+K419)</f>
        <v>223027</v>
      </c>
      <c r="F419" s="38">
        <f>+인건비!$D$3</f>
        <v>446055</v>
      </c>
      <c r="G419" s="38">
        <f>TRUNC(D419*F419)</f>
        <v>223027</v>
      </c>
      <c r="H419" s="53"/>
      <c r="I419" s="53"/>
      <c r="J419" s="53"/>
      <c r="K419" s="53"/>
      <c r="L419" s="23"/>
    </row>
    <row r="420" spans="1:12" ht="17.25" customHeight="1">
      <c r="A420" s="22" t="s">
        <v>1172</v>
      </c>
      <c r="B420" s="23"/>
      <c r="C420" s="23" t="s">
        <v>685</v>
      </c>
      <c r="D420" s="32">
        <v>1</v>
      </c>
      <c r="E420" s="38">
        <f>(G420+I420+K420)</f>
        <v>346855</v>
      </c>
      <c r="F420" s="38">
        <f>+인건비!$D$4</f>
        <v>346855</v>
      </c>
      <c r="G420" s="38">
        <f>TRUNC(D420*F420)</f>
        <v>346855</v>
      </c>
      <c r="H420" s="53"/>
      <c r="I420" s="53"/>
      <c r="J420" s="53"/>
      <c r="K420" s="53"/>
      <c r="L420" s="92"/>
    </row>
    <row r="421" spans="1:12" ht="17.25" customHeight="1">
      <c r="A421" s="22" t="s">
        <v>701</v>
      </c>
      <c r="B421" s="23"/>
      <c r="C421" s="23"/>
      <c r="D421" s="32"/>
      <c r="E421" s="38">
        <f>SUM(E419:E420)</f>
        <v>569882</v>
      </c>
      <c r="F421" s="38"/>
      <c r="G421" s="38">
        <f>SUM(G419:G420)</f>
        <v>569882</v>
      </c>
      <c r="H421" s="38"/>
      <c r="I421" s="38"/>
      <c r="J421" s="38"/>
      <c r="K421" s="38"/>
      <c r="L421" s="23"/>
    </row>
    <row r="422" spans="1:12" ht="17.25" customHeight="1">
      <c r="A422" s="22"/>
      <c r="B422" s="23"/>
      <c r="C422" s="23"/>
      <c r="D422" s="32"/>
      <c r="E422" s="38"/>
      <c r="F422" s="38"/>
      <c r="G422" s="38"/>
      <c r="H422" s="38"/>
      <c r="I422" s="38"/>
      <c r="J422" s="38"/>
      <c r="K422" s="38"/>
      <c r="L422" s="23"/>
    </row>
    <row r="423" spans="1:12" ht="17.25" customHeight="1">
      <c r="A423" s="39" t="s">
        <v>682</v>
      </c>
      <c r="B423" s="33" t="s">
        <v>1164</v>
      </c>
      <c r="C423" s="34"/>
      <c r="D423" s="35">
        <f>+집계표!$G$2</f>
        <v>1.1000000000000001</v>
      </c>
      <c r="E423" s="40">
        <f>(G423+I423+K423)</f>
        <v>626870</v>
      </c>
      <c r="F423" s="40"/>
      <c r="G423" s="40"/>
      <c r="H423" s="40"/>
      <c r="I423" s="40"/>
      <c r="J423" s="40">
        <f>+G421</f>
        <v>569882</v>
      </c>
      <c r="K423" s="40">
        <f>TRUNC(D423*J423)</f>
        <v>626870</v>
      </c>
      <c r="L423" s="23"/>
    </row>
    <row r="424" spans="1:12" ht="17.25" customHeight="1">
      <c r="A424" s="39" t="s">
        <v>670</v>
      </c>
      <c r="B424" s="33" t="s">
        <v>425</v>
      </c>
      <c r="C424" s="34"/>
      <c r="D424" s="35">
        <f>+집계표!$H$2</f>
        <v>0.2</v>
      </c>
      <c r="E424" s="40">
        <f>(G424+I424+K424)</f>
        <v>239350</v>
      </c>
      <c r="F424" s="40"/>
      <c r="G424" s="40"/>
      <c r="H424" s="40"/>
      <c r="I424" s="40"/>
      <c r="J424" s="40">
        <f>+J423+K423</f>
        <v>1196752</v>
      </c>
      <c r="K424" s="40">
        <f>TRUNC(D424*J424)</f>
        <v>239350</v>
      </c>
      <c r="L424" s="23"/>
    </row>
    <row r="425" spans="1:12" ht="17.25" customHeight="1">
      <c r="A425" s="39" t="s">
        <v>718</v>
      </c>
      <c r="B425" s="33"/>
      <c r="C425" s="34"/>
      <c r="D425" s="36"/>
      <c r="E425" s="40">
        <f>SUM(E421:E424)</f>
        <v>1436102</v>
      </c>
      <c r="F425" s="40"/>
      <c r="G425" s="40">
        <f>SUM(G421:G424)</f>
        <v>569882</v>
      </c>
      <c r="H425" s="40"/>
      <c r="I425" s="40"/>
      <c r="J425" s="40"/>
      <c r="K425" s="40">
        <f>SUM(K421:K424)</f>
        <v>866220</v>
      </c>
      <c r="L425" s="23" t="s">
        <v>662</v>
      </c>
    </row>
    <row r="426" spans="1:12" ht="17.25" customHeight="1">
      <c r="A426" s="22"/>
      <c r="B426" s="23"/>
      <c r="C426" s="23"/>
      <c r="D426" s="32"/>
      <c r="E426" s="38"/>
      <c r="F426" s="38"/>
      <c r="G426" s="38"/>
      <c r="H426" s="53"/>
      <c r="I426" s="53"/>
      <c r="J426" s="53"/>
      <c r="K426" s="53"/>
      <c r="L426" s="23"/>
    </row>
    <row r="427" spans="1:12" ht="17.25" customHeight="1">
      <c r="A427" s="52" t="s">
        <v>2108</v>
      </c>
      <c r="B427" s="57"/>
      <c r="C427" s="58"/>
      <c r="D427" s="58"/>
      <c r="E427" s="58"/>
      <c r="F427" s="58"/>
      <c r="G427" s="58"/>
      <c r="H427" s="58"/>
      <c r="I427" s="58"/>
      <c r="J427" s="58"/>
      <c r="K427" s="58"/>
      <c r="L427" s="57"/>
    </row>
    <row r="428" spans="1:12" ht="17.25" customHeight="1">
      <c r="A428" s="22" t="s">
        <v>686</v>
      </c>
      <c r="B428" s="23" t="s">
        <v>662</v>
      </c>
      <c r="C428" s="23" t="s">
        <v>685</v>
      </c>
      <c r="D428" s="32">
        <v>1.5</v>
      </c>
      <c r="E428" s="38">
        <f>(G428+I428+K428)</f>
        <v>669082</v>
      </c>
      <c r="F428" s="38">
        <f>+인건비!$D$3</f>
        <v>446055</v>
      </c>
      <c r="G428" s="38">
        <f>TRUNC(D428*F428)</f>
        <v>669082</v>
      </c>
      <c r="H428" s="38"/>
      <c r="I428" s="38"/>
      <c r="J428" s="38"/>
      <c r="K428" s="38"/>
      <c r="L428" s="23"/>
    </row>
    <row r="429" spans="1:12" ht="17.25" customHeight="1">
      <c r="A429" s="22" t="s">
        <v>1172</v>
      </c>
      <c r="B429" s="23"/>
      <c r="C429" s="23" t="s">
        <v>685</v>
      </c>
      <c r="D429" s="32">
        <v>3</v>
      </c>
      <c r="E429" s="38">
        <f>(G429+I429+K429)</f>
        <v>1040565</v>
      </c>
      <c r="F429" s="38">
        <f>+인건비!$D$4</f>
        <v>346855</v>
      </c>
      <c r="G429" s="38">
        <f>TRUNC(D429*F429)</f>
        <v>1040565</v>
      </c>
      <c r="H429" s="38"/>
      <c r="I429" s="38"/>
      <c r="J429" s="38"/>
      <c r="K429" s="38"/>
      <c r="L429" s="23"/>
    </row>
    <row r="430" spans="1:12" ht="17.25" customHeight="1">
      <c r="A430" s="22" t="s">
        <v>701</v>
      </c>
      <c r="B430" s="23"/>
      <c r="C430" s="23"/>
      <c r="D430" s="32"/>
      <c r="E430" s="38">
        <f>SUM(E428:E429)</f>
        <v>1709647</v>
      </c>
      <c r="F430" s="38"/>
      <c r="G430" s="38">
        <f>SUM(G428:G429)</f>
        <v>1709647</v>
      </c>
      <c r="H430" s="38"/>
      <c r="I430" s="38"/>
      <c r="J430" s="38"/>
      <c r="K430" s="38"/>
      <c r="L430" s="23"/>
    </row>
    <row r="431" spans="1:12" ht="17.25" customHeight="1">
      <c r="A431" s="22"/>
      <c r="B431" s="23"/>
      <c r="C431" s="23"/>
      <c r="D431" s="32"/>
      <c r="E431" s="38"/>
      <c r="F431" s="38"/>
      <c r="G431" s="38"/>
      <c r="H431" s="38"/>
      <c r="I431" s="38"/>
      <c r="J431" s="38"/>
      <c r="K431" s="38"/>
      <c r="L431" s="23"/>
    </row>
    <row r="432" spans="1:12" ht="17.25" customHeight="1">
      <c r="A432" s="39" t="s">
        <v>682</v>
      </c>
      <c r="B432" s="33" t="s">
        <v>1164</v>
      </c>
      <c r="C432" s="34"/>
      <c r="D432" s="35">
        <f>+집계표!$G$2</f>
        <v>1.1000000000000001</v>
      </c>
      <c r="E432" s="40">
        <f>(G432+I432+K432)</f>
        <v>1880611</v>
      </c>
      <c r="F432" s="40"/>
      <c r="G432" s="40"/>
      <c r="H432" s="40"/>
      <c r="I432" s="40"/>
      <c r="J432" s="40">
        <f>+G430</f>
        <v>1709647</v>
      </c>
      <c r="K432" s="40">
        <f>TRUNC(D432*J432)</f>
        <v>1880611</v>
      </c>
      <c r="L432" s="23"/>
    </row>
    <row r="433" spans="1:12" ht="17.25" customHeight="1">
      <c r="A433" s="39" t="s">
        <v>670</v>
      </c>
      <c r="B433" s="33" t="s">
        <v>425</v>
      </c>
      <c r="C433" s="34"/>
      <c r="D433" s="35">
        <f>+집계표!$H$2</f>
        <v>0.2</v>
      </c>
      <c r="E433" s="40">
        <f>(G433+I433+K433)</f>
        <v>718051</v>
      </c>
      <c r="F433" s="40"/>
      <c r="G433" s="40"/>
      <c r="H433" s="40"/>
      <c r="I433" s="40"/>
      <c r="J433" s="40">
        <f>+J432+K432</f>
        <v>3590258</v>
      </c>
      <c r="K433" s="40">
        <f>TRUNC(D433*J433)</f>
        <v>718051</v>
      </c>
      <c r="L433" s="23"/>
    </row>
    <row r="434" spans="1:12" ht="17.25" customHeight="1">
      <c r="A434" s="39" t="s">
        <v>718</v>
      </c>
      <c r="B434" s="33"/>
      <c r="C434" s="34"/>
      <c r="D434" s="36"/>
      <c r="E434" s="40">
        <f>SUM(E430:E433)</f>
        <v>4308309</v>
      </c>
      <c r="F434" s="40"/>
      <c r="G434" s="40">
        <f>SUM(G430:G433)</f>
        <v>1709647</v>
      </c>
      <c r="H434" s="40"/>
      <c r="I434" s="40"/>
      <c r="J434" s="40"/>
      <c r="K434" s="40">
        <f>SUM(K430:K433)</f>
        <v>2598662</v>
      </c>
      <c r="L434" s="23" t="s">
        <v>662</v>
      </c>
    </row>
    <row r="435" spans="1:12" ht="17.25" customHeight="1">
      <c r="A435" s="22"/>
      <c r="B435" s="23"/>
      <c r="C435" s="23"/>
      <c r="D435" s="32"/>
      <c r="E435" s="38"/>
      <c r="F435" s="38"/>
      <c r="G435" s="38"/>
      <c r="H435" s="53"/>
      <c r="I435" s="53"/>
      <c r="J435" s="53"/>
      <c r="K435" s="53"/>
      <c r="L435" s="23"/>
    </row>
    <row r="436" spans="1:12" ht="17.25" customHeight="1">
      <c r="A436" s="52" t="s">
        <v>932</v>
      </c>
      <c r="B436" s="23"/>
      <c r="C436" s="23"/>
      <c r="D436" s="32"/>
      <c r="E436" s="38"/>
      <c r="F436" s="38"/>
      <c r="G436" s="38"/>
      <c r="H436" s="53"/>
      <c r="I436" s="53"/>
      <c r="J436" s="53"/>
      <c r="K436" s="53"/>
      <c r="L436" s="23"/>
    </row>
    <row r="437" spans="1:12" ht="17.25" customHeight="1">
      <c r="A437" s="22" t="s">
        <v>686</v>
      </c>
      <c r="B437" s="23"/>
      <c r="C437" s="23" t="s">
        <v>685</v>
      </c>
      <c r="D437" s="32">
        <v>0.5</v>
      </c>
      <c r="E437" s="38">
        <f t="shared" ref="E437:E442" si="28">(G437+I437+K437)</f>
        <v>223027</v>
      </c>
      <c r="F437" s="38">
        <f>+인건비!$D$3</f>
        <v>446055</v>
      </c>
      <c r="G437" s="38">
        <f>TRUNC(D437*F437)</f>
        <v>223027</v>
      </c>
      <c r="H437" s="38"/>
      <c r="I437" s="38"/>
      <c r="J437" s="38"/>
      <c r="K437" s="38"/>
      <c r="L437" s="23"/>
    </row>
    <row r="438" spans="1:12" ht="17.25" customHeight="1">
      <c r="A438" s="22" t="s">
        <v>1172</v>
      </c>
      <c r="B438" s="23"/>
      <c r="C438" s="23" t="s">
        <v>685</v>
      </c>
      <c r="D438" s="32">
        <v>1</v>
      </c>
      <c r="E438" s="38">
        <f t="shared" si="28"/>
        <v>346855</v>
      </c>
      <c r="F438" s="38">
        <f>+인건비!$D$4</f>
        <v>346855</v>
      </c>
      <c r="G438" s="38">
        <f>TRUNC(D438*F438)</f>
        <v>346855</v>
      </c>
      <c r="H438" s="38"/>
      <c r="I438" s="38"/>
      <c r="J438" s="38"/>
      <c r="K438" s="38"/>
      <c r="L438" s="23"/>
    </row>
    <row r="439" spans="1:12" ht="17.25" customHeight="1">
      <c r="A439" s="22" t="s">
        <v>1161</v>
      </c>
      <c r="B439" s="23" t="s">
        <v>662</v>
      </c>
      <c r="C439" s="23" t="s">
        <v>685</v>
      </c>
      <c r="D439" s="32">
        <v>3</v>
      </c>
      <c r="E439" s="38">
        <f t="shared" si="28"/>
        <v>881397</v>
      </c>
      <c r="F439" s="38">
        <f>+인건비!$D$5</f>
        <v>293799</v>
      </c>
      <c r="G439" s="38">
        <f>TRUNC(D439*F439)</f>
        <v>881397</v>
      </c>
      <c r="H439" s="38"/>
      <c r="I439" s="38"/>
      <c r="J439" s="38"/>
      <c r="K439" s="38"/>
      <c r="L439" s="23"/>
    </row>
    <row r="440" spans="1:12" ht="17.25" customHeight="1">
      <c r="A440" s="22" t="s">
        <v>1154</v>
      </c>
      <c r="B440" s="23" t="s">
        <v>662</v>
      </c>
      <c r="C440" s="23" t="s">
        <v>685</v>
      </c>
      <c r="D440" s="32">
        <v>3</v>
      </c>
      <c r="E440" s="38">
        <f t="shared" si="28"/>
        <v>818745</v>
      </c>
      <c r="F440" s="38">
        <f>+인건비!$D$6</f>
        <v>272915</v>
      </c>
      <c r="G440" s="38">
        <f>TRUNC(D440*F440)</f>
        <v>818745</v>
      </c>
      <c r="H440" s="38"/>
      <c r="I440" s="38"/>
      <c r="J440" s="38"/>
      <c r="K440" s="38"/>
      <c r="L440" s="23"/>
    </row>
    <row r="441" spans="1:12" ht="17.25" customHeight="1">
      <c r="A441" s="22" t="s">
        <v>1519</v>
      </c>
      <c r="B441" s="23" t="s">
        <v>695</v>
      </c>
      <c r="C441" s="23" t="s">
        <v>770</v>
      </c>
      <c r="D441" s="32">
        <v>24</v>
      </c>
      <c r="E441" s="38">
        <f t="shared" si="28"/>
        <v>15192</v>
      </c>
      <c r="F441" s="38"/>
      <c r="G441" s="38"/>
      <c r="H441" s="38"/>
      <c r="I441" s="38"/>
      <c r="J441" s="38">
        <f>+기계손료!$J$12</f>
        <v>633</v>
      </c>
      <c r="K441" s="38">
        <f>TRUNC(D441*J441)</f>
        <v>15192</v>
      </c>
      <c r="L441" s="23"/>
    </row>
    <row r="442" spans="1:12" ht="17.25" customHeight="1">
      <c r="A442" s="22" t="s">
        <v>2071</v>
      </c>
      <c r="B442" s="23" t="s">
        <v>848</v>
      </c>
      <c r="C442" s="23" t="s">
        <v>770</v>
      </c>
      <c r="D442" s="32">
        <v>8</v>
      </c>
      <c r="E442" s="38">
        <f t="shared" si="28"/>
        <v>36984</v>
      </c>
      <c r="F442" s="38"/>
      <c r="G442" s="38"/>
      <c r="H442" s="38"/>
      <c r="I442" s="38"/>
      <c r="J442" s="38">
        <f>+기계손료!$J$13</f>
        <v>4623</v>
      </c>
      <c r="K442" s="38">
        <f>TRUNC(D442*J442)</f>
        <v>36984</v>
      </c>
      <c r="L442" s="23"/>
    </row>
    <row r="443" spans="1:12" ht="17.25" customHeight="1">
      <c r="A443" s="22" t="s">
        <v>701</v>
      </c>
      <c r="B443" s="23"/>
      <c r="C443" s="23"/>
      <c r="D443" s="32"/>
      <c r="E443" s="38">
        <f>SUM(E437:E442)</f>
        <v>2322200</v>
      </c>
      <c r="F443" s="38"/>
      <c r="G443" s="38">
        <f>SUM(G437:G442)</f>
        <v>2270024</v>
      </c>
      <c r="H443" s="38"/>
      <c r="I443" s="38"/>
      <c r="J443" s="38"/>
      <c r="K443" s="38">
        <f>SUM(K437:K442)</f>
        <v>52176</v>
      </c>
      <c r="L443" s="23"/>
    </row>
    <row r="444" spans="1:12" ht="17.25" customHeight="1">
      <c r="A444" s="22"/>
      <c r="B444" s="23"/>
      <c r="C444" s="23"/>
      <c r="D444" s="32"/>
      <c r="E444" s="38"/>
      <c r="F444" s="38"/>
      <c r="G444" s="38"/>
      <c r="H444" s="38"/>
      <c r="I444" s="38"/>
      <c r="J444" s="38"/>
      <c r="K444" s="38"/>
      <c r="L444" s="23"/>
    </row>
    <row r="445" spans="1:12" ht="17.25" customHeight="1">
      <c r="A445" s="39" t="s">
        <v>682</v>
      </c>
      <c r="B445" s="33" t="s">
        <v>1164</v>
      </c>
      <c r="C445" s="34"/>
      <c r="D445" s="35">
        <f>+집계표!$G$2</f>
        <v>1.1000000000000001</v>
      </c>
      <c r="E445" s="40">
        <f>(G445+I445+K445)</f>
        <v>2497026</v>
      </c>
      <c r="F445" s="40"/>
      <c r="G445" s="40"/>
      <c r="H445" s="40"/>
      <c r="I445" s="40"/>
      <c r="J445" s="40">
        <f>+G443</f>
        <v>2270024</v>
      </c>
      <c r="K445" s="40">
        <f>TRUNC(D445*J445)</f>
        <v>2497026</v>
      </c>
      <c r="L445" s="23"/>
    </row>
    <row r="446" spans="1:12" ht="17.25" customHeight="1">
      <c r="A446" s="39" t="s">
        <v>670</v>
      </c>
      <c r="B446" s="33" t="s">
        <v>425</v>
      </c>
      <c r="C446" s="34"/>
      <c r="D446" s="35">
        <f>+집계표!$H$2</f>
        <v>0.2</v>
      </c>
      <c r="E446" s="40">
        <f>(G446+I446+K446)</f>
        <v>953410</v>
      </c>
      <c r="F446" s="40"/>
      <c r="G446" s="40"/>
      <c r="H446" s="40"/>
      <c r="I446" s="40"/>
      <c r="J446" s="40">
        <f>+J445+K445</f>
        <v>4767050</v>
      </c>
      <c r="K446" s="40">
        <f>TRUNC(D446*J446)</f>
        <v>953410</v>
      </c>
      <c r="L446" s="23"/>
    </row>
    <row r="447" spans="1:12" ht="17.25" customHeight="1">
      <c r="A447" s="39" t="s">
        <v>718</v>
      </c>
      <c r="B447" s="33"/>
      <c r="C447" s="34"/>
      <c r="D447" s="36"/>
      <c r="E447" s="40">
        <f>SUM(E443:E446)</f>
        <v>5772636</v>
      </c>
      <c r="F447" s="40"/>
      <c r="G447" s="40">
        <f>SUM(G443:G446)</f>
        <v>2270024</v>
      </c>
      <c r="H447" s="40"/>
      <c r="I447" s="40"/>
      <c r="J447" s="40"/>
      <c r="K447" s="40">
        <f>SUM(K443:K446)</f>
        <v>3502612</v>
      </c>
      <c r="L447" s="23" t="s">
        <v>662</v>
      </c>
    </row>
    <row r="448" spans="1:12" ht="17.25" customHeight="1">
      <c r="A448" s="58"/>
      <c r="B448" s="57"/>
      <c r="C448" s="58"/>
      <c r="D448" s="58"/>
      <c r="E448" s="58"/>
      <c r="F448" s="58"/>
      <c r="G448" s="58"/>
      <c r="H448" s="58"/>
      <c r="I448" s="58"/>
      <c r="J448" s="58"/>
      <c r="K448" s="58"/>
      <c r="L448" s="57"/>
    </row>
    <row r="449" spans="1:12" ht="17.25" customHeight="1">
      <c r="A449" s="52" t="s">
        <v>1631</v>
      </c>
      <c r="B449" s="23"/>
      <c r="C449" s="23"/>
      <c r="D449" s="32"/>
      <c r="E449" s="38"/>
      <c r="F449" s="38"/>
      <c r="G449" s="38"/>
      <c r="H449" s="53"/>
      <c r="I449" s="53"/>
      <c r="J449" s="53"/>
      <c r="K449" s="53"/>
      <c r="L449" s="23"/>
    </row>
    <row r="450" spans="1:12" ht="17.25" customHeight="1">
      <c r="A450" s="22" t="s">
        <v>686</v>
      </c>
      <c r="B450" s="23"/>
      <c r="C450" s="23" t="s">
        <v>685</v>
      </c>
      <c r="D450" s="32">
        <v>1</v>
      </c>
      <c r="E450" s="38">
        <f t="shared" ref="E450:E462" si="29">(G450+I450+K450)</f>
        <v>446055</v>
      </c>
      <c r="F450" s="38">
        <f>+인건비!$D$3</f>
        <v>446055</v>
      </c>
      <c r="G450" s="38">
        <f>TRUNC(D450*F450)</f>
        <v>446055</v>
      </c>
      <c r="H450" s="38"/>
      <c r="I450" s="38"/>
      <c r="J450" s="38"/>
      <c r="K450" s="38"/>
      <c r="L450" s="23"/>
    </row>
    <row r="451" spans="1:12" ht="17.25" customHeight="1">
      <c r="A451" s="22" t="s">
        <v>1172</v>
      </c>
      <c r="B451" s="23"/>
      <c r="C451" s="23" t="s">
        <v>685</v>
      </c>
      <c r="D451" s="32">
        <v>2</v>
      </c>
      <c r="E451" s="38">
        <f t="shared" si="29"/>
        <v>693710</v>
      </c>
      <c r="F451" s="38">
        <f>+인건비!$D$4</f>
        <v>346855</v>
      </c>
      <c r="G451" s="38">
        <f>TRUNC(D451*F451)</f>
        <v>693710</v>
      </c>
      <c r="H451" s="38"/>
      <c r="I451" s="38"/>
      <c r="J451" s="38"/>
      <c r="K451" s="38"/>
      <c r="L451" s="23"/>
    </row>
    <row r="452" spans="1:12" ht="17.25" customHeight="1">
      <c r="A452" s="22" t="s">
        <v>1161</v>
      </c>
      <c r="B452" s="23" t="s">
        <v>662</v>
      </c>
      <c r="C452" s="23" t="s">
        <v>685</v>
      </c>
      <c r="D452" s="32">
        <v>6</v>
      </c>
      <c r="E452" s="38">
        <f t="shared" si="29"/>
        <v>1762794</v>
      </c>
      <c r="F452" s="38">
        <f>+인건비!$D$5</f>
        <v>293799</v>
      </c>
      <c r="G452" s="38">
        <f>TRUNC(D452*F452)</f>
        <v>1762794</v>
      </c>
      <c r="H452" s="38"/>
      <c r="I452" s="38"/>
      <c r="J452" s="38"/>
      <c r="K452" s="38"/>
      <c r="L452" s="23"/>
    </row>
    <row r="453" spans="1:12" ht="17.25" customHeight="1">
      <c r="A453" s="22" t="s">
        <v>1154</v>
      </c>
      <c r="B453" s="23" t="s">
        <v>662</v>
      </c>
      <c r="C453" s="23" t="s">
        <v>685</v>
      </c>
      <c r="D453" s="32">
        <v>4.5</v>
      </c>
      <c r="E453" s="38">
        <f t="shared" si="29"/>
        <v>1228117</v>
      </c>
      <c r="F453" s="38">
        <f>+인건비!$D$6</f>
        <v>272915</v>
      </c>
      <c r="G453" s="38">
        <f>TRUNC(D453*F453)</f>
        <v>1228117</v>
      </c>
      <c r="H453" s="38"/>
      <c r="I453" s="38"/>
      <c r="J453" s="38"/>
      <c r="K453" s="38"/>
      <c r="L453" s="23"/>
    </row>
    <row r="454" spans="1:12" ht="17.25" customHeight="1">
      <c r="A454" s="22" t="s">
        <v>678</v>
      </c>
      <c r="B454" s="23"/>
      <c r="C454" s="23" t="s">
        <v>685</v>
      </c>
      <c r="D454" s="32">
        <v>2</v>
      </c>
      <c r="E454" s="38">
        <f>(G454+I454+K454)</f>
        <v>446916</v>
      </c>
      <c r="F454" s="38"/>
      <c r="G454" s="38"/>
      <c r="H454" s="38"/>
      <c r="I454" s="38"/>
      <c r="J454" s="38">
        <f>+인건비!$E$21</f>
        <v>223458</v>
      </c>
      <c r="K454" s="38">
        <f>TRUNC(D454*J454)</f>
        <v>446916</v>
      </c>
      <c r="L454" s="23"/>
    </row>
    <row r="455" spans="1:12" ht="17.25" customHeight="1">
      <c r="A455" s="22" t="s">
        <v>1187</v>
      </c>
      <c r="B455" s="23"/>
      <c r="C455" s="23" t="s">
        <v>685</v>
      </c>
      <c r="D455" s="32">
        <v>1</v>
      </c>
      <c r="E455" s="38">
        <f>(G455+I455+K455)</f>
        <v>214222</v>
      </c>
      <c r="F455" s="38"/>
      <c r="G455" s="38"/>
      <c r="H455" s="38"/>
      <c r="I455" s="38"/>
      <c r="J455" s="38">
        <f>+인건비!$E$18</f>
        <v>214222</v>
      </c>
      <c r="K455" s="38">
        <f>TRUNC(D455*J455)</f>
        <v>214222</v>
      </c>
      <c r="L455" s="23"/>
    </row>
    <row r="456" spans="1:12" ht="17.25" customHeight="1">
      <c r="A456" s="22" t="s">
        <v>1182</v>
      </c>
      <c r="B456" s="23"/>
      <c r="C456" s="23" t="s">
        <v>685</v>
      </c>
      <c r="D456" s="32">
        <v>2</v>
      </c>
      <c r="E456" s="38">
        <f>(G456+I456+K456)</f>
        <v>331090</v>
      </c>
      <c r="F456" s="38"/>
      <c r="G456" s="38"/>
      <c r="H456" s="38"/>
      <c r="I456" s="38"/>
      <c r="J456" s="38">
        <f>+인건비!$E$17</f>
        <v>165545</v>
      </c>
      <c r="K456" s="38">
        <f>TRUNC(D456*J456)</f>
        <v>331090</v>
      </c>
      <c r="L456" s="23"/>
    </row>
    <row r="457" spans="1:12" ht="17.25" customHeight="1">
      <c r="A457" s="22" t="s">
        <v>681</v>
      </c>
      <c r="B457" s="23"/>
      <c r="C457" s="23" t="s">
        <v>739</v>
      </c>
      <c r="D457" s="32">
        <v>46.4</v>
      </c>
      <c r="E457" s="38">
        <f>+G457+I457+K457</f>
        <v>69878</v>
      </c>
      <c r="F457" s="38"/>
      <c r="G457" s="38"/>
      <c r="H457" s="38">
        <f>+재료비!$K$7</f>
        <v>1506</v>
      </c>
      <c r="I457" s="38">
        <f>TRUNC(D457*H457)</f>
        <v>69878</v>
      </c>
      <c r="J457" s="38"/>
      <c r="K457" s="38"/>
      <c r="L457" s="92"/>
    </row>
    <row r="458" spans="1:12" ht="17.25" customHeight="1">
      <c r="A458" s="22" t="s">
        <v>668</v>
      </c>
      <c r="B458" s="23" t="s">
        <v>1327</v>
      </c>
      <c r="C458" s="23" t="s">
        <v>666</v>
      </c>
      <c r="D458" s="32">
        <v>16</v>
      </c>
      <c r="E458" s="38">
        <f>+G458+I458+K458</f>
        <v>11180</v>
      </c>
      <c r="F458" s="38"/>
      <c r="G458" s="38"/>
      <c r="H458" s="38">
        <f>+I457</f>
        <v>69878</v>
      </c>
      <c r="I458" s="38">
        <f>TRUNC(D458/100*H458)</f>
        <v>11180</v>
      </c>
      <c r="J458" s="38"/>
      <c r="K458" s="38"/>
      <c r="L458" s="92"/>
    </row>
    <row r="459" spans="1:12" ht="17.25" customHeight="1">
      <c r="A459" s="22" t="s">
        <v>1519</v>
      </c>
      <c r="B459" s="23" t="s">
        <v>695</v>
      </c>
      <c r="C459" s="23" t="s">
        <v>770</v>
      </c>
      <c r="D459" s="32">
        <v>24</v>
      </c>
      <c r="E459" s="38">
        <f t="shared" si="29"/>
        <v>15192</v>
      </c>
      <c r="F459" s="38"/>
      <c r="G459" s="38"/>
      <c r="H459" s="38"/>
      <c r="I459" s="38"/>
      <c r="J459" s="38">
        <f>+기계손료!$J$12</f>
        <v>633</v>
      </c>
      <c r="K459" s="38">
        <f>TRUNC(D459*J459)</f>
        <v>15192</v>
      </c>
      <c r="L459" s="23"/>
    </row>
    <row r="460" spans="1:12" ht="17.25" customHeight="1">
      <c r="A460" s="22" t="s">
        <v>1519</v>
      </c>
      <c r="B460" s="23" t="s">
        <v>717</v>
      </c>
      <c r="C460" s="23" t="s">
        <v>770</v>
      </c>
      <c r="D460" s="32">
        <v>16</v>
      </c>
      <c r="E460" s="38">
        <f t="shared" si="29"/>
        <v>73968</v>
      </c>
      <c r="F460" s="38"/>
      <c r="G460" s="38"/>
      <c r="H460" s="38"/>
      <c r="I460" s="38"/>
      <c r="J460" s="38">
        <f>+기계손료!$J$14</f>
        <v>4623</v>
      </c>
      <c r="K460" s="38">
        <f>TRUNC(D460*J460)</f>
        <v>73968</v>
      </c>
      <c r="L460" s="23"/>
    </row>
    <row r="461" spans="1:12" ht="17.25" customHeight="1">
      <c r="A461" s="22" t="s">
        <v>994</v>
      </c>
      <c r="B461" s="23" t="s">
        <v>848</v>
      </c>
      <c r="C461" s="23" t="s">
        <v>770</v>
      </c>
      <c r="D461" s="32">
        <v>8</v>
      </c>
      <c r="E461" s="38">
        <f t="shared" si="29"/>
        <v>36984</v>
      </c>
      <c r="F461" s="38"/>
      <c r="G461" s="38"/>
      <c r="H461" s="38"/>
      <c r="I461" s="38"/>
      <c r="J461" s="38">
        <f>+기계손료!$J$13</f>
        <v>4623</v>
      </c>
      <c r="K461" s="38">
        <f>TRUNC(D461*J461)</f>
        <v>36984</v>
      </c>
      <c r="L461" s="23"/>
    </row>
    <row r="462" spans="1:12" ht="17.25" customHeight="1">
      <c r="A462" s="22" t="s">
        <v>1540</v>
      </c>
      <c r="B462" s="23" t="s">
        <v>1526</v>
      </c>
      <c r="C462" s="23" t="s">
        <v>770</v>
      </c>
      <c r="D462" s="32">
        <v>8</v>
      </c>
      <c r="E462" s="38">
        <f t="shared" si="29"/>
        <v>224328</v>
      </c>
      <c r="F462" s="38"/>
      <c r="G462" s="38"/>
      <c r="H462" s="38"/>
      <c r="I462" s="38"/>
      <c r="J462" s="38">
        <f>+기계손료!$J$40</f>
        <v>28041</v>
      </c>
      <c r="K462" s="38">
        <f>TRUNC(D462*J462)</f>
        <v>224328</v>
      </c>
      <c r="L462" s="23"/>
    </row>
    <row r="463" spans="1:12" ht="17.25" customHeight="1">
      <c r="A463" s="22" t="s">
        <v>701</v>
      </c>
      <c r="B463" s="23"/>
      <c r="C463" s="23"/>
      <c r="D463" s="32"/>
      <c r="E463" s="38">
        <f>SUM(E450:E462)</f>
        <v>5554434</v>
      </c>
      <c r="F463" s="38"/>
      <c r="G463" s="38">
        <f>SUM(G450:G462)</f>
        <v>4130676</v>
      </c>
      <c r="H463" s="38"/>
      <c r="I463" s="38">
        <f>SUM(I450:I462)</f>
        <v>81058</v>
      </c>
      <c r="J463" s="38"/>
      <c r="K463" s="38">
        <f>SUM(K450:K462)</f>
        <v>1342700</v>
      </c>
      <c r="L463" s="23"/>
    </row>
    <row r="464" spans="1:12" ht="17.25" customHeight="1">
      <c r="A464" s="22"/>
      <c r="B464" s="23"/>
      <c r="C464" s="23"/>
      <c r="D464" s="32"/>
      <c r="E464" s="38"/>
      <c r="F464" s="38"/>
      <c r="G464" s="38"/>
      <c r="H464" s="38"/>
      <c r="I464" s="38"/>
      <c r="J464" s="38"/>
      <c r="K464" s="38"/>
      <c r="L464" s="23"/>
    </row>
    <row r="465" spans="1:12" ht="17.25" customHeight="1">
      <c r="A465" s="39" t="s">
        <v>682</v>
      </c>
      <c r="B465" s="33" t="s">
        <v>1164</v>
      </c>
      <c r="C465" s="34"/>
      <c r="D465" s="35">
        <f>+집계표!$G$2</f>
        <v>1.1000000000000001</v>
      </c>
      <c r="E465" s="40">
        <f>(G465+I465+K465)</f>
        <v>4543743</v>
      </c>
      <c r="F465" s="40"/>
      <c r="G465" s="40"/>
      <c r="H465" s="40"/>
      <c r="I465" s="40"/>
      <c r="J465" s="40">
        <f>+G463</f>
        <v>4130676</v>
      </c>
      <c r="K465" s="40">
        <f>TRUNC(D465*J465)</f>
        <v>4543743</v>
      </c>
      <c r="L465" s="23"/>
    </row>
    <row r="466" spans="1:12" ht="17.25" customHeight="1">
      <c r="A466" s="39" t="s">
        <v>670</v>
      </c>
      <c r="B466" s="33" t="s">
        <v>425</v>
      </c>
      <c r="C466" s="34"/>
      <c r="D466" s="35">
        <f>+집계표!$H$2</f>
        <v>0.2</v>
      </c>
      <c r="E466" s="40">
        <f>(G466+I466+K466)</f>
        <v>1734883</v>
      </c>
      <c r="F466" s="40"/>
      <c r="G466" s="40"/>
      <c r="H466" s="40"/>
      <c r="I466" s="40"/>
      <c r="J466" s="40">
        <f>+J465+K465</f>
        <v>8674419</v>
      </c>
      <c r="K466" s="40">
        <f>TRUNC(D466*J466)</f>
        <v>1734883</v>
      </c>
      <c r="L466" s="23"/>
    </row>
    <row r="467" spans="1:12" ht="17.25" customHeight="1">
      <c r="A467" s="39" t="s">
        <v>718</v>
      </c>
      <c r="B467" s="33"/>
      <c r="C467" s="34"/>
      <c r="D467" s="36"/>
      <c r="E467" s="40">
        <f>SUM(E463:E466)</f>
        <v>11833060</v>
      </c>
      <c r="F467" s="40"/>
      <c r="G467" s="40">
        <f>SUM(G463:G466)</f>
        <v>4130676</v>
      </c>
      <c r="H467" s="40"/>
      <c r="I467" s="40">
        <f>SUM(I463:I466)</f>
        <v>81058</v>
      </c>
      <c r="J467" s="40"/>
      <c r="K467" s="40">
        <f>SUM(K463:K466)</f>
        <v>7621326</v>
      </c>
      <c r="L467" s="23" t="s">
        <v>662</v>
      </c>
    </row>
    <row r="468" spans="1:12" ht="17.25" customHeight="1">
      <c r="A468" s="58"/>
      <c r="B468" s="57"/>
      <c r="C468" s="58"/>
      <c r="D468" s="58"/>
      <c r="E468" s="58"/>
      <c r="F468" s="58"/>
      <c r="G468" s="58"/>
      <c r="H468" s="58"/>
      <c r="I468" s="58"/>
      <c r="J468" s="58"/>
      <c r="K468" s="58"/>
      <c r="L468" s="57"/>
    </row>
    <row r="469" spans="1:12" ht="17.25" customHeight="1">
      <c r="A469" s="52" t="s">
        <v>1615</v>
      </c>
      <c r="B469" s="23"/>
      <c r="C469" s="23"/>
      <c r="D469" s="32"/>
      <c r="E469" s="38"/>
      <c r="F469" s="38"/>
      <c r="G469" s="38"/>
      <c r="H469" s="53"/>
      <c r="I469" s="53"/>
      <c r="J469" s="53"/>
      <c r="K469" s="53"/>
      <c r="L469" s="23"/>
    </row>
    <row r="470" spans="1:12" ht="17.25" customHeight="1">
      <c r="A470" s="22" t="s">
        <v>686</v>
      </c>
      <c r="B470" s="23"/>
      <c r="C470" s="23" t="s">
        <v>685</v>
      </c>
      <c r="D470" s="32">
        <v>1</v>
      </c>
      <c r="E470" s="38">
        <f t="shared" ref="E470:E476" si="30">(G470+I470+K470)</f>
        <v>446055</v>
      </c>
      <c r="F470" s="38">
        <f>+인건비!$D$3</f>
        <v>446055</v>
      </c>
      <c r="G470" s="38">
        <f>TRUNC(D470*F470)</f>
        <v>446055</v>
      </c>
      <c r="H470" s="38"/>
      <c r="I470" s="38"/>
      <c r="J470" s="38"/>
      <c r="K470" s="38"/>
      <c r="L470" s="23"/>
    </row>
    <row r="471" spans="1:12" ht="17.25" customHeight="1">
      <c r="A471" s="22" t="s">
        <v>1172</v>
      </c>
      <c r="B471" s="23"/>
      <c r="C471" s="23" t="s">
        <v>685</v>
      </c>
      <c r="D471" s="32">
        <v>2</v>
      </c>
      <c r="E471" s="38">
        <f t="shared" si="30"/>
        <v>693710</v>
      </c>
      <c r="F471" s="38">
        <f>+인건비!$D$4</f>
        <v>346855</v>
      </c>
      <c r="G471" s="38">
        <f>TRUNC(D471*F471)</f>
        <v>693710</v>
      </c>
      <c r="H471" s="38"/>
      <c r="I471" s="38"/>
      <c r="J471" s="38"/>
      <c r="K471" s="38"/>
      <c r="L471" s="23"/>
    </row>
    <row r="472" spans="1:12" ht="17.25" customHeight="1">
      <c r="A472" s="22" t="s">
        <v>1161</v>
      </c>
      <c r="B472" s="23" t="s">
        <v>662</v>
      </c>
      <c r="C472" s="23" t="s">
        <v>685</v>
      </c>
      <c r="D472" s="32">
        <v>8</v>
      </c>
      <c r="E472" s="38">
        <f t="shared" si="30"/>
        <v>2350392</v>
      </c>
      <c r="F472" s="38">
        <f>+인건비!$D$5</f>
        <v>293799</v>
      </c>
      <c r="G472" s="38">
        <f>TRUNC(D472*F472)</f>
        <v>2350392</v>
      </c>
      <c r="H472" s="38"/>
      <c r="I472" s="38"/>
      <c r="J472" s="38"/>
      <c r="K472" s="38"/>
      <c r="L472" s="23"/>
    </row>
    <row r="473" spans="1:12" ht="17.25" customHeight="1">
      <c r="A473" s="22" t="s">
        <v>1154</v>
      </c>
      <c r="B473" s="23" t="s">
        <v>662</v>
      </c>
      <c r="C473" s="23" t="s">
        <v>685</v>
      </c>
      <c r="D473" s="32">
        <v>6</v>
      </c>
      <c r="E473" s="38">
        <f t="shared" si="30"/>
        <v>1637490</v>
      </c>
      <c r="F473" s="38">
        <f>+인건비!$D$6</f>
        <v>272915</v>
      </c>
      <c r="G473" s="38">
        <f>TRUNC(D473*F473)</f>
        <v>1637490</v>
      </c>
      <c r="H473" s="38"/>
      <c r="I473" s="38"/>
      <c r="J473" s="38"/>
      <c r="K473" s="38"/>
      <c r="L473" s="23"/>
    </row>
    <row r="474" spans="1:12" ht="17.25" customHeight="1">
      <c r="A474" s="22" t="s">
        <v>678</v>
      </c>
      <c r="B474" s="23"/>
      <c r="C474" s="23" t="s">
        <v>685</v>
      </c>
      <c r="D474" s="32">
        <v>2</v>
      </c>
      <c r="E474" s="38">
        <f t="shared" si="30"/>
        <v>446916</v>
      </c>
      <c r="F474" s="38"/>
      <c r="G474" s="38"/>
      <c r="H474" s="38"/>
      <c r="I474" s="38"/>
      <c r="J474" s="38">
        <f>+인건비!$E$21</f>
        <v>223458</v>
      </c>
      <c r="K474" s="38">
        <f>TRUNC(D474*J474)</f>
        <v>446916</v>
      </c>
      <c r="L474" s="23"/>
    </row>
    <row r="475" spans="1:12" ht="17.25" customHeight="1">
      <c r="A475" s="22" t="s">
        <v>1187</v>
      </c>
      <c r="B475" s="23"/>
      <c r="C475" s="23" t="s">
        <v>685</v>
      </c>
      <c r="D475" s="32">
        <v>1</v>
      </c>
      <c r="E475" s="38">
        <f t="shared" si="30"/>
        <v>214222</v>
      </c>
      <c r="F475" s="38"/>
      <c r="G475" s="38"/>
      <c r="H475" s="38"/>
      <c r="I475" s="38"/>
      <c r="J475" s="38">
        <f>+인건비!$E$18</f>
        <v>214222</v>
      </c>
      <c r="K475" s="38">
        <f>TRUNC(D475*J475)</f>
        <v>214222</v>
      </c>
      <c r="L475" s="23"/>
    </row>
    <row r="476" spans="1:12" ht="17.25" customHeight="1">
      <c r="A476" s="22" t="s">
        <v>1182</v>
      </c>
      <c r="B476" s="23"/>
      <c r="C476" s="23" t="s">
        <v>685</v>
      </c>
      <c r="D476" s="32">
        <v>2</v>
      </c>
      <c r="E476" s="38">
        <f t="shared" si="30"/>
        <v>331090</v>
      </c>
      <c r="F476" s="38"/>
      <c r="G476" s="38"/>
      <c r="H476" s="38"/>
      <c r="I476" s="38"/>
      <c r="J476" s="38">
        <f>+인건비!$E$17</f>
        <v>165545</v>
      </c>
      <c r="K476" s="38">
        <f>TRUNC(D476*J476)</f>
        <v>331090</v>
      </c>
      <c r="L476" s="23"/>
    </row>
    <row r="477" spans="1:12" ht="17.25" customHeight="1">
      <c r="A477" s="22" t="s">
        <v>681</v>
      </c>
      <c r="B477" s="23"/>
      <c r="C477" s="23" t="s">
        <v>739</v>
      </c>
      <c r="D477" s="32">
        <v>46.4</v>
      </c>
      <c r="E477" s="38">
        <f>+G477+I477+K477</f>
        <v>69878</v>
      </c>
      <c r="F477" s="38"/>
      <c r="G477" s="38"/>
      <c r="H477" s="38">
        <f>+재료비!$K$7</f>
        <v>1506</v>
      </c>
      <c r="I477" s="38">
        <f>TRUNC(D477*H477)</f>
        <v>69878</v>
      </c>
      <c r="J477" s="38"/>
      <c r="K477" s="38"/>
      <c r="L477" s="92"/>
    </row>
    <row r="478" spans="1:12" ht="17.25" customHeight="1">
      <c r="A478" s="22" t="s">
        <v>668</v>
      </c>
      <c r="B478" s="23" t="s">
        <v>1327</v>
      </c>
      <c r="C478" s="23" t="s">
        <v>666</v>
      </c>
      <c r="D478" s="32">
        <v>16</v>
      </c>
      <c r="E478" s="38">
        <f>+G478+I478+K478</f>
        <v>11180</v>
      </c>
      <c r="F478" s="38"/>
      <c r="G478" s="38"/>
      <c r="H478" s="38">
        <f>+I477</f>
        <v>69878</v>
      </c>
      <c r="I478" s="38">
        <f>TRUNC(D478/100*H478)</f>
        <v>11180</v>
      </c>
      <c r="J478" s="38"/>
      <c r="K478" s="38"/>
      <c r="L478" s="92"/>
    </row>
    <row r="479" spans="1:12" ht="17.25" customHeight="1">
      <c r="A479" s="22" t="s">
        <v>1519</v>
      </c>
      <c r="B479" s="23" t="s">
        <v>695</v>
      </c>
      <c r="C479" s="23" t="s">
        <v>770</v>
      </c>
      <c r="D479" s="32">
        <v>24</v>
      </c>
      <c r="E479" s="38">
        <f>(G479+I479+K479)</f>
        <v>15192</v>
      </c>
      <c r="F479" s="38"/>
      <c r="G479" s="38"/>
      <c r="H479" s="38"/>
      <c r="I479" s="38"/>
      <c r="J479" s="38">
        <f>+기계손료!$J$12</f>
        <v>633</v>
      </c>
      <c r="K479" s="38">
        <f>TRUNC(D479*J479)</f>
        <v>15192</v>
      </c>
      <c r="L479" s="23"/>
    </row>
    <row r="480" spans="1:12" ht="17.25" customHeight="1">
      <c r="A480" s="22" t="s">
        <v>1519</v>
      </c>
      <c r="B480" s="23" t="s">
        <v>717</v>
      </c>
      <c r="C480" s="23" t="s">
        <v>770</v>
      </c>
      <c r="D480" s="32">
        <v>16</v>
      </c>
      <c r="E480" s="38">
        <f>(G480+I480+K480)</f>
        <v>73968</v>
      </c>
      <c r="F480" s="38"/>
      <c r="G480" s="38"/>
      <c r="H480" s="38"/>
      <c r="I480" s="38"/>
      <c r="J480" s="38">
        <f>+기계손료!$J$14</f>
        <v>4623</v>
      </c>
      <c r="K480" s="38">
        <f>TRUNC(D480*J480)</f>
        <v>73968</v>
      </c>
      <c r="L480" s="23"/>
    </row>
    <row r="481" spans="1:12" ht="17.25" customHeight="1">
      <c r="A481" s="22" t="s">
        <v>1519</v>
      </c>
      <c r="B481" s="23" t="s">
        <v>1210</v>
      </c>
      <c r="C481" s="23" t="s">
        <v>770</v>
      </c>
      <c r="D481" s="32">
        <v>16</v>
      </c>
      <c r="E481" s="38">
        <f>(G481+I481+K481)</f>
        <v>1472</v>
      </c>
      <c r="F481" s="38"/>
      <c r="G481" s="38"/>
      <c r="H481" s="38"/>
      <c r="I481" s="38"/>
      <c r="J481" s="38">
        <f>+기계손료!$J$15</f>
        <v>92</v>
      </c>
      <c r="K481" s="38">
        <f>TRUNC(D481*J481)</f>
        <v>1472</v>
      </c>
      <c r="L481" s="23"/>
    </row>
    <row r="482" spans="1:12" ht="17.25" customHeight="1">
      <c r="A482" s="22" t="s">
        <v>994</v>
      </c>
      <c r="B482" s="23" t="s">
        <v>848</v>
      </c>
      <c r="C482" s="23" t="s">
        <v>770</v>
      </c>
      <c r="D482" s="32">
        <v>8</v>
      </c>
      <c r="E482" s="38">
        <f>(G482+I482+K482)</f>
        <v>36984</v>
      </c>
      <c r="F482" s="38"/>
      <c r="G482" s="38"/>
      <c r="H482" s="38"/>
      <c r="I482" s="38"/>
      <c r="J482" s="38">
        <f>+기계손료!$J$13</f>
        <v>4623</v>
      </c>
      <c r="K482" s="38">
        <f>TRUNC(D482*J482)</f>
        <v>36984</v>
      </c>
      <c r="L482" s="23"/>
    </row>
    <row r="483" spans="1:12" ht="17.25" customHeight="1">
      <c r="A483" s="22" t="s">
        <v>1540</v>
      </c>
      <c r="B483" s="23" t="s">
        <v>1526</v>
      </c>
      <c r="C483" s="23" t="s">
        <v>770</v>
      </c>
      <c r="D483" s="32">
        <v>8</v>
      </c>
      <c r="E483" s="38">
        <f>(G483+I483+K483)</f>
        <v>224328</v>
      </c>
      <c r="F483" s="38"/>
      <c r="G483" s="38"/>
      <c r="H483" s="38"/>
      <c r="I483" s="38"/>
      <c r="J483" s="38">
        <f>+기계손료!$J$40</f>
        <v>28041</v>
      </c>
      <c r="K483" s="38">
        <f>TRUNC(D483*J483)</f>
        <v>224328</v>
      </c>
      <c r="L483" s="23"/>
    </row>
    <row r="484" spans="1:12" ht="17.25" customHeight="1">
      <c r="A484" s="22" t="s">
        <v>701</v>
      </c>
      <c r="B484" s="23"/>
      <c r="C484" s="23"/>
      <c r="D484" s="32"/>
      <c r="E484" s="38">
        <f>SUM(E470:E483)</f>
        <v>6552877</v>
      </c>
      <c r="F484" s="38"/>
      <c r="G484" s="38">
        <f>SUM(G470:G483)</f>
        <v>5127647</v>
      </c>
      <c r="H484" s="38"/>
      <c r="I484" s="38">
        <f>SUM(I470:I483)</f>
        <v>81058</v>
      </c>
      <c r="J484" s="38"/>
      <c r="K484" s="38">
        <f>SUM(K470:K483)</f>
        <v>1344172</v>
      </c>
      <c r="L484" s="23"/>
    </row>
    <row r="485" spans="1:12" ht="17.25" customHeight="1">
      <c r="A485" s="22"/>
      <c r="B485" s="23"/>
      <c r="C485" s="23"/>
      <c r="D485" s="32"/>
      <c r="E485" s="38"/>
      <c r="F485" s="38"/>
      <c r="G485" s="38"/>
      <c r="H485" s="38"/>
      <c r="I485" s="38"/>
      <c r="J485" s="38"/>
      <c r="K485" s="38"/>
      <c r="L485" s="23"/>
    </row>
    <row r="486" spans="1:12" ht="17.25" customHeight="1">
      <c r="A486" s="39" t="s">
        <v>682</v>
      </c>
      <c r="B486" s="33" t="s">
        <v>1164</v>
      </c>
      <c r="C486" s="34"/>
      <c r="D486" s="35">
        <f>+집계표!$G$2</f>
        <v>1.1000000000000001</v>
      </c>
      <c r="E486" s="40">
        <f>(G486+I486+K486)</f>
        <v>5640411</v>
      </c>
      <c r="F486" s="40"/>
      <c r="G486" s="40"/>
      <c r="H486" s="40"/>
      <c r="I486" s="40"/>
      <c r="J486" s="40">
        <f>+G484</f>
        <v>5127647</v>
      </c>
      <c r="K486" s="40">
        <f>TRUNC(D486*J486)</f>
        <v>5640411</v>
      </c>
      <c r="L486" s="23"/>
    </row>
    <row r="487" spans="1:12" ht="17.25" customHeight="1">
      <c r="A487" s="39" t="s">
        <v>670</v>
      </c>
      <c r="B487" s="33" t="s">
        <v>425</v>
      </c>
      <c r="C487" s="34"/>
      <c r="D487" s="35">
        <f>+집계표!$H$2</f>
        <v>0.2</v>
      </c>
      <c r="E487" s="40">
        <f>(G487+I487+K487)</f>
        <v>2153611</v>
      </c>
      <c r="F487" s="40"/>
      <c r="G487" s="40"/>
      <c r="H487" s="40"/>
      <c r="I487" s="40"/>
      <c r="J487" s="40">
        <f>+J486+K486</f>
        <v>10768058</v>
      </c>
      <c r="K487" s="40">
        <f>TRUNC(D487*J487)</f>
        <v>2153611</v>
      </c>
      <c r="L487" s="23"/>
    </row>
    <row r="488" spans="1:12" ht="17.25" customHeight="1">
      <c r="A488" s="39" t="s">
        <v>718</v>
      </c>
      <c r="B488" s="33"/>
      <c r="C488" s="34"/>
      <c r="D488" s="36"/>
      <c r="E488" s="40">
        <f>SUM(E484:E487)</f>
        <v>14346899</v>
      </c>
      <c r="F488" s="40"/>
      <c r="G488" s="40">
        <f>SUM(G484:G487)</f>
        <v>5127647</v>
      </c>
      <c r="H488" s="40"/>
      <c r="I488" s="40">
        <f>SUM(I484:I487)</f>
        <v>81058</v>
      </c>
      <c r="J488" s="40"/>
      <c r="K488" s="40">
        <f>SUM(K484:K487)</f>
        <v>9138194</v>
      </c>
      <c r="L488" s="23" t="s">
        <v>662</v>
      </c>
    </row>
    <row r="489" spans="1:12" ht="17.25" customHeight="1">
      <c r="A489" s="58"/>
      <c r="B489" s="57"/>
      <c r="C489" s="58"/>
      <c r="D489" s="58"/>
      <c r="E489" s="58"/>
      <c r="F489" s="58"/>
      <c r="G489" s="58"/>
      <c r="H489" s="58"/>
      <c r="I489" s="58"/>
      <c r="J489" s="58"/>
      <c r="K489" s="58"/>
      <c r="L489" s="57"/>
    </row>
    <row r="490" spans="1:12">
      <c r="A490" s="52" t="s">
        <v>2072</v>
      </c>
      <c r="B490" s="37"/>
      <c r="C490" s="23"/>
      <c r="D490" s="23"/>
      <c r="E490" s="38"/>
      <c r="F490" s="53"/>
      <c r="G490" s="38" t="s">
        <v>662</v>
      </c>
      <c r="H490" s="53"/>
      <c r="I490" s="38"/>
      <c r="J490" s="53"/>
      <c r="K490" s="38" t="s">
        <v>662</v>
      </c>
      <c r="L490" s="26"/>
    </row>
    <row r="491" spans="1:12">
      <c r="A491" s="52" t="s">
        <v>161</v>
      </c>
      <c r="B491" s="37"/>
      <c r="C491" s="23"/>
      <c r="D491" s="23"/>
      <c r="E491" s="38"/>
      <c r="F491" s="53"/>
      <c r="G491" s="38" t="s">
        <v>662</v>
      </c>
      <c r="H491" s="53"/>
      <c r="I491" s="38"/>
      <c r="J491" s="53"/>
      <c r="K491" s="38" t="s">
        <v>662</v>
      </c>
      <c r="L491" s="26"/>
    </row>
    <row r="492" spans="1:12" ht="17.25" customHeight="1">
      <c r="A492" s="52" t="s">
        <v>930</v>
      </c>
      <c r="B492" s="37"/>
      <c r="C492" s="23"/>
      <c r="D492" s="23"/>
      <c r="E492" s="42"/>
      <c r="F492" s="54"/>
      <c r="G492" s="42" t="s">
        <v>662</v>
      </c>
      <c r="H492" s="54"/>
      <c r="I492" s="42" t="s">
        <v>662</v>
      </c>
      <c r="J492" s="54"/>
      <c r="K492" s="42"/>
      <c r="L492" s="74"/>
    </row>
    <row r="493" spans="1:12" ht="17.25" customHeight="1">
      <c r="A493" s="22" t="s">
        <v>686</v>
      </c>
      <c r="B493" s="23"/>
      <c r="C493" s="23" t="s">
        <v>685</v>
      </c>
      <c r="D493" s="32">
        <v>0.5</v>
      </c>
      <c r="E493" s="38">
        <f>(G493+I493+K493)</f>
        <v>223027</v>
      </c>
      <c r="F493" s="38">
        <f>+인건비!$D$3</f>
        <v>446055</v>
      </c>
      <c r="G493" s="38">
        <f>TRUNC(D493*F493)</f>
        <v>223027</v>
      </c>
      <c r="H493" s="53"/>
      <c r="I493" s="53"/>
      <c r="J493" s="53"/>
      <c r="K493" s="53"/>
      <c r="L493" s="23"/>
    </row>
    <row r="494" spans="1:12" ht="17.25" customHeight="1">
      <c r="A494" s="22" t="s">
        <v>1172</v>
      </c>
      <c r="B494" s="23"/>
      <c r="C494" s="23" t="s">
        <v>685</v>
      </c>
      <c r="D494" s="32">
        <v>1</v>
      </c>
      <c r="E494" s="38">
        <f>(G494+I494+K494)</f>
        <v>346855</v>
      </c>
      <c r="F494" s="38">
        <f>+인건비!$D$4</f>
        <v>346855</v>
      </c>
      <c r="G494" s="38">
        <f>TRUNC(D494*F494)</f>
        <v>346855</v>
      </c>
      <c r="H494" s="53"/>
      <c r="I494" s="53"/>
      <c r="J494" s="53"/>
      <c r="K494" s="53"/>
      <c r="L494" s="92"/>
    </row>
    <row r="495" spans="1:12">
      <c r="A495" s="22" t="s">
        <v>701</v>
      </c>
      <c r="B495" s="23"/>
      <c r="C495" s="23"/>
      <c r="D495" s="32"/>
      <c r="E495" s="38">
        <f>SUM(E493:E494)</f>
        <v>569882</v>
      </c>
      <c r="F495" s="38"/>
      <c r="G495" s="38">
        <f>SUM(G493:G494)</f>
        <v>569882</v>
      </c>
      <c r="H495" s="38"/>
      <c r="I495" s="38"/>
      <c r="J495" s="38"/>
      <c r="K495" s="38"/>
      <c r="L495" s="29"/>
    </row>
    <row r="496" spans="1:12">
      <c r="A496" s="22"/>
      <c r="B496" s="23"/>
      <c r="C496" s="23"/>
      <c r="D496" s="32"/>
      <c r="E496" s="38"/>
      <c r="F496" s="38"/>
      <c r="G496" s="38"/>
      <c r="H496" s="38"/>
      <c r="I496" s="38"/>
      <c r="J496" s="38"/>
      <c r="K496" s="38"/>
      <c r="L496" s="29"/>
    </row>
    <row r="497" spans="1:12">
      <c r="A497" s="39" t="s">
        <v>682</v>
      </c>
      <c r="B497" s="33" t="s">
        <v>1164</v>
      </c>
      <c r="C497" s="34"/>
      <c r="D497" s="35">
        <f>+집계표!$G$2</f>
        <v>1.1000000000000001</v>
      </c>
      <c r="E497" s="40">
        <f>(G497+I497+K497)</f>
        <v>626870</v>
      </c>
      <c r="F497" s="40"/>
      <c r="G497" s="40"/>
      <c r="H497" s="40"/>
      <c r="I497" s="40"/>
      <c r="J497" s="40">
        <f>+G495</f>
        <v>569882</v>
      </c>
      <c r="K497" s="40">
        <f>TRUNC(D497*J497)</f>
        <v>626870</v>
      </c>
      <c r="L497" s="29"/>
    </row>
    <row r="498" spans="1:12">
      <c r="A498" s="39" t="s">
        <v>670</v>
      </c>
      <c r="B498" s="33" t="s">
        <v>425</v>
      </c>
      <c r="C498" s="34"/>
      <c r="D498" s="35">
        <f>+집계표!$H$2</f>
        <v>0.2</v>
      </c>
      <c r="E498" s="40">
        <f>(G498+I498+K498)</f>
        <v>239350</v>
      </c>
      <c r="F498" s="40"/>
      <c r="G498" s="40"/>
      <c r="H498" s="40"/>
      <c r="I498" s="40"/>
      <c r="J498" s="40">
        <f>+J497+K497</f>
        <v>1196752</v>
      </c>
      <c r="K498" s="40">
        <f>TRUNC(D498*J498)</f>
        <v>239350</v>
      </c>
      <c r="L498" s="29"/>
    </row>
    <row r="499" spans="1:12">
      <c r="A499" s="39" t="s">
        <v>718</v>
      </c>
      <c r="B499" s="33"/>
      <c r="C499" s="34"/>
      <c r="D499" s="36"/>
      <c r="E499" s="40">
        <f>SUM(E495:E498)</f>
        <v>1436102</v>
      </c>
      <c r="F499" s="40"/>
      <c r="G499" s="40">
        <f>SUM(G495:G498)</f>
        <v>569882</v>
      </c>
      <c r="H499" s="40"/>
      <c r="I499" s="40"/>
      <c r="J499" s="40"/>
      <c r="K499" s="40">
        <f>SUM(K495:K498)</f>
        <v>866220</v>
      </c>
      <c r="L499" s="29"/>
    </row>
    <row r="500" spans="1:12" ht="17.25" customHeight="1">
      <c r="A500" s="22"/>
      <c r="B500" s="23"/>
      <c r="C500" s="23"/>
      <c r="D500" s="32"/>
      <c r="E500" s="38"/>
      <c r="F500" s="38"/>
      <c r="G500" s="38"/>
      <c r="H500" s="53"/>
      <c r="I500" s="53"/>
      <c r="J500" s="53"/>
      <c r="K500" s="53"/>
      <c r="L500" s="23"/>
    </row>
    <row r="501" spans="1:12" ht="17.25" customHeight="1">
      <c r="A501" s="52" t="s">
        <v>918</v>
      </c>
      <c r="B501" s="37"/>
      <c r="C501" s="23"/>
      <c r="D501" s="23"/>
      <c r="E501" s="42"/>
      <c r="F501" s="54"/>
      <c r="G501" s="42" t="s">
        <v>662</v>
      </c>
      <c r="H501" s="54"/>
      <c r="I501" s="42" t="s">
        <v>662</v>
      </c>
      <c r="J501" s="54"/>
      <c r="K501" s="42"/>
      <c r="L501" s="74"/>
    </row>
    <row r="502" spans="1:12" ht="17.25" customHeight="1">
      <c r="A502" s="22" t="s">
        <v>686</v>
      </c>
      <c r="B502" s="23"/>
      <c r="C502" s="23" t="s">
        <v>685</v>
      </c>
      <c r="D502" s="32">
        <v>1.5</v>
      </c>
      <c r="E502" s="38">
        <f>(G502+I502+K502)</f>
        <v>669082</v>
      </c>
      <c r="F502" s="38">
        <f>+인건비!$D$3</f>
        <v>446055</v>
      </c>
      <c r="G502" s="38">
        <f>TRUNC(D502*F502)</f>
        <v>669082</v>
      </c>
      <c r="H502" s="53"/>
      <c r="I502" s="53"/>
      <c r="J502" s="53"/>
      <c r="K502" s="53"/>
      <c r="L502" s="23"/>
    </row>
    <row r="503" spans="1:12" ht="17.25" customHeight="1">
      <c r="A503" s="22" t="s">
        <v>1172</v>
      </c>
      <c r="B503" s="23"/>
      <c r="C503" s="23" t="s">
        <v>685</v>
      </c>
      <c r="D503" s="32">
        <v>3</v>
      </c>
      <c r="E503" s="38">
        <f>(G503+I503+K503)</f>
        <v>1040565</v>
      </c>
      <c r="F503" s="38">
        <f>+인건비!$D$4</f>
        <v>346855</v>
      </c>
      <c r="G503" s="38">
        <f>TRUNC(D503*F503)</f>
        <v>1040565</v>
      </c>
      <c r="H503" s="53"/>
      <c r="I503" s="53"/>
      <c r="J503" s="53"/>
      <c r="K503" s="53"/>
      <c r="L503" s="23"/>
    </row>
    <row r="504" spans="1:12">
      <c r="A504" s="22" t="s">
        <v>701</v>
      </c>
      <c r="B504" s="23"/>
      <c r="C504" s="23"/>
      <c r="D504" s="32"/>
      <c r="E504" s="38">
        <f>SUM(E502:E503)</f>
        <v>1709647</v>
      </c>
      <c r="F504" s="38"/>
      <c r="G504" s="38">
        <f>SUM(G502:G503)</f>
        <v>1709647</v>
      </c>
      <c r="H504" s="38"/>
      <c r="I504" s="38"/>
      <c r="J504" s="38"/>
      <c r="K504" s="38"/>
      <c r="L504" s="29"/>
    </row>
    <row r="505" spans="1:12">
      <c r="A505" s="22"/>
      <c r="B505" s="23"/>
      <c r="C505" s="23"/>
      <c r="D505" s="32"/>
      <c r="E505" s="38"/>
      <c r="F505" s="38"/>
      <c r="G505" s="38"/>
      <c r="H505" s="38"/>
      <c r="I505" s="38"/>
      <c r="J505" s="38"/>
      <c r="K505" s="38"/>
      <c r="L505" s="29"/>
    </row>
    <row r="506" spans="1:12">
      <c r="A506" s="39" t="s">
        <v>682</v>
      </c>
      <c r="B506" s="33" t="s">
        <v>1164</v>
      </c>
      <c r="C506" s="34" t="s">
        <v>666</v>
      </c>
      <c r="D506" s="35">
        <f>+집계표!$G$2</f>
        <v>1.1000000000000001</v>
      </c>
      <c r="E506" s="40">
        <f>(G506+I506+K506)</f>
        <v>1880611</v>
      </c>
      <c r="F506" s="40"/>
      <c r="G506" s="40"/>
      <c r="H506" s="40"/>
      <c r="I506" s="40"/>
      <c r="J506" s="40">
        <f>+G504</f>
        <v>1709647</v>
      </c>
      <c r="K506" s="40">
        <f>TRUNC(D506*J506)</f>
        <v>1880611</v>
      </c>
      <c r="L506" s="29"/>
    </row>
    <row r="507" spans="1:12">
      <c r="A507" s="39" t="s">
        <v>670</v>
      </c>
      <c r="B507" s="33" t="s">
        <v>425</v>
      </c>
      <c r="C507" s="34" t="s">
        <v>666</v>
      </c>
      <c r="D507" s="35">
        <f>+집계표!$H$2</f>
        <v>0.2</v>
      </c>
      <c r="E507" s="40">
        <f>(G507+I507+K507)</f>
        <v>718051</v>
      </c>
      <c r="F507" s="40"/>
      <c r="G507" s="40"/>
      <c r="H507" s="40"/>
      <c r="I507" s="40"/>
      <c r="J507" s="40">
        <f>+J506+K506</f>
        <v>3590258</v>
      </c>
      <c r="K507" s="40">
        <f>TRUNC(D507*J507)</f>
        <v>718051</v>
      </c>
      <c r="L507" s="29"/>
    </row>
    <row r="508" spans="1:12">
      <c r="A508" s="39" t="s">
        <v>718</v>
      </c>
      <c r="B508" s="33"/>
      <c r="C508" s="34"/>
      <c r="D508" s="36"/>
      <c r="E508" s="40">
        <f>SUM(E504:E507)</f>
        <v>4308309</v>
      </c>
      <c r="F508" s="40"/>
      <c r="G508" s="40">
        <f>SUM(G504:G507)</f>
        <v>1709647</v>
      </c>
      <c r="H508" s="40"/>
      <c r="I508" s="40"/>
      <c r="J508" s="40"/>
      <c r="K508" s="40">
        <f>SUM(K504:K507)</f>
        <v>2598662</v>
      </c>
      <c r="L508" s="29"/>
    </row>
    <row r="509" spans="1:12" ht="17.25" customHeight="1">
      <c r="A509" s="22"/>
      <c r="B509" s="23"/>
      <c r="C509" s="23"/>
      <c r="D509" s="32"/>
      <c r="E509" s="38"/>
      <c r="F509" s="38"/>
      <c r="G509" s="38"/>
      <c r="H509" s="53"/>
      <c r="I509" s="53"/>
      <c r="J509" s="53"/>
      <c r="K509" s="53"/>
      <c r="L509" s="23"/>
    </row>
    <row r="510" spans="1:12" ht="17.25" customHeight="1">
      <c r="A510" s="52" t="s">
        <v>1620</v>
      </c>
      <c r="B510" s="37"/>
      <c r="C510" s="23"/>
      <c r="D510" s="23"/>
      <c r="E510" s="42"/>
      <c r="F510" s="54"/>
      <c r="G510" s="42" t="s">
        <v>662</v>
      </c>
      <c r="H510" s="54"/>
      <c r="I510" s="42" t="s">
        <v>662</v>
      </c>
      <c r="J510" s="54"/>
      <c r="K510" s="42"/>
      <c r="L510" s="74"/>
    </row>
    <row r="511" spans="1:12" ht="17.25" customHeight="1">
      <c r="A511" s="22" t="s">
        <v>686</v>
      </c>
      <c r="B511" s="23"/>
      <c r="C511" s="23" t="s">
        <v>685</v>
      </c>
      <c r="D511" s="32">
        <v>0.2</v>
      </c>
      <c r="E511" s="38">
        <f t="shared" ref="E511:E519" si="31">(G511+I511+K511)</f>
        <v>89211</v>
      </c>
      <c r="F511" s="38">
        <f>+인건비!$D$3</f>
        <v>446055</v>
      </c>
      <c r="G511" s="38">
        <f>TRUNC(D511*F511)</f>
        <v>89211</v>
      </c>
      <c r="H511" s="38"/>
      <c r="I511" s="38"/>
      <c r="J511" s="38"/>
      <c r="K511" s="38"/>
      <c r="L511" s="23"/>
    </row>
    <row r="512" spans="1:12" ht="17.25" customHeight="1">
      <c r="A512" s="22" t="s">
        <v>1172</v>
      </c>
      <c r="B512" s="23"/>
      <c r="C512" s="23" t="s">
        <v>685</v>
      </c>
      <c r="D512" s="32">
        <v>0.6</v>
      </c>
      <c r="E512" s="38">
        <f t="shared" si="31"/>
        <v>208113</v>
      </c>
      <c r="F512" s="38">
        <f>+인건비!$D$4</f>
        <v>346855</v>
      </c>
      <c r="G512" s="38">
        <f>TRUNC(D512*F512)</f>
        <v>208113</v>
      </c>
      <c r="H512" s="38"/>
      <c r="I512" s="38"/>
      <c r="J512" s="38"/>
      <c r="K512" s="38"/>
      <c r="L512" s="23"/>
    </row>
    <row r="513" spans="1:12" ht="17.25" customHeight="1">
      <c r="A513" s="22" t="s">
        <v>1154</v>
      </c>
      <c r="B513" s="23" t="s">
        <v>662</v>
      </c>
      <c r="C513" s="23" t="s">
        <v>685</v>
      </c>
      <c r="D513" s="32">
        <v>0.6</v>
      </c>
      <c r="E513" s="38">
        <f t="shared" si="31"/>
        <v>163749</v>
      </c>
      <c r="F513" s="38">
        <f>+인건비!$D$6</f>
        <v>272915</v>
      </c>
      <c r="G513" s="38">
        <f>TRUNC(D513*F513)</f>
        <v>163749</v>
      </c>
      <c r="H513" s="38"/>
      <c r="I513" s="38"/>
      <c r="J513" s="38"/>
      <c r="K513" s="38"/>
      <c r="L513" s="23"/>
    </row>
    <row r="514" spans="1:12" ht="17.25" customHeight="1">
      <c r="A514" s="22" t="s">
        <v>1187</v>
      </c>
      <c r="B514" s="23"/>
      <c r="C514" s="23" t="s">
        <v>685</v>
      </c>
      <c r="D514" s="32">
        <v>0.4</v>
      </c>
      <c r="E514" s="38">
        <f t="shared" si="31"/>
        <v>85688</v>
      </c>
      <c r="F514" s="38"/>
      <c r="G514" s="38"/>
      <c r="H514" s="38"/>
      <c r="I514" s="38"/>
      <c r="J514" s="38">
        <f>+인건비!$E$18</f>
        <v>214222</v>
      </c>
      <c r="K514" s="38">
        <f>TRUNC(D514*J514)</f>
        <v>85688</v>
      </c>
      <c r="L514" s="23"/>
    </row>
    <row r="515" spans="1:12" ht="17.25" customHeight="1">
      <c r="A515" s="22" t="s">
        <v>1182</v>
      </c>
      <c r="B515" s="23"/>
      <c r="C515" s="23" t="s">
        <v>685</v>
      </c>
      <c r="D515" s="32">
        <v>0.4</v>
      </c>
      <c r="E515" s="38">
        <f t="shared" si="31"/>
        <v>66218</v>
      </c>
      <c r="F515" s="38"/>
      <c r="G515" s="38"/>
      <c r="H515" s="38"/>
      <c r="I515" s="38"/>
      <c r="J515" s="38">
        <f>+인건비!$E$17</f>
        <v>165545</v>
      </c>
      <c r="K515" s="38">
        <f>TRUNC(D515*J515)</f>
        <v>66218</v>
      </c>
      <c r="L515" s="23"/>
    </row>
    <row r="516" spans="1:12" ht="17.25" customHeight="1">
      <c r="A516" s="22" t="s">
        <v>1528</v>
      </c>
      <c r="B516" s="23" t="s">
        <v>1189</v>
      </c>
      <c r="C516" s="23" t="s">
        <v>687</v>
      </c>
      <c r="D516" s="59">
        <v>0.05</v>
      </c>
      <c r="E516" s="38">
        <f t="shared" si="31"/>
        <v>386820</v>
      </c>
      <c r="F516" s="38"/>
      <c r="G516" s="38"/>
      <c r="H516" s="38">
        <f>+재료비!$K$20</f>
        <v>7736400.0000000009</v>
      </c>
      <c r="I516" s="38">
        <f>TRUNC(D516*H516)</f>
        <v>386820</v>
      </c>
      <c r="J516" s="38"/>
      <c r="K516" s="38"/>
      <c r="L516" s="23"/>
    </row>
    <row r="517" spans="1:12" ht="17.25" customHeight="1">
      <c r="A517" s="22" t="s">
        <v>700</v>
      </c>
      <c r="B517" s="23" t="s">
        <v>716</v>
      </c>
      <c r="C517" s="23" t="s">
        <v>663</v>
      </c>
      <c r="D517" s="32">
        <v>0.1</v>
      </c>
      <c r="E517" s="38">
        <f t="shared" si="31"/>
        <v>2578</v>
      </c>
      <c r="F517" s="38"/>
      <c r="G517" s="38"/>
      <c r="H517" s="38">
        <f>+재료비!$K$21</f>
        <v>25788</v>
      </c>
      <c r="I517" s="38">
        <f>TRUNC(D517*H517)</f>
        <v>2578</v>
      </c>
      <c r="J517" s="38"/>
      <c r="K517" s="38"/>
      <c r="L517" s="92"/>
    </row>
    <row r="518" spans="1:12" ht="17.25" customHeight="1">
      <c r="A518" s="22" t="s">
        <v>2070</v>
      </c>
      <c r="B518" s="23"/>
      <c r="C518" s="23" t="s">
        <v>770</v>
      </c>
      <c r="D518" s="32">
        <v>1.6</v>
      </c>
      <c r="E518" s="38">
        <f t="shared" si="31"/>
        <v>20980</v>
      </c>
      <c r="F518" s="38"/>
      <c r="G518" s="38"/>
      <c r="H518" s="38"/>
      <c r="I518" s="38"/>
      <c r="J518" s="38">
        <f>+기계손료!$J$16</f>
        <v>13113</v>
      </c>
      <c r="K518" s="38">
        <f>TRUNC(D518*J518)</f>
        <v>20980</v>
      </c>
      <c r="L518" s="23"/>
    </row>
    <row r="519" spans="1:12" ht="17.25" customHeight="1">
      <c r="A519" s="22" t="s">
        <v>2063</v>
      </c>
      <c r="B519" s="23"/>
      <c r="C519" s="23" t="s">
        <v>770</v>
      </c>
      <c r="D519" s="32">
        <v>1.6</v>
      </c>
      <c r="E519" s="38">
        <f t="shared" si="31"/>
        <v>3068</v>
      </c>
      <c r="F519" s="38"/>
      <c r="G519" s="38"/>
      <c r="H519" s="38"/>
      <c r="I519" s="38"/>
      <c r="J519" s="38">
        <f>+기계손료!$J$4</f>
        <v>1918</v>
      </c>
      <c r="K519" s="38">
        <f>TRUNC(D519*J519)</f>
        <v>3068</v>
      </c>
      <c r="L519" s="23"/>
    </row>
    <row r="520" spans="1:12" ht="17.25" customHeight="1">
      <c r="A520" s="22" t="s">
        <v>701</v>
      </c>
      <c r="B520" s="23"/>
      <c r="C520" s="23"/>
      <c r="D520" s="32"/>
      <c r="E520" s="38">
        <f>SUM(E511:E519)</f>
        <v>1026425</v>
      </c>
      <c r="F520" s="38"/>
      <c r="G520" s="38">
        <f>SUM(G511:G519)</f>
        <v>461073</v>
      </c>
      <c r="H520" s="38"/>
      <c r="I520" s="38">
        <f>SUM(I511:I519)</f>
        <v>389398</v>
      </c>
      <c r="J520" s="38"/>
      <c r="K520" s="38">
        <f>SUM(K511:K519)</f>
        <v>175954</v>
      </c>
      <c r="L520" s="23"/>
    </row>
    <row r="521" spans="1:12" ht="17.25" customHeight="1">
      <c r="A521" s="22"/>
      <c r="B521" s="23"/>
      <c r="C521" s="23"/>
      <c r="D521" s="32"/>
      <c r="E521" s="38"/>
      <c r="F521" s="38"/>
      <c r="G521" s="38"/>
      <c r="H521" s="38"/>
      <c r="I521" s="38"/>
      <c r="J521" s="38"/>
      <c r="K521" s="38"/>
      <c r="L521" s="23"/>
    </row>
    <row r="522" spans="1:12" ht="17.25" customHeight="1">
      <c r="A522" s="39" t="s">
        <v>682</v>
      </c>
      <c r="B522" s="33" t="s">
        <v>1164</v>
      </c>
      <c r="C522" s="34"/>
      <c r="D522" s="35">
        <f>+집계표!$G$2</f>
        <v>1.1000000000000001</v>
      </c>
      <c r="E522" s="40">
        <f>(G522+I522+K522)</f>
        <v>507180</v>
      </c>
      <c r="F522" s="40"/>
      <c r="G522" s="40"/>
      <c r="H522" s="40"/>
      <c r="I522" s="40"/>
      <c r="J522" s="40">
        <f>+G520</f>
        <v>461073</v>
      </c>
      <c r="K522" s="40">
        <f>TRUNC(D522*J522)</f>
        <v>507180</v>
      </c>
      <c r="L522" s="23"/>
    </row>
    <row r="523" spans="1:12" ht="17.25" customHeight="1">
      <c r="A523" s="39" t="s">
        <v>670</v>
      </c>
      <c r="B523" s="33" t="s">
        <v>425</v>
      </c>
      <c r="C523" s="34"/>
      <c r="D523" s="35">
        <f>+집계표!$H$2</f>
        <v>0.2</v>
      </c>
      <c r="E523" s="40">
        <f>(G523+I523+K523)</f>
        <v>193650</v>
      </c>
      <c r="F523" s="40"/>
      <c r="G523" s="40"/>
      <c r="H523" s="40"/>
      <c r="I523" s="40"/>
      <c r="J523" s="40">
        <f>+J522+K522</f>
        <v>968253</v>
      </c>
      <c r="K523" s="40">
        <f>TRUNC(D523*J523)</f>
        <v>193650</v>
      </c>
      <c r="L523" s="23"/>
    </row>
    <row r="524" spans="1:12" ht="17.25" customHeight="1">
      <c r="A524" s="39" t="s">
        <v>718</v>
      </c>
      <c r="B524" s="33"/>
      <c r="C524" s="34"/>
      <c r="D524" s="36"/>
      <c r="E524" s="40">
        <f>SUM(E520:E523)</f>
        <v>1727255</v>
      </c>
      <c r="F524" s="40"/>
      <c r="G524" s="40">
        <f>SUM(G520:G523)</f>
        <v>461073</v>
      </c>
      <c r="H524" s="40"/>
      <c r="I524" s="40">
        <f>SUM(I520:I523)</f>
        <v>389398</v>
      </c>
      <c r="J524" s="40"/>
      <c r="K524" s="40">
        <f>SUM(K520:K523)</f>
        <v>876784</v>
      </c>
      <c r="L524" s="23"/>
    </row>
    <row r="525" spans="1:12" ht="17.25" customHeight="1">
      <c r="A525" s="39"/>
      <c r="B525" s="33"/>
      <c r="C525" s="34"/>
      <c r="D525" s="36"/>
      <c r="E525" s="40"/>
      <c r="F525" s="40"/>
      <c r="G525" s="40"/>
      <c r="H525" s="40"/>
      <c r="I525" s="40"/>
      <c r="J525" s="40"/>
      <c r="K525" s="40"/>
      <c r="L525" s="23"/>
    </row>
    <row r="526" spans="1:12" ht="17.25" customHeight="1">
      <c r="A526" s="52" t="s">
        <v>1751</v>
      </c>
      <c r="B526" s="37"/>
      <c r="C526" s="23"/>
      <c r="D526" s="23"/>
      <c r="E526" s="42"/>
      <c r="F526" s="54"/>
      <c r="G526" s="42" t="s">
        <v>662</v>
      </c>
      <c r="H526" s="54"/>
      <c r="I526" s="42" t="s">
        <v>662</v>
      </c>
      <c r="J526" s="54"/>
      <c r="K526" s="42"/>
      <c r="L526" s="74"/>
    </row>
    <row r="527" spans="1:12" ht="17.25" customHeight="1">
      <c r="A527" s="22" t="s">
        <v>686</v>
      </c>
      <c r="B527" s="23"/>
      <c r="C527" s="23" t="s">
        <v>685</v>
      </c>
      <c r="D527" s="32">
        <v>0.3</v>
      </c>
      <c r="E527" s="38">
        <f t="shared" ref="E527:E535" si="32">(G527+I527+K527)</f>
        <v>133816</v>
      </c>
      <c r="F527" s="38">
        <f>+인건비!$D$3</f>
        <v>446055</v>
      </c>
      <c r="G527" s="38">
        <f>TRUNC(D527*F527)</f>
        <v>133816</v>
      </c>
      <c r="H527" s="38"/>
      <c r="I527" s="38"/>
      <c r="J527" s="38"/>
      <c r="K527" s="38"/>
      <c r="L527" s="23"/>
    </row>
    <row r="528" spans="1:12" ht="17.25" customHeight="1">
      <c r="A528" s="22" t="s">
        <v>1172</v>
      </c>
      <c r="B528" s="23"/>
      <c r="C528" s="23" t="s">
        <v>685</v>
      </c>
      <c r="D528" s="32">
        <v>1</v>
      </c>
      <c r="E528" s="38">
        <f t="shared" si="32"/>
        <v>346855</v>
      </c>
      <c r="F528" s="38">
        <f>+인건비!$D$4</f>
        <v>346855</v>
      </c>
      <c r="G528" s="38">
        <f>TRUNC(D528*F528)</f>
        <v>346855</v>
      </c>
      <c r="H528" s="38"/>
      <c r="I528" s="38"/>
      <c r="J528" s="38"/>
      <c r="K528" s="38"/>
      <c r="L528" s="23"/>
    </row>
    <row r="529" spans="1:12" ht="17.25" customHeight="1">
      <c r="A529" s="22" t="s">
        <v>1154</v>
      </c>
      <c r="B529" s="23" t="s">
        <v>662</v>
      </c>
      <c r="C529" s="23" t="s">
        <v>685</v>
      </c>
      <c r="D529" s="32">
        <v>1</v>
      </c>
      <c r="E529" s="38">
        <f t="shared" si="32"/>
        <v>272915</v>
      </c>
      <c r="F529" s="38">
        <f>+인건비!$D$6</f>
        <v>272915</v>
      </c>
      <c r="G529" s="38">
        <f>TRUNC(D529*F529)</f>
        <v>272915</v>
      </c>
      <c r="H529" s="38"/>
      <c r="I529" s="38"/>
      <c r="J529" s="38"/>
      <c r="K529" s="38"/>
      <c r="L529" s="23"/>
    </row>
    <row r="530" spans="1:12" ht="17.25" customHeight="1">
      <c r="A530" s="22" t="s">
        <v>1187</v>
      </c>
      <c r="B530" s="23"/>
      <c r="C530" s="23" t="s">
        <v>685</v>
      </c>
      <c r="D530" s="32">
        <v>0.8</v>
      </c>
      <c r="E530" s="38">
        <f t="shared" si="32"/>
        <v>171377</v>
      </c>
      <c r="F530" s="38"/>
      <c r="G530" s="38"/>
      <c r="H530" s="38"/>
      <c r="I530" s="38"/>
      <c r="J530" s="38">
        <f>+인건비!$E$18</f>
        <v>214222</v>
      </c>
      <c r="K530" s="38">
        <f>TRUNC(D530*J530)</f>
        <v>171377</v>
      </c>
      <c r="L530" s="23"/>
    </row>
    <row r="531" spans="1:12" ht="17.25" customHeight="1">
      <c r="A531" s="22" t="s">
        <v>1182</v>
      </c>
      <c r="B531" s="23"/>
      <c r="C531" s="23" t="s">
        <v>685</v>
      </c>
      <c r="D531" s="32">
        <v>0.8</v>
      </c>
      <c r="E531" s="38">
        <f t="shared" si="32"/>
        <v>132436</v>
      </c>
      <c r="F531" s="38"/>
      <c r="G531" s="38"/>
      <c r="H531" s="38"/>
      <c r="I531" s="38"/>
      <c r="J531" s="38">
        <f>+인건비!$E$17</f>
        <v>165545</v>
      </c>
      <c r="K531" s="38">
        <f>TRUNC(D531*J531)</f>
        <v>132436</v>
      </c>
      <c r="L531" s="23"/>
    </row>
    <row r="532" spans="1:12" ht="17.25" customHeight="1">
      <c r="A532" s="22" t="s">
        <v>1528</v>
      </c>
      <c r="B532" s="23" t="s">
        <v>1189</v>
      </c>
      <c r="C532" s="23" t="s">
        <v>687</v>
      </c>
      <c r="D532" s="59">
        <v>7.0000000000000007E-2</v>
      </c>
      <c r="E532" s="38">
        <f t="shared" si="32"/>
        <v>541548</v>
      </c>
      <c r="F532" s="38"/>
      <c r="G532" s="38"/>
      <c r="H532" s="38">
        <f>+재료비!$K$20</f>
        <v>7736400.0000000009</v>
      </c>
      <c r="I532" s="38">
        <f>TRUNC(D532*H532)</f>
        <v>541548</v>
      </c>
      <c r="J532" s="38"/>
      <c r="K532" s="38"/>
      <c r="L532" s="23"/>
    </row>
    <row r="533" spans="1:12" ht="17.25" customHeight="1">
      <c r="A533" s="22" t="s">
        <v>700</v>
      </c>
      <c r="B533" s="23" t="s">
        <v>716</v>
      </c>
      <c r="C533" s="23" t="s">
        <v>663</v>
      </c>
      <c r="D533" s="59">
        <v>0.15</v>
      </c>
      <c r="E533" s="38">
        <f t="shared" si="32"/>
        <v>3868</v>
      </c>
      <c r="F533" s="38"/>
      <c r="G533" s="38"/>
      <c r="H533" s="38">
        <f>+재료비!$K$21</f>
        <v>25788</v>
      </c>
      <c r="I533" s="38">
        <f>TRUNC(D533*H533)</f>
        <v>3868</v>
      </c>
      <c r="J533" s="38"/>
      <c r="K533" s="38"/>
      <c r="L533" s="23"/>
    </row>
    <row r="534" spans="1:12" ht="17.25" customHeight="1">
      <c r="A534" s="22" t="s">
        <v>2070</v>
      </c>
      <c r="B534" s="23"/>
      <c r="C534" s="23" t="s">
        <v>770</v>
      </c>
      <c r="D534" s="32">
        <v>3.2</v>
      </c>
      <c r="E534" s="38">
        <f t="shared" si="32"/>
        <v>41961</v>
      </c>
      <c r="F534" s="38"/>
      <c r="G534" s="38"/>
      <c r="H534" s="38"/>
      <c r="I534" s="38"/>
      <c r="J534" s="38">
        <f>+기계손료!$J$16</f>
        <v>13113</v>
      </c>
      <c r="K534" s="38">
        <f>TRUNC(D534*J534)</f>
        <v>41961</v>
      </c>
      <c r="L534" s="23"/>
    </row>
    <row r="535" spans="1:12" ht="17.25" customHeight="1">
      <c r="A535" s="22" t="s">
        <v>2063</v>
      </c>
      <c r="B535" s="23"/>
      <c r="C535" s="23" t="s">
        <v>770</v>
      </c>
      <c r="D535" s="32">
        <v>3.2</v>
      </c>
      <c r="E535" s="38">
        <f t="shared" si="32"/>
        <v>6137</v>
      </c>
      <c r="F535" s="38"/>
      <c r="G535" s="38"/>
      <c r="H535" s="38"/>
      <c r="I535" s="38"/>
      <c r="J535" s="38">
        <f>+기계손료!$J$4</f>
        <v>1918</v>
      </c>
      <c r="K535" s="38">
        <f>TRUNC(D535*J535)</f>
        <v>6137</v>
      </c>
      <c r="L535" s="23"/>
    </row>
    <row r="536" spans="1:12" ht="17.25" customHeight="1">
      <c r="A536" s="22" t="s">
        <v>701</v>
      </c>
      <c r="B536" s="23"/>
      <c r="C536" s="23"/>
      <c r="D536" s="32"/>
      <c r="E536" s="38">
        <f>SUM(E527:E535)</f>
        <v>1650913</v>
      </c>
      <c r="F536" s="38"/>
      <c r="G536" s="38">
        <f>SUM(G527:G535)</f>
        <v>753586</v>
      </c>
      <c r="H536" s="38"/>
      <c r="I536" s="38">
        <f>SUM(I527:I535)</f>
        <v>545416</v>
      </c>
      <c r="J536" s="38"/>
      <c r="K536" s="38">
        <f>SUM(K527:K535)</f>
        <v>351911</v>
      </c>
      <c r="L536" s="23"/>
    </row>
    <row r="537" spans="1:12" ht="17.25" customHeight="1">
      <c r="A537" s="22"/>
      <c r="B537" s="23"/>
      <c r="C537" s="23"/>
      <c r="D537" s="32"/>
      <c r="E537" s="38"/>
      <c r="F537" s="38"/>
      <c r="G537" s="38"/>
      <c r="H537" s="38"/>
      <c r="I537" s="38"/>
      <c r="J537" s="38"/>
      <c r="K537" s="38"/>
      <c r="L537" s="23"/>
    </row>
    <row r="538" spans="1:12" ht="17.25" customHeight="1">
      <c r="A538" s="39" t="s">
        <v>682</v>
      </c>
      <c r="B538" s="33" t="s">
        <v>1164</v>
      </c>
      <c r="C538" s="34"/>
      <c r="D538" s="35">
        <f>+집계표!$G$2</f>
        <v>1.1000000000000001</v>
      </c>
      <c r="E538" s="40">
        <f>(G538+I538+K538)</f>
        <v>828944</v>
      </c>
      <c r="F538" s="40"/>
      <c r="G538" s="40"/>
      <c r="H538" s="40"/>
      <c r="I538" s="40"/>
      <c r="J538" s="40">
        <f>+G536</f>
        <v>753586</v>
      </c>
      <c r="K538" s="40">
        <f>TRUNC(D538*J538)</f>
        <v>828944</v>
      </c>
      <c r="L538" s="23"/>
    </row>
    <row r="539" spans="1:12" ht="17.25" customHeight="1">
      <c r="A539" s="39" t="s">
        <v>670</v>
      </c>
      <c r="B539" s="33" t="s">
        <v>425</v>
      </c>
      <c r="C539" s="34"/>
      <c r="D539" s="35">
        <f>+집계표!$H$2</f>
        <v>0.2</v>
      </c>
      <c r="E539" s="40">
        <f>(G539+I539+K539)</f>
        <v>316506</v>
      </c>
      <c r="F539" s="40"/>
      <c r="G539" s="40"/>
      <c r="H539" s="40"/>
      <c r="I539" s="40"/>
      <c r="J539" s="40">
        <f>+J538+K538</f>
        <v>1582530</v>
      </c>
      <c r="K539" s="40">
        <f>TRUNC(D539*J539)</f>
        <v>316506</v>
      </c>
      <c r="L539" s="23"/>
    </row>
    <row r="540" spans="1:12" ht="17.25" customHeight="1">
      <c r="A540" s="39" t="s">
        <v>718</v>
      </c>
      <c r="B540" s="33"/>
      <c r="C540" s="34"/>
      <c r="D540" s="36"/>
      <c r="E540" s="40">
        <f>SUM(E536:E539)</f>
        <v>2796363</v>
      </c>
      <c r="F540" s="40"/>
      <c r="G540" s="40">
        <f>SUM(G536:G539)</f>
        <v>753586</v>
      </c>
      <c r="H540" s="40"/>
      <c r="I540" s="40">
        <f>SUM(I536:I539)</f>
        <v>545416</v>
      </c>
      <c r="J540" s="40"/>
      <c r="K540" s="40">
        <f>SUM(K536:K539)</f>
        <v>1497361</v>
      </c>
      <c r="L540" s="23"/>
    </row>
    <row r="541" spans="1:12" ht="17.25" customHeight="1">
      <c r="A541" s="39"/>
      <c r="B541" s="33"/>
      <c r="C541" s="34"/>
      <c r="D541" s="36"/>
      <c r="E541" s="40"/>
      <c r="F541" s="40"/>
      <c r="G541" s="40"/>
      <c r="H541" s="40"/>
      <c r="I541" s="40"/>
      <c r="J541" s="40"/>
      <c r="K541" s="40"/>
      <c r="L541" s="23"/>
    </row>
    <row r="542" spans="1:12" ht="17.25" customHeight="1">
      <c r="A542" s="52" t="s">
        <v>1737</v>
      </c>
      <c r="B542" s="37"/>
      <c r="C542" s="23"/>
      <c r="D542" s="23"/>
      <c r="E542" s="42"/>
      <c r="F542" s="54"/>
      <c r="G542" s="42" t="s">
        <v>662</v>
      </c>
      <c r="H542" s="54"/>
      <c r="I542" s="42" t="s">
        <v>662</v>
      </c>
      <c r="J542" s="54"/>
      <c r="K542" s="42"/>
      <c r="L542" s="74"/>
    </row>
    <row r="543" spans="1:12" ht="17.25" customHeight="1">
      <c r="A543" s="22" t="s">
        <v>686</v>
      </c>
      <c r="B543" s="23"/>
      <c r="C543" s="23" t="s">
        <v>685</v>
      </c>
      <c r="D543" s="32">
        <v>0.4</v>
      </c>
      <c r="E543" s="38">
        <f t="shared" ref="E543:E551" si="33">(G543+I543+K543)</f>
        <v>178422</v>
      </c>
      <c r="F543" s="38">
        <f>+인건비!$D$3</f>
        <v>446055</v>
      </c>
      <c r="G543" s="38">
        <f>TRUNC(D543*F543)</f>
        <v>178422</v>
      </c>
      <c r="H543" s="38"/>
      <c r="I543" s="38"/>
      <c r="J543" s="38"/>
      <c r="K543" s="38"/>
      <c r="L543" s="23"/>
    </row>
    <row r="544" spans="1:12" ht="17.25" customHeight="1">
      <c r="A544" s="22" t="s">
        <v>1172</v>
      </c>
      <c r="B544" s="23"/>
      <c r="C544" s="23" t="s">
        <v>685</v>
      </c>
      <c r="D544" s="32">
        <v>1.4</v>
      </c>
      <c r="E544" s="38">
        <f t="shared" si="33"/>
        <v>485597</v>
      </c>
      <c r="F544" s="38">
        <f>+인건비!$D$4</f>
        <v>346855</v>
      </c>
      <c r="G544" s="38">
        <f>TRUNC(D544*F544)</f>
        <v>485597</v>
      </c>
      <c r="H544" s="38"/>
      <c r="I544" s="38"/>
      <c r="J544" s="38"/>
      <c r="K544" s="38"/>
      <c r="L544" s="23"/>
    </row>
    <row r="545" spans="1:12" ht="17.25" customHeight="1">
      <c r="A545" s="22" t="s">
        <v>1154</v>
      </c>
      <c r="B545" s="23" t="s">
        <v>662</v>
      </c>
      <c r="C545" s="23" t="s">
        <v>685</v>
      </c>
      <c r="D545" s="32">
        <v>1.4</v>
      </c>
      <c r="E545" s="38">
        <f t="shared" si="33"/>
        <v>382081</v>
      </c>
      <c r="F545" s="38">
        <f>+인건비!$D$6</f>
        <v>272915</v>
      </c>
      <c r="G545" s="38">
        <f>TRUNC(D545*F545)</f>
        <v>382081</v>
      </c>
      <c r="H545" s="38"/>
      <c r="I545" s="38"/>
      <c r="J545" s="38"/>
      <c r="K545" s="38"/>
      <c r="L545" s="23"/>
    </row>
    <row r="546" spans="1:12" ht="17.25" customHeight="1">
      <c r="A546" s="22" t="s">
        <v>1187</v>
      </c>
      <c r="B546" s="23"/>
      <c r="C546" s="23" t="s">
        <v>685</v>
      </c>
      <c r="D546" s="32">
        <v>1.2</v>
      </c>
      <c r="E546" s="38">
        <f t="shared" si="33"/>
        <v>257066</v>
      </c>
      <c r="F546" s="38"/>
      <c r="G546" s="38"/>
      <c r="H546" s="38"/>
      <c r="I546" s="38"/>
      <c r="J546" s="38">
        <f>+인건비!$E$18</f>
        <v>214222</v>
      </c>
      <c r="K546" s="38">
        <f>TRUNC(D546*J546)</f>
        <v>257066</v>
      </c>
      <c r="L546" s="23"/>
    </row>
    <row r="547" spans="1:12" ht="17.25" customHeight="1">
      <c r="A547" s="22" t="s">
        <v>1182</v>
      </c>
      <c r="B547" s="23"/>
      <c r="C547" s="23" t="s">
        <v>685</v>
      </c>
      <c r="D547" s="32">
        <v>1.2</v>
      </c>
      <c r="E547" s="38">
        <f t="shared" si="33"/>
        <v>198654</v>
      </c>
      <c r="F547" s="38"/>
      <c r="G547" s="38"/>
      <c r="H547" s="38"/>
      <c r="I547" s="38"/>
      <c r="J547" s="38">
        <f>+인건비!$E$17</f>
        <v>165545</v>
      </c>
      <c r="K547" s="38">
        <f>TRUNC(D547*J547)</f>
        <v>198654</v>
      </c>
      <c r="L547" s="23"/>
    </row>
    <row r="548" spans="1:12" ht="17.25" customHeight="1">
      <c r="A548" s="22" t="s">
        <v>1528</v>
      </c>
      <c r="B548" s="23" t="s">
        <v>1189</v>
      </c>
      <c r="C548" s="23" t="s">
        <v>687</v>
      </c>
      <c r="D548" s="32">
        <v>0.1</v>
      </c>
      <c r="E548" s="38">
        <f t="shared" si="33"/>
        <v>773640</v>
      </c>
      <c r="F548" s="38"/>
      <c r="G548" s="38"/>
      <c r="H548" s="38">
        <f>+재료비!$K$20</f>
        <v>7736400.0000000009</v>
      </c>
      <c r="I548" s="38">
        <f>TRUNC(D548*H548)</f>
        <v>773640</v>
      </c>
      <c r="J548" s="38"/>
      <c r="K548" s="38"/>
      <c r="L548" s="92"/>
    </row>
    <row r="549" spans="1:12" ht="17.25" customHeight="1">
      <c r="A549" s="22" t="s">
        <v>700</v>
      </c>
      <c r="B549" s="23" t="s">
        <v>716</v>
      </c>
      <c r="C549" s="23" t="s">
        <v>663</v>
      </c>
      <c r="D549" s="32">
        <v>0.2</v>
      </c>
      <c r="E549" s="38">
        <f t="shared" si="33"/>
        <v>5157</v>
      </c>
      <c r="F549" s="38"/>
      <c r="G549" s="38"/>
      <c r="H549" s="38">
        <f>+재료비!$K$21</f>
        <v>25788</v>
      </c>
      <c r="I549" s="38">
        <f>TRUNC(D549*H549)</f>
        <v>5157</v>
      </c>
      <c r="J549" s="38"/>
      <c r="K549" s="38"/>
      <c r="L549" s="92"/>
    </row>
    <row r="550" spans="1:12" ht="17.25" customHeight="1">
      <c r="A550" s="22" t="s">
        <v>2070</v>
      </c>
      <c r="B550" s="23"/>
      <c r="C550" s="23" t="s">
        <v>770</v>
      </c>
      <c r="D550" s="32">
        <v>4.8</v>
      </c>
      <c r="E550" s="38">
        <f t="shared" si="33"/>
        <v>62942</v>
      </c>
      <c r="F550" s="38"/>
      <c r="G550" s="38"/>
      <c r="H550" s="38"/>
      <c r="I550" s="38"/>
      <c r="J550" s="38">
        <f>+기계손료!$J$16</f>
        <v>13113</v>
      </c>
      <c r="K550" s="38">
        <f>TRUNC(D550*J550)</f>
        <v>62942</v>
      </c>
      <c r="L550" s="23"/>
    </row>
    <row r="551" spans="1:12" ht="17.25" customHeight="1">
      <c r="A551" s="22" t="s">
        <v>2063</v>
      </c>
      <c r="B551" s="23"/>
      <c r="C551" s="23" t="s">
        <v>770</v>
      </c>
      <c r="D551" s="32">
        <v>4.8</v>
      </c>
      <c r="E551" s="38">
        <f t="shared" si="33"/>
        <v>9206</v>
      </c>
      <c r="F551" s="38"/>
      <c r="G551" s="38"/>
      <c r="H551" s="38"/>
      <c r="I551" s="38"/>
      <c r="J551" s="38">
        <f>+기계손료!$J$4</f>
        <v>1918</v>
      </c>
      <c r="K551" s="38">
        <f>TRUNC(D551*J551)</f>
        <v>9206</v>
      </c>
      <c r="L551" s="23"/>
    </row>
    <row r="552" spans="1:12" ht="17.25" customHeight="1">
      <c r="A552" s="22" t="s">
        <v>701</v>
      </c>
      <c r="B552" s="23"/>
      <c r="C552" s="23"/>
      <c r="D552" s="32"/>
      <c r="E552" s="38">
        <f>SUM(E543:E551)</f>
        <v>2352765</v>
      </c>
      <c r="F552" s="38"/>
      <c r="G552" s="38">
        <f>SUM(G543:G551)</f>
        <v>1046100</v>
      </c>
      <c r="H552" s="38"/>
      <c r="I552" s="38">
        <f>SUM(I543:I551)</f>
        <v>778797</v>
      </c>
      <c r="J552" s="38"/>
      <c r="K552" s="38">
        <f>SUM(K543:K551)</f>
        <v>527868</v>
      </c>
      <c r="L552" s="23"/>
    </row>
    <row r="553" spans="1:12" ht="17.25" customHeight="1">
      <c r="A553" s="22"/>
      <c r="B553" s="23"/>
      <c r="C553" s="23"/>
      <c r="D553" s="32"/>
      <c r="E553" s="38"/>
      <c r="F553" s="38"/>
      <c r="G553" s="38"/>
      <c r="H553" s="38"/>
      <c r="I553" s="38"/>
      <c r="J553" s="38"/>
      <c r="K553" s="38"/>
      <c r="L553" s="23"/>
    </row>
    <row r="554" spans="1:12" ht="17.25" customHeight="1">
      <c r="A554" s="39" t="s">
        <v>682</v>
      </c>
      <c r="B554" s="33" t="s">
        <v>1164</v>
      </c>
      <c r="C554" s="34"/>
      <c r="D554" s="35">
        <f>+집계표!$G$2</f>
        <v>1.1000000000000001</v>
      </c>
      <c r="E554" s="40">
        <f>(G554+I554+K554)</f>
        <v>1150710</v>
      </c>
      <c r="F554" s="40"/>
      <c r="G554" s="40"/>
      <c r="H554" s="40"/>
      <c r="I554" s="40"/>
      <c r="J554" s="40">
        <f>+G552</f>
        <v>1046100</v>
      </c>
      <c r="K554" s="40">
        <f>TRUNC(D554*J554)</f>
        <v>1150710</v>
      </c>
      <c r="L554" s="23"/>
    </row>
    <row r="555" spans="1:12" ht="17.25" customHeight="1">
      <c r="A555" s="39" t="s">
        <v>670</v>
      </c>
      <c r="B555" s="33" t="s">
        <v>425</v>
      </c>
      <c r="C555" s="34"/>
      <c r="D555" s="35">
        <f>+집계표!$H$2</f>
        <v>0.2</v>
      </c>
      <c r="E555" s="40">
        <f>(G555+I555+K555)</f>
        <v>439362</v>
      </c>
      <c r="F555" s="40"/>
      <c r="G555" s="40"/>
      <c r="H555" s="40"/>
      <c r="I555" s="40"/>
      <c r="J555" s="40">
        <f>+J554+K554</f>
        <v>2196810</v>
      </c>
      <c r="K555" s="40">
        <f>TRUNC(D555*J555)</f>
        <v>439362</v>
      </c>
      <c r="L555" s="23"/>
    </row>
    <row r="556" spans="1:12" ht="17.25" customHeight="1">
      <c r="A556" s="39" t="s">
        <v>718</v>
      </c>
      <c r="B556" s="33"/>
      <c r="C556" s="34"/>
      <c r="D556" s="36"/>
      <c r="E556" s="40">
        <f>SUM(E552:E555)</f>
        <v>3942837</v>
      </c>
      <c r="F556" s="40"/>
      <c r="G556" s="40">
        <f>SUM(G552:G555)</f>
        <v>1046100</v>
      </c>
      <c r="H556" s="40"/>
      <c r="I556" s="40">
        <f>SUM(I552:I555)</f>
        <v>778797</v>
      </c>
      <c r="J556" s="40"/>
      <c r="K556" s="40">
        <f>SUM(K552:K555)</f>
        <v>2117940</v>
      </c>
      <c r="L556" s="23"/>
    </row>
    <row r="557" spans="1:12" ht="17.25" customHeight="1">
      <c r="A557" s="39"/>
      <c r="B557" s="33"/>
      <c r="C557" s="34"/>
      <c r="D557" s="36"/>
      <c r="E557" s="40"/>
      <c r="F557" s="40"/>
      <c r="G557" s="40"/>
      <c r="H557" s="40"/>
      <c r="I557" s="40"/>
      <c r="J557" s="40"/>
      <c r="K557" s="40"/>
      <c r="L557" s="23"/>
    </row>
    <row r="558" spans="1:12" ht="17.25" customHeight="1">
      <c r="A558" s="52" t="s">
        <v>1907</v>
      </c>
      <c r="B558" s="37"/>
      <c r="C558" s="23"/>
      <c r="D558" s="23"/>
      <c r="E558" s="42"/>
      <c r="F558" s="54"/>
      <c r="G558" s="42" t="s">
        <v>662</v>
      </c>
      <c r="H558" s="54"/>
      <c r="I558" s="42" t="s">
        <v>662</v>
      </c>
      <c r="J558" s="54"/>
      <c r="K558" s="42"/>
      <c r="L558" s="74"/>
    </row>
    <row r="559" spans="1:12" ht="17.25" customHeight="1">
      <c r="A559" s="22" t="s">
        <v>686</v>
      </c>
      <c r="B559" s="23"/>
      <c r="C559" s="23" t="s">
        <v>685</v>
      </c>
      <c r="D559" s="32">
        <v>1.5</v>
      </c>
      <c r="E559" s="38">
        <f t="shared" ref="E559:E568" si="34">(G559+I559+K559)</f>
        <v>669082</v>
      </c>
      <c r="F559" s="38">
        <f>+인건비!$D$3</f>
        <v>446055</v>
      </c>
      <c r="G559" s="38">
        <f>TRUNC(D559*F559)</f>
        <v>669082</v>
      </c>
      <c r="H559" s="38"/>
      <c r="I559" s="38"/>
      <c r="J559" s="38"/>
      <c r="K559" s="38"/>
      <c r="L559" s="23"/>
    </row>
    <row r="560" spans="1:12" ht="17.25" customHeight="1">
      <c r="A560" s="22" t="s">
        <v>1172</v>
      </c>
      <c r="B560" s="23"/>
      <c r="C560" s="23" t="s">
        <v>685</v>
      </c>
      <c r="D560" s="32">
        <v>3.5</v>
      </c>
      <c r="E560" s="38">
        <f t="shared" si="34"/>
        <v>1213992</v>
      </c>
      <c r="F560" s="38">
        <f>+인건비!$D$4</f>
        <v>346855</v>
      </c>
      <c r="G560" s="38">
        <f>TRUNC(D560*F560)</f>
        <v>1213992</v>
      </c>
      <c r="H560" s="38"/>
      <c r="I560" s="38"/>
      <c r="J560" s="38"/>
      <c r="K560" s="38"/>
      <c r="L560" s="23"/>
    </row>
    <row r="561" spans="1:12" ht="17.25" customHeight="1">
      <c r="A561" s="22" t="s">
        <v>1161</v>
      </c>
      <c r="B561" s="23"/>
      <c r="C561" s="23" t="s">
        <v>685</v>
      </c>
      <c r="D561" s="32">
        <v>1</v>
      </c>
      <c r="E561" s="38">
        <f>(G561+I561+K561)</f>
        <v>293799</v>
      </c>
      <c r="F561" s="38">
        <f>+인건비!$D$5</f>
        <v>293799</v>
      </c>
      <c r="G561" s="38">
        <f>TRUNC(D561*F561)</f>
        <v>293799</v>
      </c>
      <c r="H561" s="38"/>
      <c r="I561" s="38"/>
      <c r="J561" s="38"/>
      <c r="K561" s="38"/>
      <c r="L561" s="23"/>
    </row>
    <row r="562" spans="1:12" ht="17.25" customHeight="1">
      <c r="A562" s="22" t="s">
        <v>1154</v>
      </c>
      <c r="B562" s="23" t="s">
        <v>662</v>
      </c>
      <c r="C562" s="23" t="s">
        <v>685</v>
      </c>
      <c r="D562" s="32">
        <v>6</v>
      </c>
      <c r="E562" s="38">
        <f t="shared" si="34"/>
        <v>1637490</v>
      </c>
      <c r="F562" s="38">
        <f>+인건비!$D$6</f>
        <v>272915</v>
      </c>
      <c r="G562" s="38">
        <f>TRUNC(D562*F562)</f>
        <v>1637490</v>
      </c>
      <c r="H562" s="38"/>
      <c r="I562" s="38"/>
      <c r="J562" s="38"/>
      <c r="K562" s="38"/>
      <c r="L562" s="23"/>
    </row>
    <row r="563" spans="1:12" ht="17.25" customHeight="1">
      <c r="A563" s="22" t="s">
        <v>1187</v>
      </c>
      <c r="B563" s="23"/>
      <c r="C563" s="23" t="s">
        <v>685</v>
      </c>
      <c r="D563" s="32">
        <v>8</v>
      </c>
      <c r="E563" s="38">
        <f t="shared" si="34"/>
        <v>1713776</v>
      </c>
      <c r="F563" s="38"/>
      <c r="G563" s="38"/>
      <c r="H563" s="38"/>
      <c r="I563" s="38"/>
      <c r="J563" s="38">
        <f>+인건비!$E$18</f>
        <v>214222</v>
      </c>
      <c r="K563" s="38">
        <f>TRUNC(D563*J563)</f>
        <v>1713776</v>
      </c>
      <c r="L563" s="23"/>
    </row>
    <row r="564" spans="1:12" ht="17.25" customHeight="1">
      <c r="A564" s="22" t="s">
        <v>1182</v>
      </c>
      <c r="B564" s="23"/>
      <c r="C564" s="23" t="s">
        <v>685</v>
      </c>
      <c r="D564" s="32">
        <v>16</v>
      </c>
      <c r="E564" s="38">
        <f t="shared" si="34"/>
        <v>2648720</v>
      </c>
      <c r="F564" s="38"/>
      <c r="G564" s="38"/>
      <c r="H564" s="38"/>
      <c r="I564" s="38"/>
      <c r="J564" s="38">
        <f>+인건비!$E$17</f>
        <v>165545</v>
      </c>
      <c r="K564" s="38">
        <f>TRUNC(D564*J564)</f>
        <v>2648720</v>
      </c>
      <c r="L564" s="23"/>
    </row>
    <row r="565" spans="1:12" ht="17.25" customHeight="1">
      <c r="A565" s="22" t="s">
        <v>1528</v>
      </c>
      <c r="B565" s="23" t="s">
        <v>1189</v>
      </c>
      <c r="C565" s="23" t="s">
        <v>687</v>
      </c>
      <c r="D565" s="32">
        <v>0.5</v>
      </c>
      <c r="E565" s="38">
        <f t="shared" si="34"/>
        <v>3868200</v>
      </c>
      <c r="F565" s="38"/>
      <c r="G565" s="38"/>
      <c r="H565" s="38">
        <f>+재료비!$K$20</f>
        <v>7736400.0000000009</v>
      </c>
      <c r="I565" s="38">
        <f>TRUNC(D565*H565)</f>
        <v>3868200</v>
      </c>
      <c r="J565" s="38"/>
      <c r="K565" s="38"/>
      <c r="L565" s="92"/>
    </row>
    <row r="566" spans="1:12" ht="17.25" customHeight="1">
      <c r="A566" s="22" t="s">
        <v>700</v>
      </c>
      <c r="B566" s="23" t="s">
        <v>716</v>
      </c>
      <c r="C566" s="23" t="s">
        <v>663</v>
      </c>
      <c r="D566" s="32">
        <v>1</v>
      </c>
      <c r="E566" s="38">
        <f t="shared" si="34"/>
        <v>25788</v>
      </c>
      <c r="F566" s="38"/>
      <c r="G566" s="38"/>
      <c r="H566" s="38">
        <f>+재료비!$K$21</f>
        <v>25788</v>
      </c>
      <c r="I566" s="38">
        <f>TRUNC(D566*H566)</f>
        <v>25788</v>
      </c>
      <c r="J566" s="38"/>
      <c r="K566" s="38"/>
      <c r="L566" s="92"/>
    </row>
    <row r="567" spans="1:12" ht="17.25" customHeight="1">
      <c r="A567" s="22" t="s">
        <v>2070</v>
      </c>
      <c r="B567" s="23"/>
      <c r="C567" s="23" t="s">
        <v>770</v>
      </c>
      <c r="D567" s="32">
        <v>16</v>
      </c>
      <c r="E567" s="38">
        <f t="shared" si="34"/>
        <v>209808</v>
      </c>
      <c r="F567" s="38"/>
      <c r="G567" s="38"/>
      <c r="H567" s="38"/>
      <c r="I567" s="38"/>
      <c r="J567" s="38">
        <f>+기계손료!$J$16</f>
        <v>13113</v>
      </c>
      <c r="K567" s="38">
        <f>TRUNC(D567*J567)</f>
        <v>209808</v>
      </c>
      <c r="L567" s="23"/>
    </row>
    <row r="568" spans="1:12" ht="17.25" customHeight="1">
      <c r="A568" s="22" t="s">
        <v>2063</v>
      </c>
      <c r="B568" s="23"/>
      <c r="C568" s="23" t="s">
        <v>770</v>
      </c>
      <c r="D568" s="32">
        <v>4</v>
      </c>
      <c r="E568" s="38">
        <f t="shared" si="34"/>
        <v>7672</v>
      </c>
      <c r="F568" s="38"/>
      <c r="G568" s="38"/>
      <c r="H568" s="38"/>
      <c r="I568" s="38"/>
      <c r="J568" s="38">
        <f>+기계손료!$J$4</f>
        <v>1918</v>
      </c>
      <c r="K568" s="38">
        <f>TRUNC(D568*J568)</f>
        <v>7672</v>
      </c>
      <c r="L568" s="23"/>
    </row>
    <row r="569" spans="1:12" ht="17.25" customHeight="1">
      <c r="A569" s="22" t="s">
        <v>701</v>
      </c>
      <c r="B569" s="23"/>
      <c r="C569" s="23"/>
      <c r="D569" s="32"/>
      <c r="E569" s="38">
        <f>SUM(E559:E568)</f>
        <v>12288327</v>
      </c>
      <c r="F569" s="38"/>
      <c r="G569" s="38">
        <f>SUM(G559:G568)</f>
        <v>3814363</v>
      </c>
      <c r="H569" s="38"/>
      <c r="I569" s="38">
        <f>SUM(I559:I568)</f>
        <v>3893988</v>
      </c>
      <c r="J569" s="38"/>
      <c r="K569" s="38">
        <f>SUM(K559:K568)</f>
        <v>4579976</v>
      </c>
      <c r="L569" s="23"/>
    </row>
    <row r="570" spans="1:12" ht="17.25" customHeight="1">
      <c r="A570" s="22"/>
      <c r="B570" s="23"/>
      <c r="C570" s="23"/>
      <c r="D570" s="32"/>
      <c r="E570" s="38"/>
      <c r="F570" s="38"/>
      <c r="G570" s="38"/>
      <c r="H570" s="38"/>
      <c r="I570" s="38"/>
      <c r="J570" s="38"/>
      <c r="K570" s="38"/>
      <c r="L570" s="23"/>
    </row>
    <row r="571" spans="1:12" ht="17.25" customHeight="1">
      <c r="A571" s="39" t="s">
        <v>682</v>
      </c>
      <c r="B571" s="33" t="s">
        <v>1164</v>
      </c>
      <c r="C571" s="34"/>
      <c r="D571" s="35">
        <f>+집계표!$G$2</f>
        <v>1.1000000000000001</v>
      </c>
      <c r="E571" s="40">
        <f>(G571+I571+K571)</f>
        <v>4195799</v>
      </c>
      <c r="F571" s="40"/>
      <c r="G571" s="40"/>
      <c r="H571" s="40"/>
      <c r="I571" s="40"/>
      <c r="J571" s="40">
        <f>+G569</f>
        <v>3814363</v>
      </c>
      <c r="K571" s="40">
        <f>TRUNC(D571*J571)</f>
        <v>4195799</v>
      </c>
      <c r="L571" s="23"/>
    </row>
    <row r="572" spans="1:12" ht="17.25" customHeight="1">
      <c r="A572" s="39" t="s">
        <v>670</v>
      </c>
      <c r="B572" s="33" t="s">
        <v>425</v>
      </c>
      <c r="C572" s="34"/>
      <c r="D572" s="35">
        <f>+집계표!$H$2</f>
        <v>0.2</v>
      </c>
      <c r="E572" s="40">
        <f>(G572+I572+K572)</f>
        <v>1602032</v>
      </c>
      <c r="F572" s="40"/>
      <c r="G572" s="40"/>
      <c r="H572" s="40"/>
      <c r="I572" s="40"/>
      <c r="J572" s="40">
        <f>+J571+K571</f>
        <v>8010162</v>
      </c>
      <c r="K572" s="40">
        <f>TRUNC(D572*J572)</f>
        <v>1602032</v>
      </c>
      <c r="L572" s="23"/>
    </row>
    <row r="573" spans="1:12" ht="17.25" customHeight="1">
      <c r="A573" s="39" t="s">
        <v>718</v>
      </c>
      <c r="B573" s="33"/>
      <c r="C573" s="34"/>
      <c r="D573" s="36"/>
      <c r="E573" s="40">
        <f>SUM(E569:E572)</f>
        <v>18086158</v>
      </c>
      <c r="F573" s="40"/>
      <c r="G573" s="40">
        <f>SUM(G569:G572)</f>
        <v>3814363</v>
      </c>
      <c r="H573" s="40"/>
      <c r="I573" s="40">
        <f>SUM(I569:I572)</f>
        <v>3893988</v>
      </c>
      <c r="J573" s="40"/>
      <c r="K573" s="40">
        <f>SUM(K569:K572)</f>
        <v>10377807</v>
      </c>
      <c r="L573" s="23"/>
    </row>
    <row r="574" spans="1:12" ht="17.25" customHeight="1">
      <c r="A574" s="39"/>
      <c r="B574" s="33"/>
      <c r="C574" s="34"/>
      <c r="D574" s="36"/>
      <c r="E574" s="40"/>
      <c r="F574" s="40"/>
      <c r="G574" s="40"/>
      <c r="H574" s="40"/>
      <c r="I574" s="40"/>
      <c r="J574" s="40"/>
      <c r="K574" s="40"/>
      <c r="L574" s="23"/>
    </row>
    <row r="575" spans="1:12">
      <c r="A575" s="52" t="s">
        <v>624</v>
      </c>
      <c r="B575" s="37"/>
      <c r="C575" s="23"/>
      <c r="D575" s="23"/>
      <c r="E575" s="38"/>
      <c r="F575" s="53"/>
      <c r="G575" s="38" t="s">
        <v>662</v>
      </c>
      <c r="H575" s="53"/>
      <c r="I575" s="38"/>
      <c r="J575" s="53"/>
      <c r="K575" s="38" t="s">
        <v>662</v>
      </c>
      <c r="L575" s="26"/>
    </row>
    <row r="576" spans="1:12" ht="17.25" customHeight="1">
      <c r="A576" s="52" t="s">
        <v>1891</v>
      </c>
      <c r="B576" s="37"/>
      <c r="C576" s="23"/>
      <c r="D576" s="23"/>
      <c r="E576" s="42"/>
      <c r="F576" s="54"/>
      <c r="G576" s="42" t="s">
        <v>662</v>
      </c>
      <c r="H576" s="54"/>
      <c r="I576" s="42" t="s">
        <v>662</v>
      </c>
      <c r="J576" s="54"/>
      <c r="K576" s="42"/>
      <c r="L576" s="74"/>
    </row>
    <row r="577" spans="1:12" ht="17.25" customHeight="1">
      <c r="A577" s="22" t="s">
        <v>686</v>
      </c>
      <c r="B577" s="23"/>
      <c r="C577" s="23" t="s">
        <v>685</v>
      </c>
      <c r="D577" s="32">
        <v>0.5</v>
      </c>
      <c r="E577" s="38">
        <f>(G577+I577+K577)</f>
        <v>223027</v>
      </c>
      <c r="F577" s="38">
        <f>+인건비!$D$3</f>
        <v>446055</v>
      </c>
      <c r="G577" s="38">
        <f>TRUNC(D577*F577)</f>
        <v>223027</v>
      </c>
      <c r="H577" s="53"/>
      <c r="I577" s="53"/>
      <c r="J577" s="53"/>
      <c r="K577" s="53"/>
      <c r="L577" s="23"/>
    </row>
    <row r="578" spans="1:12" ht="17.25" customHeight="1">
      <c r="A578" s="22" t="s">
        <v>1172</v>
      </c>
      <c r="B578" s="23"/>
      <c r="C578" s="23" t="s">
        <v>685</v>
      </c>
      <c r="D578" s="32">
        <v>1</v>
      </c>
      <c r="E578" s="38">
        <f>(G578+I578+K578)</f>
        <v>346855</v>
      </c>
      <c r="F578" s="38">
        <f>+인건비!$D$4</f>
        <v>346855</v>
      </c>
      <c r="G578" s="38">
        <f>TRUNC(D578*F578)</f>
        <v>346855</v>
      </c>
      <c r="H578" s="53"/>
      <c r="I578" s="53"/>
      <c r="J578" s="53"/>
      <c r="K578" s="53"/>
      <c r="L578" s="23"/>
    </row>
    <row r="579" spans="1:12">
      <c r="A579" s="22" t="s">
        <v>701</v>
      </c>
      <c r="B579" s="23"/>
      <c r="C579" s="23"/>
      <c r="D579" s="32"/>
      <c r="E579" s="38">
        <f>SUM(E577:E578)</f>
        <v>569882</v>
      </c>
      <c r="F579" s="38"/>
      <c r="G579" s="38">
        <f>SUM(G577:G578)</f>
        <v>569882</v>
      </c>
      <c r="H579" s="38"/>
      <c r="I579" s="38"/>
      <c r="J579" s="38"/>
      <c r="K579" s="38"/>
      <c r="L579" s="29"/>
    </row>
    <row r="580" spans="1:12">
      <c r="A580" s="22"/>
      <c r="B580" s="23"/>
      <c r="C580" s="23"/>
      <c r="D580" s="32"/>
      <c r="E580" s="38"/>
      <c r="F580" s="38"/>
      <c r="G580" s="38"/>
      <c r="H580" s="38"/>
      <c r="I580" s="38"/>
      <c r="J580" s="38"/>
      <c r="K580" s="38"/>
      <c r="L580" s="29"/>
    </row>
    <row r="581" spans="1:12">
      <c r="A581" s="39" t="s">
        <v>682</v>
      </c>
      <c r="B581" s="33" t="s">
        <v>1164</v>
      </c>
      <c r="C581" s="34"/>
      <c r="D581" s="35">
        <f>+집계표!$G$2</f>
        <v>1.1000000000000001</v>
      </c>
      <c r="E581" s="40">
        <f>(G581+I581+K581)</f>
        <v>626870</v>
      </c>
      <c r="F581" s="40"/>
      <c r="G581" s="40"/>
      <c r="H581" s="40"/>
      <c r="I581" s="40"/>
      <c r="J581" s="40">
        <f>+G579</f>
        <v>569882</v>
      </c>
      <c r="K581" s="40">
        <f>TRUNC(D581*J581)</f>
        <v>626870</v>
      </c>
      <c r="L581" s="29"/>
    </row>
    <row r="582" spans="1:12">
      <c r="A582" s="39" t="s">
        <v>670</v>
      </c>
      <c r="B582" s="33" t="s">
        <v>425</v>
      </c>
      <c r="C582" s="34"/>
      <c r="D582" s="35">
        <f>+집계표!$H$2</f>
        <v>0.2</v>
      </c>
      <c r="E582" s="40">
        <f>(G582+I582+K582)</f>
        <v>239350</v>
      </c>
      <c r="F582" s="40"/>
      <c r="G582" s="40"/>
      <c r="H582" s="40"/>
      <c r="I582" s="40"/>
      <c r="J582" s="40">
        <f>+J581+K581</f>
        <v>1196752</v>
      </c>
      <c r="K582" s="40">
        <f>TRUNC(D582*J582)</f>
        <v>239350</v>
      </c>
      <c r="L582" s="29"/>
    </row>
    <row r="583" spans="1:12">
      <c r="A583" s="39" t="s">
        <v>718</v>
      </c>
      <c r="B583" s="33"/>
      <c r="C583" s="34"/>
      <c r="D583" s="36"/>
      <c r="E583" s="40">
        <f>SUM(E579:E582)</f>
        <v>1436102</v>
      </c>
      <c r="F583" s="40"/>
      <c r="G583" s="40">
        <f>SUM(G579:G582)</f>
        <v>569882</v>
      </c>
      <c r="H583" s="40"/>
      <c r="I583" s="40"/>
      <c r="J583" s="40"/>
      <c r="K583" s="40">
        <f>SUM(K579:K582)</f>
        <v>866220</v>
      </c>
      <c r="L583" s="29"/>
    </row>
    <row r="584" spans="1:12" ht="17.25" customHeight="1">
      <c r="A584" s="22"/>
      <c r="B584" s="23"/>
      <c r="C584" s="23"/>
      <c r="D584" s="32"/>
      <c r="E584" s="38"/>
      <c r="F584" s="38"/>
      <c r="G584" s="38"/>
      <c r="H584" s="53"/>
      <c r="I584" s="53"/>
      <c r="J584" s="53"/>
      <c r="K584" s="53"/>
      <c r="L584" s="23"/>
    </row>
    <row r="585" spans="1:12" ht="17.25" customHeight="1">
      <c r="A585" s="52" t="s">
        <v>1908</v>
      </c>
      <c r="B585" s="37"/>
      <c r="C585" s="23"/>
      <c r="D585" s="23"/>
      <c r="E585" s="42"/>
      <c r="F585" s="54"/>
      <c r="G585" s="42" t="s">
        <v>662</v>
      </c>
      <c r="H585" s="54"/>
      <c r="I585" s="42"/>
      <c r="J585" s="54"/>
      <c r="K585" s="42"/>
      <c r="L585" s="74"/>
    </row>
    <row r="586" spans="1:12" ht="17.25" customHeight="1">
      <c r="A586" s="22" t="s">
        <v>686</v>
      </c>
      <c r="B586" s="23"/>
      <c r="C586" s="23" t="s">
        <v>685</v>
      </c>
      <c r="D586" s="32">
        <v>1.5</v>
      </c>
      <c r="E586" s="38">
        <f>(G586+I586+K586)</f>
        <v>669082</v>
      </c>
      <c r="F586" s="38">
        <f>+인건비!$D$3</f>
        <v>446055</v>
      </c>
      <c r="G586" s="38">
        <f>TRUNC(D586*F586)</f>
        <v>669082</v>
      </c>
      <c r="H586" s="53"/>
      <c r="I586" s="53"/>
      <c r="J586" s="53"/>
      <c r="K586" s="53"/>
      <c r="L586" s="23"/>
    </row>
    <row r="587" spans="1:12" ht="17.25" customHeight="1">
      <c r="A587" s="22" t="s">
        <v>1172</v>
      </c>
      <c r="B587" s="23"/>
      <c r="C587" s="23" t="s">
        <v>685</v>
      </c>
      <c r="D587" s="32">
        <v>3</v>
      </c>
      <c r="E587" s="38">
        <f>(G587+I587+K587)</f>
        <v>1040565</v>
      </c>
      <c r="F587" s="38">
        <f>+인건비!$D$4</f>
        <v>346855</v>
      </c>
      <c r="G587" s="38">
        <f>TRUNC(D587*F587)</f>
        <v>1040565</v>
      </c>
      <c r="H587" s="53"/>
      <c r="I587" s="53"/>
      <c r="J587" s="53"/>
      <c r="K587" s="53"/>
      <c r="L587" s="23"/>
    </row>
    <row r="588" spans="1:12">
      <c r="A588" s="22" t="s">
        <v>701</v>
      </c>
      <c r="B588" s="23"/>
      <c r="C588" s="23"/>
      <c r="D588" s="32"/>
      <c r="E588" s="38">
        <f>SUM(E586:E587)</f>
        <v>1709647</v>
      </c>
      <c r="F588" s="38"/>
      <c r="G588" s="38">
        <f>SUM(G586:G587)</f>
        <v>1709647</v>
      </c>
      <c r="H588" s="38"/>
      <c r="I588" s="38"/>
      <c r="J588" s="38"/>
      <c r="K588" s="38"/>
      <c r="L588" s="29"/>
    </row>
    <row r="589" spans="1:12">
      <c r="A589" s="22"/>
      <c r="B589" s="23"/>
      <c r="C589" s="23"/>
      <c r="D589" s="32"/>
      <c r="E589" s="38"/>
      <c r="F589" s="38"/>
      <c r="G589" s="38"/>
      <c r="H589" s="38"/>
      <c r="I589" s="38"/>
      <c r="J589" s="38"/>
      <c r="K589" s="38"/>
      <c r="L589" s="29"/>
    </row>
    <row r="590" spans="1:12">
      <c r="A590" s="39" t="s">
        <v>682</v>
      </c>
      <c r="B590" s="33" t="s">
        <v>1164</v>
      </c>
      <c r="C590" s="34"/>
      <c r="D590" s="35">
        <f>+집계표!$G$2</f>
        <v>1.1000000000000001</v>
      </c>
      <c r="E590" s="40">
        <f>(G590+I590+K590)</f>
        <v>1880611</v>
      </c>
      <c r="F590" s="40"/>
      <c r="G590" s="40"/>
      <c r="H590" s="40"/>
      <c r="I590" s="40"/>
      <c r="J590" s="40">
        <f>+G588</f>
        <v>1709647</v>
      </c>
      <c r="K590" s="40">
        <f>TRUNC(D590*J590)</f>
        <v>1880611</v>
      </c>
      <c r="L590" s="29"/>
    </row>
    <row r="591" spans="1:12">
      <c r="A591" s="39" t="s">
        <v>670</v>
      </c>
      <c r="B591" s="33" t="s">
        <v>425</v>
      </c>
      <c r="C591" s="34"/>
      <c r="D591" s="35">
        <f>+집계표!$H$2</f>
        <v>0.2</v>
      </c>
      <c r="E591" s="40">
        <f>(G591+I591+K591)</f>
        <v>718051</v>
      </c>
      <c r="F591" s="40"/>
      <c r="G591" s="40"/>
      <c r="H591" s="40"/>
      <c r="I591" s="40"/>
      <c r="J591" s="40">
        <f>+J590+K590</f>
        <v>3590258</v>
      </c>
      <c r="K591" s="40">
        <f>TRUNC(D591*J591)</f>
        <v>718051</v>
      </c>
      <c r="L591" s="29"/>
    </row>
    <row r="592" spans="1:12">
      <c r="A592" s="39" t="s">
        <v>718</v>
      </c>
      <c r="B592" s="33"/>
      <c r="C592" s="34"/>
      <c r="D592" s="36"/>
      <c r="E592" s="40">
        <f>SUM(E588:E591)</f>
        <v>4308309</v>
      </c>
      <c r="F592" s="40"/>
      <c r="G592" s="40">
        <f>SUM(G588:G591)</f>
        <v>1709647</v>
      </c>
      <c r="H592" s="40"/>
      <c r="I592" s="40"/>
      <c r="J592" s="40"/>
      <c r="K592" s="40">
        <f>SUM(K588:K591)</f>
        <v>2598662</v>
      </c>
      <c r="L592" s="29"/>
    </row>
    <row r="593" spans="1:12" ht="17.25" customHeight="1">
      <c r="A593" s="22"/>
      <c r="B593" s="23"/>
      <c r="C593" s="23"/>
      <c r="D593" s="32"/>
      <c r="E593" s="38"/>
      <c r="F593" s="38"/>
      <c r="G593" s="38"/>
      <c r="H593" s="53"/>
      <c r="I593" s="53"/>
      <c r="J593" s="53"/>
      <c r="K593" s="53"/>
      <c r="L593" s="23"/>
    </row>
    <row r="594" spans="1:12" ht="17.25" customHeight="1">
      <c r="A594" s="52" t="s">
        <v>942</v>
      </c>
      <c r="B594" s="37"/>
      <c r="C594" s="23"/>
      <c r="D594" s="23"/>
      <c r="E594" s="42"/>
      <c r="F594" s="54"/>
      <c r="G594" s="42" t="s">
        <v>662</v>
      </c>
      <c r="H594" s="54"/>
      <c r="I594" s="42" t="s">
        <v>662</v>
      </c>
      <c r="J594" s="54"/>
      <c r="K594" s="42"/>
      <c r="L594" s="74"/>
    </row>
    <row r="595" spans="1:12" ht="17.25" customHeight="1">
      <c r="A595" s="22" t="s">
        <v>686</v>
      </c>
      <c r="B595" s="23"/>
      <c r="C595" s="23" t="s">
        <v>685</v>
      </c>
      <c r="D595" s="32">
        <v>3.9</v>
      </c>
      <c r="E595" s="38">
        <f t="shared" ref="E595:E604" si="35">(G595+I595+K595)</f>
        <v>1739614</v>
      </c>
      <c r="F595" s="38">
        <f>+인건비!$D$3</f>
        <v>446055</v>
      </c>
      <c r="G595" s="38">
        <f>TRUNC(D595*F595)</f>
        <v>1739614</v>
      </c>
      <c r="H595" s="38"/>
      <c r="I595" s="38"/>
      <c r="J595" s="38"/>
      <c r="K595" s="38"/>
      <c r="L595" s="23"/>
    </row>
    <row r="596" spans="1:12" ht="17.25" customHeight="1">
      <c r="A596" s="22" t="s">
        <v>1172</v>
      </c>
      <c r="B596" s="23"/>
      <c r="C596" s="23" t="s">
        <v>685</v>
      </c>
      <c r="D596" s="32">
        <v>5.2</v>
      </c>
      <c r="E596" s="38">
        <f t="shared" si="35"/>
        <v>1803646</v>
      </c>
      <c r="F596" s="38">
        <f>+인건비!$D$4</f>
        <v>346855</v>
      </c>
      <c r="G596" s="38">
        <f>TRUNC(D596*F596)</f>
        <v>1803646</v>
      </c>
      <c r="H596" s="38"/>
      <c r="I596" s="38"/>
      <c r="J596" s="38"/>
      <c r="K596" s="38"/>
      <c r="L596" s="23"/>
    </row>
    <row r="597" spans="1:12" ht="17.25" customHeight="1">
      <c r="A597" s="22" t="s">
        <v>1161</v>
      </c>
      <c r="B597" s="23"/>
      <c r="C597" s="23" t="s">
        <v>685</v>
      </c>
      <c r="D597" s="32">
        <v>10.4</v>
      </c>
      <c r="E597" s="38">
        <f>(G597+I597+K597)</f>
        <v>3055509</v>
      </c>
      <c r="F597" s="38">
        <f>+인건비!$D$5</f>
        <v>293799</v>
      </c>
      <c r="G597" s="38">
        <f>TRUNC(D597*F597)</f>
        <v>3055509</v>
      </c>
      <c r="H597" s="38"/>
      <c r="I597" s="38"/>
      <c r="J597" s="38"/>
      <c r="K597" s="38"/>
      <c r="L597" s="23"/>
    </row>
    <row r="598" spans="1:12" ht="17.25" customHeight="1">
      <c r="A598" s="22" t="s">
        <v>1154</v>
      </c>
      <c r="B598" s="23" t="s">
        <v>662</v>
      </c>
      <c r="C598" s="23" t="s">
        <v>685</v>
      </c>
      <c r="D598" s="32">
        <v>20.2</v>
      </c>
      <c r="E598" s="38">
        <f t="shared" si="35"/>
        <v>5512883</v>
      </c>
      <c r="F598" s="38">
        <f>+인건비!$D$6</f>
        <v>272915</v>
      </c>
      <c r="G598" s="38">
        <f>TRUNC(D598*F598)</f>
        <v>5512883</v>
      </c>
      <c r="H598" s="38"/>
      <c r="I598" s="38"/>
      <c r="J598" s="38"/>
      <c r="K598" s="38"/>
      <c r="L598" s="23"/>
    </row>
    <row r="599" spans="1:12" ht="17.25" customHeight="1">
      <c r="A599" s="22" t="s">
        <v>1187</v>
      </c>
      <c r="B599" s="23"/>
      <c r="C599" s="23" t="s">
        <v>685</v>
      </c>
      <c r="D599" s="32">
        <v>6.5</v>
      </c>
      <c r="E599" s="38">
        <f t="shared" si="35"/>
        <v>1392443</v>
      </c>
      <c r="F599" s="38"/>
      <c r="G599" s="38"/>
      <c r="H599" s="38"/>
      <c r="I599" s="38"/>
      <c r="J599" s="38">
        <f>+인건비!$E$18</f>
        <v>214222</v>
      </c>
      <c r="K599" s="38">
        <f>TRUNC(D599*J599)</f>
        <v>1392443</v>
      </c>
      <c r="L599" s="23"/>
    </row>
    <row r="600" spans="1:12" ht="17.25" customHeight="1">
      <c r="A600" s="22" t="s">
        <v>1182</v>
      </c>
      <c r="B600" s="23"/>
      <c r="C600" s="23" t="s">
        <v>685</v>
      </c>
      <c r="D600" s="32">
        <v>16.3</v>
      </c>
      <c r="E600" s="38">
        <f t="shared" si="35"/>
        <v>2698383</v>
      </c>
      <c r="F600" s="38"/>
      <c r="G600" s="38"/>
      <c r="H600" s="38"/>
      <c r="I600" s="38"/>
      <c r="J600" s="38">
        <f>+인건비!$E$17</f>
        <v>165545</v>
      </c>
      <c r="K600" s="38">
        <f>TRUNC(D600*J600)</f>
        <v>2698383</v>
      </c>
      <c r="L600" s="23"/>
    </row>
    <row r="601" spans="1:12" ht="17.25" customHeight="1">
      <c r="A601" s="22" t="s">
        <v>1528</v>
      </c>
      <c r="B601" s="23" t="s">
        <v>1189</v>
      </c>
      <c r="C601" s="23" t="s">
        <v>687</v>
      </c>
      <c r="D601" s="59">
        <v>0.05</v>
      </c>
      <c r="E601" s="38">
        <f t="shared" si="35"/>
        <v>386820</v>
      </c>
      <c r="F601" s="38"/>
      <c r="G601" s="38"/>
      <c r="H601" s="38">
        <f>+재료비!$K$20</f>
        <v>7736400.0000000009</v>
      </c>
      <c r="I601" s="38">
        <f>TRUNC(D601*H601)</f>
        <v>386820</v>
      </c>
      <c r="J601" s="38"/>
      <c r="K601" s="38"/>
      <c r="L601" s="23"/>
    </row>
    <row r="602" spans="1:12" ht="17.25" customHeight="1">
      <c r="A602" s="22" t="s">
        <v>700</v>
      </c>
      <c r="B602" s="23" t="s">
        <v>716</v>
      </c>
      <c r="C602" s="23" t="s">
        <v>663</v>
      </c>
      <c r="D602" s="32">
        <v>5</v>
      </c>
      <c r="E602" s="38">
        <f t="shared" si="35"/>
        <v>128940</v>
      </c>
      <c r="F602" s="38"/>
      <c r="G602" s="38"/>
      <c r="H602" s="38">
        <f>+재료비!$K$21</f>
        <v>25788</v>
      </c>
      <c r="I602" s="38">
        <f>TRUNC(D602*H602)</f>
        <v>128940</v>
      </c>
      <c r="J602" s="38"/>
      <c r="K602" s="38"/>
      <c r="L602" s="92"/>
    </row>
    <row r="603" spans="1:12" ht="17.25" customHeight="1">
      <c r="A603" s="22" t="s">
        <v>2070</v>
      </c>
      <c r="B603" s="23"/>
      <c r="C603" s="23" t="s">
        <v>770</v>
      </c>
      <c r="D603" s="32">
        <v>36</v>
      </c>
      <c r="E603" s="38">
        <f t="shared" si="35"/>
        <v>472068</v>
      </c>
      <c r="F603" s="38"/>
      <c r="G603" s="38"/>
      <c r="H603" s="38"/>
      <c r="I603" s="38"/>
      <c r="J603" s="38">
        <f>+기계손료!$J$16</f>
        <v>13113</v>
      </c>
      <c r="K603" s="38">
        <f>TRUNC(D603*J603)</f>
        <v>472068</v>
      </c>
      <c r="L603" s="23"/>
    </row>
    <row r="604" spans="1:12" ht="17.25" customHeight="1">
      <c r="A604" s="22" t="s">
        <v>2063</v>
      </c>
      <c r="B604" s="23"/>
      <c r="C604" s="23" t="s">
        <v>770</v>
      </c>
      <c r="D604" s="32">
        <v>8</v>
      </c>
      <c r="E604" s="38">
        <f t="shared" si="35"/>
        <v>15344</v>
      </c>
      <c r="F604" s="38"/>
      <c r="G604" s="38"/>
      <c r="H604" s="38"/>
      <c r="I604" s="38"/>
      <c r="J604" s="38">
        <f>+기계손료!$J$4</f>
        <v>1918</v>
      </c>
      <c r="K604" s="38">
        <f>TRUNC(D604*J604)</f>
        <v>15344</v>
      </c>
      <c r="L604" s="23"/>
    </row>
    <row r="605" spans="1:12" ht="17.25" customHeight="1">
      <c r="A605" s="22" t="s">
        <v>701</v>
      </c>
      <c r="B605" s="23"/>
      <c r="C605" s="23"/>
      <c r="D605" s="32"/>
      <c r="E605" s="38">
        <f>SUM(E595:E604)</f>
        <v>17205650</v>
      </c>
      <c r="F605" s="38"/>
      <c r="G605" s="38">
        <f>SUM(G595:G604)</f>
        <v>12111652</v>
      </c>
      <c r="H605" s="38"/>
      <c r="I605" s="38">
        <f>SUM(I595:I604)</f>
        <v>515760</v>
      </c>
      <c r="J605" s="38"/>
      <c r="K605" s="38">
        <f>SUM(K595:K604)</f>
        <v>4578238</v>
      </c>
      <c r="L605" s="23"/>
    </row>
    <row r="606" spans="1:12" ht="17.25" customHeight="1">
      <c r="A606" s="22"/>
      <c r="B606" s="23"/>
      <c r="C606" s="23"/>
      <c r="D606" s="32"/>
      <c r="E606" s="38"/>
      <c r="F606" s="38"/>
      <c r="G606" s="38"/>
      <c r="H606" s="38"/>
      <c r="I606" s="38"/>
      <c r="J606" s="38"/>
      <c r="K606" s="38"/>
      <c r="L606" s="23"/>
    </row>
    <row r="607" spans="1:12" ht="17.25" customHeight="1">
      <c r="A607" s="39" t="s">
        <v>682</v>
      </c>
      <c r="B607" s="33" t="s">
        <v>1164</v>
      </c>
      <c r="C607" s="34"/>
      <c r="D607" s="35">
        <f>+집계표!$G$2</f>
        <v>1.1000000000000001</v>
      </c>
      <c r="E607" s="40">
        <f>(G607+I607+K607)</f>
        <v>13322817</v>
      </c>
      <c r="F607" s="40"/>
      <c r="G607" s="40"/>
      <c r="H607" s="40"/>
      <c r="I607" s="40"/>
      <c r="J607" s="40">
        <f>+G605</f>
        <v>12111652</v>
      </c>
      <c r="K607" s="40">
        <f>TRUNC(D607*J607)</f>
        <v>13322817</v>
      </c>
      <c r="L607" s="23"/>
    </row>
    <row r="608" spans="1:12" ht="17.25" customHeight="1">
      <c r="A608" s="39" t="s">
        <v>670</v>
      </c>
      <c r="B608" s="33" t="s">
        <v>425</v>
      </c>
      <c r="C608" s="34"/>
      <c r="D608" s="35">
        <f>+집계표!$H$2</f>
        <v>0.2</v>
      </c>
      <c r="E608" s="40">
        <f>(G608+I608+K608)</f>
        <v>5086893</v>
      </c>
      <c r="F608" s="40"/>
      <c r="G608" s="40"/>
      <c r="H608" s="40"/>
      <c r="I608" s="40"/>
      <c r="J608" s="40">
        <f>+J607+K607</f>
        <v>25434469</v>
      </c>
      <c r="K608" s="40">
        <f>TRUNC(D608*J608)</f>
        <v>5086893</v>
      </c>
      <c r="L608" s="23"/>
    </row>
    <row r="609" spans="1:12" ht="17.25" customHeight="1">
      <c r="A609" s="39" t="s">
        <v>718</v>
      </c>
      <c r="B609" s="33"/>
      <c r="C609" s="34"/>
      <c r="D609" s="36"/>
      <c r="E609" s="40">
        <f>SUM(E605:E608)</f>
        <v>35615360</v>
      </c>
      <c r="F609" s="40"/>
      <c r="G609" s="40">
        <f>SUM(G605:G608)</f>
        <v>12111652</v>
      </c>
      <c r="H609" s="40"/>
      <c r="I609" s="40">
        <f>SUM(I605:I608)</f>
        <v>515760</v>
      </c>
      <c r="J609" s="40"/>
      <c r="K609" s="40">
        <f>SUM(K605:K608)</f>
        <v>22987948</v>
      </c>
      <c r="L609" s="23"/>
    </row>
    <row r="610" spans="1:12" ht="17.25" customHeight="1">
      <c r="A610" s="39"/>
      <c r="B610" s="33"/>
      <c r="C610" s="34"/>
      <c r="D610" s="36"/>
      <c r="E610" s="40"/>
      <c r="F610" s="40"/>
      <c r="G610" s="40"/>
      <c r="H610" s="40"/>
      <c r="I610" s="40"/>
      <c r="J610" s="40"/>
      <c r="K610" s="40"/>
      <c r="L610" s="23"/>
    </row>
    <row r="611" spans="1:12" ht="17.25" customHeight="1">
      <c r="A611" s="52" t="s">
        <v>295</v>
      </c>
      <c r="B611" s="37"/>
      <c r="C611" s="23"/>
      <c r="D611" s="23"/>
      <c r="E611" s="42"/>
      <c r="F611" s="54"/>
      <c r="G611" s="42" t="s">
        <v>662</v>
      </c>
      <c r="H611" s="54"/>
      <c r="I611" s="42" t="s">
        <v>662</v>
      </c>
      <c r="J611" s="54"/>
      <c r="K611" s="42"/>
      <c r="L611" s="74"/>
    </row>
    <row r="612" spans="1:12" ht="17.25" customHeight="1">
      <c r="A612" s="22" t="s">
        <v>686</v>
      </c>
      <c r="B612" s="23"/>
      <c r="C612" s="23" t="s">
        <v>685</v>
      </c>
      <c r="D612" s="32">
        <v>2.7</v>
      </c>
      <c r="E612" s="38">
        <f t="shared" ref="E612:E621" si="36">(G612+I612+K612)</f>
        <v>1204348</v>
      </c>
      <c r="F612" s="38">
        <f>+인건비!$D$3</f>
        <v>446055</v>
      </c>
      <c r="G612" s="38">
        <f>TRUNC(D612*F612)</f>
        <v>1204348</v>
      </c>
      <c r="H612" s="38"/>
      <c r="I612" s="38"/>
      <c r="J612" s="38"/>
      <c r="K612" s="38"/>
      <c r="L612" s="23"/>
    </row>
    <row r="613" spans="1:12" ht="17.25" customHeight="1">
      <c r="A613" s="22" t="s">
        <v>1172</v>
      </c>
      <c r="B613" s="23"/>
      <c r="C613" s="23" t="s">
        <v>685</v>
      </c>
      <c r="D613" s="32">
        <v>3.6</v>
      </c>
      <c r="E613" s="38">
        <f t="shared" si="36"/>
        <v>1248678</v>
      </c>
      <c r="F613" s="38">
        <f>+인건비!$D$4</f>
        <v>346855</v>
      </c>
      <c r="G613" s="38">
        <f>TRUNC(D613*F613)</f>
        <v>1248678</v>
      </c>
      <c r="H613" s="38"/>
      <c r="I613" s="38"/>
      <c r="J613" s="38"/>
      <c r="K613" s="38"/>
      <c r="L613" s="23"/>
    </row>
    <row r="614" spans="1:12" ht="17.25" customHeight="1">
      <c r="A614" s="22" t="s">
        <v>1161</v>
      </c>
      <c r="B614" s="23"/>
      <c r="C614" s="23" t="s">
        <v>685</v>
      </c>
      <c r="D614" s="32">
        <v>7.2</v>
      </c>
      <c r="E614" s="38">
        <f t="shared" si="36"/>
        <v>2115352</v>
      </c>
      <c r="F614" s="38">
        <f>+인건비!$D$5</f>
        <v>293799</v>
      </c>
      <c r="G614" s="38">
        <f>TRUNC(D614*F614)</f>
        <v>2115352</v>
      </c>
      <c r="H614" s="38"/>
      <c r="I614" s="38"/>
      <c r="J614" s="38"/>
      <c r="K614" s="38"/>
      <c r="L614" s="23"/>
    </row>
    <row r="615" spans="1:12" ht="17.25" customHeight="1">
      <c r="A615" s="22" t="s">
        <v>1154</v>
      </c>
      <c r="B615" s="23" t="s">
        <v>662</v>
      </c>
      <c r="C615" s="23" t="s">
        <v>685</v>
      </c>
      <c r="D615" s="32">
        <v>14.1</v>
      </c>
      <c r="E615" s="38">
        <f t="shared" si="36"/>
        <v>3848101</v>
      </c>
      <c r="F615" s="38">
        <f>+인건비!$D$6</f>
        <v>272915</v>
      </c>
      <c r="G615" s="38">
        <f>TRUNC(D615*F615)</f>
        <v>3848101</v>
      </c>
      <c r="H615" s="38"/>
      <c r="I615" s="38"/>
      <c r="J615" s="38"/>
      <c r="K615" s="38"/>
      <c r="L615" s="23"/>
    </row>
    <row r="616" spans="1:12" ht="17.25" customHeight="1">
      <c r="A616" s="22" t="s">
        <v>1187</v>
      </c>
      <c r="B616" s="23"/>
      <c r="C616" s="23" t="s">
        <v>685</v>
      </c>
      <c r="D616" s="32">
        <v>4.5</v>
      </c>
      <c r="E616" s="38">
        <f t="shared" si="36"/>
        <v>963999</v>
      </c>
      <c r="F616" s="38"/>
      <c r="G616" s="38"/>
      <c r="H616" s="38"/>
      <c r="I616" s="38"/>
      <c r="J616" s="38">
        <f>+인건비!$E$18</f>
        <v>214222</v>
      </c>
      <c r="K616" s="38">
        <f>TRUNC(D616*J616)</f>
        <v>963999</v>
      </c>
      <c r="L616" s="23"/>
    </row>
    <row r="617" spans="1:12" ht="17.25" customHeight="1">
      <c r="A617" s="22" t="s">
        <v>1182</v>
      </c>
      <c r="B617" s="23"/>
      <c r="C617" s="23" t="s">
        <v>685</v>
      </c>
      <c r="D617" s="32">
        <v>11.4</v>
      </c>
      <c r="E617" s="38">
        <f t="shared" si="36"/>
        <v>1887213</v>
      </c>
      <c r="F617" s="38"/>
      <c r="G617" s="38"/>
      <c r="H617" s="38"/>
      <c r="I617" s="38"/>
      <c r="J617" s="38">
        <f>+인건비!$E$17</f>
        <v>165545</v>
      </c>
      <c r="K617" s="38">
        <f>TRUNC(D617*J617)</f>
        <v>1887213</v>
      </c>
      <c r="L617" s="23"/>
    </row>
    <row r="618" spans="1:12" ht="17.25" customHeight="1">
      <c r="A618" s="22" t="s">
        <v>1528</v>
      </c>
      <c r="B618" s="23" t="s">
        <v>1189</v>
      </c>
      <c r="C618" s="23" t="s">
        <v>687</v>
      </c>
      <c r="D618" s="59">
        <v>0.03</v>
      </c>
      <c r="E618" s="38">
        <f t="shared" si="36"/>
        <v>232092</v>
      </c>
      <c r="F618" s="38"/>
      <c r="G618" s="38"/>
      <c r="H618" s="38">
        <f>+재료비!$K$20</f>
        <v>7736400.0000000009</v>
      </c>
      <c r="I618" s="38">
        <f>TRUNC(D618*H618)</f>
        <v>232092</v>
      </c>
      <c r="J618" s="38"/>
      <c r="K618" s="38"/>
      <c r="L618" s="23"/>
    </row>
    <row r="619" spans="1:12" ht="17.25" customHeight="1">
      <c r="A619" s="22" t="s">
        <v>700</v>
      </c>
      <c r="B619" s="23" t="s">
        <v>716</v>
      </c>
      <c r="C619" s="23" t="s">
        <v>663</v>
      </c>
      <c r="D619" s="32">
        <v>3</v>
      </c>
      <c r="E619" s="38">
        <f t="shared" si="36"/>
        <v>77364</v>
      </c>
      <c r="F619" s="38"/>
      <c r="G619" s="38"/>
      <c r="H619" s="38">
        <f>+재료비!$K$21</f>
        <v>25788</v>
      </c>
      <c r="I619" s="38">
        <f>TRUNC(D619*H619)</f>
        <v>77364</v>
      </c>
      <c r="J619" s="38"/>
      <c r="K619" s="38"/>
      <c r="L619" s="92"/>
    </row>
    <row r="620" spans="1:12" ht="17.25" customHeight="1">
      <c r="A620" s="22" t="s">
        <v>2070</v>
      </c>
      <c r="B620" s="23"/>
      <c r="C620" s="23" t="s">
        <v>770</v>
      </c>
      <c r="D620" s="32">
        <v>24</v>
      </c>
      <c r="E620" s="38">
        <f t="shared" si="36"/>
        <v>314712</v>
      </c>
      <c r="F620" s="38"/>
      <c r="G620" s="38"/>
      <c r="H620" s="38"/>
      <c r="I620" s="38"/>
      <c r="J620" s="38">
        <f>+기계손료!$J$16</f>
        <v>13113</v>
      </c>
      <c r="K620" s="38">
        <f>TRUNC(D620*J620)</f>
        <v>314712</v>
      </c>
      <c r="L620" s="23"/>
    </row>
    <row r="621" spans="1:12" ht="17.25" customHeight="1">
      <c r="A621" s="22" t="s">
        <v>2063</v>
      </c>
      <c r="B621" s="23"/>
      <c r="C621" s="23" t="s">
        <v>770</v>
      </c>
      <c r="D621" s="32">
        <v>5.6</v>
      </c>
      <c r="E621" s="38">
        <f t="shared" si="36"/>
        <v>10740</v>
      </c>
      <c r="F621" s="38"/>
      <c r="G621" s="38"/>
      <c r="H621" s="38"/>
      <c r="I621" s="38"/>
      <c r="J621" s="38">
        <f>+기계손료!$J$4</f>
        <v>1918</v>
      </c>
      <c r="K621" s="38">
        <f>TRUNC(D621*J621)</f>
        <v>10740</v>
      </c>
      <c r="L621" s="23"/>
    </row>
    <row r="622" spans="1:12" ht="17.25" customHeight="1">
      <c r="A622" s="22" t="s">
        <v>701</v>
      </c>
      <c r="B622" s="23"/>
      <c r="C622" s="23"/>
      <c r="D622" s="32"/>
      <c r="E622" s="38">
        <f>SUM(E612:E621)</f>
        <v>11902599</v>
      </c>
      <c r="F622" s="38"/>
      <c r="G622" s="38">
        <f>SUM(G612:G621)</f>
        <v>8416479</v>
      </c>
      <c r="H622" s="38"/>
      <c r="I622" s="38">
        <f>SUM(I612:I621)</f>
        <v>309456</v>
      </c>
      <c r="J622" s="38"/>
      <c r="K622" s="38">
        <f>SUM(K612:K621)</f>
        <v>3176664</v>
      </c>
      <c r="L622" s="23"/>
    </row>
    <row r="623" spans="1:12" ht="17.25" customHeight="1">
      <c r="A623" s="22"/>
      <c r="B623" s="23"/>
      <c r="C623" s="23"/>
      <c r="D623" s="32"/>
      <c r="E623" s="38"/>
      <c r="F623" s="38"/>
      <c r="G623" s="38"/>
      <c r="H623" s="38"/>
      <c r="I623" s="38"/>
      <c r="J623" s="38"/>
      <c r="K623" s="38"/>
      <c r="L623" s="23"/>
    </row>
    <row r="624" spans="1:12" ht="17.25" customHeight="1">
      <c r="A624" s="39" t="s">
        <v>682</v>
      </c>
      <c r="B624" s="33" t="s">
        <v>1164</v>
      </c>
      <c r="C624" s="34"/>
      <c r="D624" s="35">
        <f>+집계표!$G$2</f>
        <v>1.1000000000000001</v>
      </c>
      <c r="E624" s="40">
        <f>(G624+I624+K624)</f>
        <v>9258126</v>
      </c>
      <c r="F624" s="40"/>
      <c r="G624" s="40"/>
      <c r="H624" s="40"/>
      <c r="I624" s="40"/>
      <c r="J624" s="40">
        <f>+G622</f>
        <v>8416479</v>
      </c>
      <c r="K624" s="40">
        <f>TRUNC(D624*J624)</f>
        <v>9258126</v>
      </c>
      <c r="L624" s="23"/>
    </row>
    <row r="625" spans="1:12" ht="17.25" customHeight="1">
      <c r="A625" s="39" t="s">
        <v>670</v>
      </c>
      <c r="B625" s="33" t="s">
        <v>425</v>
      </c>
      <c r="C625" s="34"/>
      <c r="D625" s="35">
        <f>+집계표!$H$2</f>
        <v>0.2</v>
      </c>
      <c r="E625" s="40">
        <f>(G625+I625+K625)</f>
        <v>3534921</v>
      </c>
      <c r="F625" s="40"/>
      <c r="G625" s="40"/>
      <c r="H625" s="40"/>
      <c r="I625" s="40"/>
      <c r="J625" s="40">
        <f>+J624+K624</f>
        <v>17674605</v>
      </c>
      <c r="K625" s="40">
        <f>TRUNC(D625*J625)</f>
        <v>3534921</v>
      </c>
      <c r="L625" s="23"/>
    </row>
    <row r="626" spans="1:12" ht="17.25" customHeight="1">
      <c r="A626" s="39" t="s">
        <v>718</v>
      </c>
      <c r="B626" s="33"/>
      <c r="C626" s="34"/>
      <c r="D626" s="36"/>
      <c r="E626" s="40">
        <f>SUM(E622:E625)</f>
        <v>24695646</v>
      </c>
      <c r="F626" s="40"/>
      <c r="G626" s="40">
        <f>SUM(G622:G625)</f>
        <v>8416479</v>
      </c>
      <c r="H626" s="40"/>
      <c r="I626" s="40">
        <f>SUM(I622:I625)</f>
        <v>309456</v>
      </c>
      <c r="J626" s="40"/>
      <c r="K626" s="40">
        <f>SUM(K622:K625)</f>
        <v>15969711</v>
      </c>
      <c r="L626" s="23"/>
    </row>
    <row r="627" spans="1:12" ht="17.25" customHeight="1">
      <c r="A627" s="39"/>
      <c r="B627" s="33"/>
      <c r="C627" s="34"/>
      <c r="D627" s="36"/>
      <c r="E627" s="40"/>
      <c r="F627" s="40"/>
      <c r="G627" s="40"/>
      <c r="H627" s="40"/>
      <c r="I627" s="40"/>
      <c r="J627" s="40"/>
      <c r="K627" s="40"/>
      <c r="L627" s="23"/>
    </row>
    <row r="628" spans="1:12">
      <c r="A628" s="52" t="s">
        <v>625</v>
      </c>
      <c r="B628" s="37"/>
      <c r="C628" s="23"/>
      <c r="D628" s="23"/>
      <c r="E628" s="38"/>
      <c r="F628" s="53"/>
      <c r="G628" s="38" t="s">
        <v>662</v>
      </c>
      <c r="H628" s="53"/>
      <c r="I628" s="38"/>
      <c r="J628" s="53"/>
      <c r="K628" s="38" t="s">
        <v>662</v>
      </c>
      <c r="L628" s="26"/>
    </row>
    <row r="629" spans="1:12">
      <c r="A629" s="52" t="s">
        <v>1101</v>
      </c>
      <c r="B629" s="37"/>
      <c r="C629" s="23"/>
      <c r="D629" s="23"/>
      <c r="E629" s="38"/>
      <c r="F629" s="53"/>
      <c r="G629" s="38" t="s">
        <v>662</v>
      </c>
      <c r="H629" s="53"/>
      <c r="I629" s="38"/>
      <c r="J629" s="53"/>
      <c r="K629" s="38" t="s">
        <v>662</v>
      </c>
      <c r="L629" s="26"/>
    </row>
    <row r="630" spans="1:12" ht="17.25" customHeight="1">
      <c r="A630" s="52" t="s">
        <v>901</v>
      </c>
      <c r="B630" s="37"/>
      <c r="C630" s="23"/>
      <c r="D630" s="23"/>
      <c r="E630" s="42"/>
      <c r="F630" s="54"/>
      <c r="G630" s="42" t="s">
        <v>662</v>
      </c>
      <c r="H630" s="54"/>
      <c r="I630" s="42" t="s">
        <v>662</v>
      </c>
      <c r="J630" s="54"/>
      <c r="K630" s="42"/>
      <c r="L630" s="74"/>
    </row>
    <row r="631" spans="1:12" ht="17.25" customHeight="1">
      <c r="A631" s="22" t="s">
        <v>686</v>
      </c>
      <c r="B631" s="23"/>
      <c r="C631" s="23" t="s">
        <v>685</v>
      </c>
      <c r="D631" s="32">
        <v>1</v>
      </c>
      <c r="E631" s="38">
        <f>(G631+I631+K631)</f>
        <v>446055</v>
      </c>
      <c r="F631" s="38">
        <f>+인건비!$D$3</f>
        <v>446055</v>
      </c>
      <c r="G631" s="38">
        <f>TRUNC(D631*F631)</f>
        <v>446055</v>
      </c>
      <c r="H631" s="53"/>
      <c r="I631" s="53"/>
      <c r="J631" s="53"/>
      <c r="K631" s="53"/>
      <c r="L631" s="23"/>
    </row>
    <row r="632" spans="1:12" ht="17.25" customHeight="1">
      <c r="A632" s="22" t="s">
        <v>1172</v>
      </c>
      <c r="B632" s="23"/>
      <c r="C632" s="23" t="s">
        <v>685</v>
      </c>
      <c r="D632" s="32">
        <v>1</v>
      </c>
      <c r="E632" s="38">
        <f>(G632+I632+K632)</f>
        <v>346855</v>
      </c>
      <c r="F632" s="38">
        <f>+인건비!$D$4</f>
        <v>346855</v>
      </c>
      <c r="G632" s="38">
        <f>TRUNC(D632*F632)</f>
        <v>346855</v>
      </c>
      <c r="H632" s="53"/>
      <c r="I632" s="53"/>
      <c r="J632" s="53"/>
      <c r="K632" s="53"/>
      <c r="L632" s="23"/>
    </row>
    <row r="633" spans="1:12" ht="17.25" customHeight="1">
      <c r="A633" s="22" t="s">
        <v>1161</v>
      </c>
      <c r="B633" s="23"/>
      <c r="C633" s="23" t="s">
        <v>685</v>
      </c>
      <c r="D633" s="32">
        <v>1</v>
      </c>
      <c r="E633" s="38">
        <f>(G633+I633+K633)</f>
        <v>293799</v>
      </c>
      <c r="F633" s="38">
        <f>+인건비!$D$5</f>
        <v>293799</v>
      </c>
      <c r="G633" s="38">
        <f>TRUNC(D633*F633)</f>
        <v>293799</v>
      </c>
      <c r="H633" s="53"/>
      <c r="I633" s="53"/>
      <c r="J633" s="53"/>
      <c r="K633" s="53"/>
      <c r="L633" s="23"/>
    </row>
    <row r="634" spans="1:12">
      <c r="A634" s="22" t="s">
        <v>701</v>
      </c>
      <c r="B634" s="23"/>
      <c r="C634" s="23"/>
      <c r="D634" s="32"/>
      <c r="E634" s="38">
        <f>SUM(E631:E633)</f>
        <v>1086709</v>
      </c>
      <c r="F634" s="38"/>
      <c r="G634" s="38">
        <f>SUM(G631:G633)</f>
        <v>1086709</v>
      </c>
      <c r="H634" s="38"/>
      <c r="I634" s="38"/>
      <c r="J634" s="38"/>
      <c r="K634" s="38"/>
      <c r="L634" s="29"/>
    </row>
    <row r="635" spans="1:12">
      <c r="A635" s="22"/>
      <c r="B635" s="23"/>
      <c r="C635" s="23"/>
      <c r="D635" s="32"/>
      <c r="E635" s="38"/>
      <c r="F635" s="38"/>
      <c r="G635" s="38"/>
      <c r="H635" s="38"/>
      <c r="I635" s="38"/>
      <c r="J635" s="38"/>
      <c r="K635" s="38"/>
      <c r="L635" s="29"/>
    </row>
    <row r="636" spans="1:12">
      <c r="A636" s="39" t="s">
        <v>682</v>
      </c>
      <c r="B636" s="33" t="s">
        <v>1164</v>
      </c>
      <c r="C636" s="34"/>
      <c r="D636" s="35">
        <f>+집계표!$G$2</f>
        <v>1.1000000000000001</v>
      </c>
      <c r="E636" s="40">
        <f>(G636+I636+K636)</f>
        <v>1195379</v>
      </c>
      <c r="F636" s="40"/>
      <c r="G636" s="40"/>
      <c r="H636" s="40"/>
      <c r="I636" s="40"/>
      <c r="J636" s="40">
        <f>+G634</f>
        <v>1086709</v>
      </c>
      <c r="K636" s="40">
        <f>TRUNC(D636*J636)</f>
        <v>1195379</v>
      </c>
      <c r="L636" s="29"/>
    </row>
    <row r="637" spans="1:12">
      <c r="A637" s="39" t="s">
        <v>670</v>
      </c>
      <c r="B637" s="33" t="s">
        <v>425</v>
      </c>
      <c r="C637" s="34"/>
      <c r="D637" s="35">
        <f>+집계표!$H$2</f>
        <v>0.2</v>
      </c>
      <c r="E637" s="40">
        <f>(G637+I637+K637)</f>
        <v>456417</v>
      </c>
      <c r="F637" s="40"/>
      <c r="G637" s="40"/>
      <c r="H637" s="40"/>
      <c r="I637" s="40"/>
      <c r="J637" s="40">
        <f>+J636+K636</f>
        <v>2282088</v>
      </c>
      <c r="K637" s="40">
        <f>TRUNC(D637*J637)</f>
        <v>456417</v>
      </c>
      <c r="L637" s="29"/>
    </row>
    <row r="638" spans="1:12">
      <c r="A638" s="39" t="s">
        <v>718</v>
      </c>
      <c r="B638" s="33"/>
      <c r="C638" s="34"/>
      <c r="D638" s="36"/>
      <c r="E638" s="40">
        <f>SUM(E634:E637)</f>
        <v>2738505</v>
      </c>
      <c r="F638" s="40"/>
      <c r="G638" s="40">
        <f>SUM(G634:G637)</f>
        <v>1086709</v>
      </c>
      <c r="H638" s="40"/>
      <c r="I638" s="40"/>
      <c r="J638" s="40"/>
      <c r="K638" s="40">
        <f>SUM(K634:K637)</f>
        <v>1651796</v>
      </c>
      <c r="L638" s="29"/>
    </row>
    <row r="639" spans="1:12" ht="17.25" customHeight="1">
      <c r="A639" s="22"/>
      <c r="B639" s="23"/>
      <c r="C639" s="23"/>
      <c r="D639" s="32"/>
      <c r="E639" s="38"/>
      <c r="F639" s="38"/>
      <c r="G639" s="38"/>
      <c r="H639" s="53"/>
      <c r="I639" s="53"/>
      <c r="J639" s="53"/>
      <c r="K639" s="53"/>
      <c r="L639" s="23"/>
    </row>
    <row r="640" spans="1:12" ht="17.25" customHeight="1">
      <c r="A640" s="52" t="s">
        <v>1738</v>
      </c>
      <c r="B640" s="37"/>
      <c r="C640" s="23"/>
      <c r="D640" s="23"/>
      <c r="E640" s="42"/>
      <c r="F640" s="54"/>
      <c r="G640" s="42" t="s">
        <v>662</v>
      </c>
      <c r="H640" s="54"/>
      <c r="I640" s="42" t="s">
        <v>662</v>
      </c>
      <c r="J640" s="54"/>
      <c r="K640" s="42"/>
      <c r="L640" s="74"/>
    </row>
    <row r="641" spans="1:12" ht="17.25" customHeight="1">
      <c r="A641" s="22" t="s">
        <v>1172</v>
      </c>
      <c r="B641" s="23"/>
      <c r="C641" s="23" t="s">
        <v>685</v>
      </c>
      <c r="D641" s="32">
        <v>2.5</v>
      </c>
      <c r="E641" s="38">
        <f>(G641+I641+K641)</f>
        <v>867137</v>
      </c>
      <c r="F641" s="38">
        <f>+인건비!$D$4</f>
        <v>346855</v>
      </c>
      <c r="G641" s="38">
        <f>TRUNC(D641*F641)</f>
        <v>867137</v>
      </c>
      <c r="H641" s="53"/>
      <c r="I641" s="53"/>
      <c r="J641" s="53"/>
      <c r="K641" s="53"/>
      <c r="L641" s="23"/>
    </row>
    <row r="642" spans="1:12" ht="17.25" customHeight="1">
      <c r="A642" s="22" t="s">
        <v>1161</v>
      </c>
      <c r="B642" s="23"/>
      <c r="C642" s="23" t="s">
        <v>685</v>
      </c>
      <c r="D642" s="32">
        <f>+D641</f>
        <v>2.5</v>
      </c>
      <c r="E642" s="38">
        <f>(G642+I642+K642)</f>
        <v>734497</v>
      </c>
      <c r="F642" s="38">
        <f>+인건비!$D$5</f>
        <v>293799</v>
      </c>
      <c r="G642" s="38">
        <f>TRUNC(D642*F642)</f>
        <v>734497</v>
      </c>
      <c r="H642" s="53"/>
      <c r="I642" s="53"/>
      <c r="J642" s="53"/>
      <c r="K642" s="53"/>
      <c r="L642" s="23"/>
    </row>
    <row r="643" spans="1:12" ht="17.25" customHeight="1">
      <c r="A643" s="22" t="s">
        <v>1154</v>
      </c>
      <c r="B643" s="23"/>
      <c r="C643" s="23" t="s">
        <v>685</v>
      </c>
      <c r="D643" s="32">
        <f>+D642</f>
        <v>2.5</v>
      </c>
      <c r="E643" s="38">
        <f>(G643+I643+K643)</f>
        <v>682287</v>
      </c>
      <c r="F643" s="38">
        <f>+인건비!$D$6</f>
        <v>272915</v>
      </c>
      <c r="G643" s="38">
        <f>TRUNC(D643*F643)</f>
        <v>682287</v>
      </c>
      <c r="H643" s="53"/>
      <c r="I643" s="53"/>
      <c r="J643" s="53"/>
      <c r="K643" s="53"/>
      <c r="L643" s="23"/>
    </row>
    <row r="644" spans="1:12">
      <c r="A644" s="22" t="s">
        <v>701</v>
      </c>
      <c r="B644" s="23"/>
      <c r="C644" s="23"/>
      <c r="D644" s="32"/>
      <c r="E644" s="38">
        <f>SUM(E641:E643)</f>
        <v>2283921</v>
      </c>
      <c r="F644" s="38"/>
      <c r="G644" s="38">
        <f>SUM(G641:G643)</f>
        <v>2283921</v>
      </c>
      <c r="H644" s="38"/>
      <c r="I644" s="38"/>
      <c r="J644" s="38"/>
      <c r="K644" s="38"/>
      <c r="L644" s="29"/>
    </row>
    <row r="645" spans="1:12">
      <c r="A645" s="22"/>
      <c r="B645" s="23"/>
      <c r="C645" s="23"/>
      <c r="D645" s="32"/>
      <c r="E645" s="38"/>
      <c r="F645" s="38"/>
      <c r="G645" s="38"/>
      <c r="H645" s="38"/>
      <c r="I645" s="38"/>
      <c r="J645" s="38"/>
      <c r="K645" s="38"/>
      <c r="L645" s="29"/>
    </row>
    <row r="646" spans="1:12">
      <c r="A646" s="39" t="s">
        <v>682</v>
      </c>
      <c r="B646" s="33" t="s">
        <v>1164</v>
      </c>
      <c r="C646" s="34"/>
      <c r="D646" s="35">
        <f>+집계표!$G$2</f>
        <v>1.1000000000000001</v>
      </c>
      <c r="E646" s="40">
        <f>(G646+I646+K646)</f>
        <v>2512313</v>
      </c>
      <c r="F646" s="40"/>
      <c r="G646" s="40"/>
      <c r="H646" s="40"/>
      <c r="I646" s="40"/>
      <c r="J646" s="40">
        <f>+G644</f>
        <v>2283921</v>
      </c>
      <c r="K646" s="40">
        <f>TRUNC(D646*J646)</f>
        <v>2512313</v>
      </c>
      <c r="L646" s="29"/>
    </row>
    <row r="647" spans="1:12">
      <c r="A647" s="39" t="s">
        <v>670</v>
      </c>
      <c r="B647" s="33" t="s">
        <v>425</v>
      </c>
      <c r="C647" s="34"/>
      <c r="D647" s="35">
        <f>+집계표!$H$2</f>
        <v>0.2</v>
      </c>
      <c r="E647" s="40">
        <f>(G647+I647+K647)</f>
        <v>959246</v>
      </c>
      <c r="F647" s="40"/>
      <c r="G647" s="40"/>
      <c r="H647" s="40"/>
      <c r="I647" s="40"/>
      <c r="J647" s="40">
        <f>+J646+K646</f>
        <v>4796234</v>
      </c>
      <c r="K647" s="40">
        <f>TRUNC(D647*J647)</f>
        <v>959246</v>
      </c>
      <c r="L647" s="29"/>
    </row>
    <row r="648" spans="1:12">
      <c r="A648" s="39" t="s">
        <v>718</v>
      </c>
      <c r="B648" s="33"/>
      <c r="C648" s="34"/>
      <c r="D648" s="36"/>
      <c r="E648" s="40">
        <f>SUM(E644:E647)</f>
        <v>5755480</v>
      </c>
      <c r="F648" s="40"/>
      <c r="G648" s="40">
        <f>SUM(G644:G647)</f>
        <v>2283921</v>
      </c>
      <c r="H648" s="40"/>
      <c r="I648" s="40"/>
      <c r="J648" s="40"/>
      <c r="K648" s="40">
        <f>SUM(K644:K647)</f>
        <v>3471559</v>
      </c>
      <c r="L648" s="29"/>
    </row>
    <row r="649" spans="1:12" ht="17.25" customHeight="1">
      <c r="A649" s="22"/>
      <c r="B649" s="23"/>
      <c r="C649" s="23"/>
      <c r="D649" s="32"/>
      <c r="E649" s="38"/>
      <c r="F649" s="38"/>
      <c r="G649" s="38"/>
      <c r="H649" s="53"/>
      <c r="I649" s="53"/>
      <c r="J649" s="53"/>
      <c r="K649" s="53"/>
      <c r="L649" s="23"/>
    </row>
    <row r="650" spans="1:12" ht="17.25" customHeight="1">
      <c r="A650" s="52" t="s">
        <v>1739</v>
      </c>
      <c r="B650" s="37"/>
      <c r="C650" s="23"/>
      <c r="D650" s="23"/>
      <c r="E650" s="42"/>
      <c r="F650" s="54"/>
      <c r="G650" s="42" t="s">
        <v>662</v>
      </c>
      <c r="H650" s="54"/>
      <c r="I650" s="42" t="s">
        <v>662</v>
      </c>
      <c r="J650" s="54"/>
      <c r="K650" s="42"/>
      <c r="L650" s="74"/>
    </row>
    <row r="651" spans="1:12" ht="17.25" customHeight="1">
      <c r="A651" s="22" t="s">
        <v>1172</v>
      </c>
      <c r="B651" s="23"/>
      <c r="C651" s="23" t="s">
        <v>685</v>
      </c>
      <c r="D651" s="32">
        <v>5</v>
      </c>
      <c r="E651" s="38">
        <f>(G651+I651+K651)</f>
        <v>1734275</v>
      </c>
      <c r="F651" s="38">
        <f>+인건비!$D$4</f>
        <v>346855</v>
      </c>
      <c r="G651" s="38">
        <f>TRUNC(D651*F651)</f>
        <v>1734275</v>
      </c>
      <c r="H651" s="53"/>
      <c r="I651" s="53"/>
      <c r="J651" s="53"/>
      <c r="K651" s="53"/>
      <c r="L651" s="23"/>
    </row>
    <row r="652" spans="1:12" ht="17.25" customHeight="1">
      <c r="A652" s="22" t="s">
        <v>1161</v>
      </c>
      <c r="B652" s="23"/>
      <c r="C652" s="23" t="s">
        <v>685</v>
      </c>
      <c r="D652" s="32">
        <v>5</v>
      </c>
      <c r="E652" s="38">
        <f>(G652+I652+K652)</f>
        <v>1468995</v>
      </c>
      <c r="F652" s="38">
        <f>+인건비!$D$5</f>
        <v>293799</v>
      </c>
      <c r="G652" s="38">
        <f>TRUNC(D652*F652)</f>
        <v>1468995</v>
      </c>
      <c r="H652" s="53"/>
      <c r="I652" s="53"/>
      <c r="J652" s="53"/>
      <c r="K652" s="53"/>
      <c r="L652" s="23"/>
    </row>
    <row r="653" spans="1:12" ht="17.25" customHeight="1">
      <c r="A653" s="22" t="s">
        <v>1154</v>
      </c>
      <c r="B653" s="23"/>
      <c r="C653" s="23" t="s">
        <v>685</v>
      </c>
      <c r="D653" s="32">
        <v>10</v>
      </c>
      <c r="E653" s="38">
        <f>(G653+I653+K653)</f>
        <v>2729150</v>
      </c>
      <c r="F653" s="38">
        <f>+인건비!$D$6</f>
        <v>272915</v>
      </c>
      <c r="G653" s="38">
        <f>TRUNC(D653*F653)</f>
        <v>2729150</v>
      </c>
      <c r="H653" s="53"/>
      <c r="I653" s="53"/>
      <c r="J653" s="53"/>
      <c r="K653" s="53"/>
      <c r="L653" s="23"/>
    </row>
    <row r="654" spans="1:12">
      <c r="A654" s="22" t="s">
        <v>701</v>
      </c>
      <c r="B654" s="23"/>
      <c r="C654" s="23"/>
      <c r="D654" s="32"/>
      <c r="E654" s="38">
        <f>SUM(E651:E653)</f>
        <v>5932420</v>
      </c>
      <c r="F654" s="38"/>
      <c r="G654" s="38">
        <f>SUM(G651:G653)</f>
        <v>5932420</v>
      </c>
      <c r="H654" s="38"/>
      <c r="I654" s="38"/>
      <c r="J654" s="38"/>
      <c r="K654" s="38"/>
      <c r="L654" s="29"/>
    </row>
    <row r="655" spans="1:12">
      <c r="A655" s="22"/>
      <c r="B655" s="23"/>
      <c r="C655" s="23"/>
      <c r="D655" s="32"/>
      <c r="E655" s="38"/>
      <c r="F655" s="38"/>
      <c r="G655" s="38"/>
      <c r="H655" s="38"/>
      <c r="I655" s="38"/>
      <c r="J655" s="38"/>
      <c r="K655" s="38"/>
      <c r="L655" s="29"/>
    </row>
    <row r="656" spans="1:12">
      <c r="A656" s="39" t="s">
        <v>682</v>
      </c>
      <c r="B656" s="33" t="s">
        <v>1164</v>
      </c>
      <c r="C656" s="34"/>
      <c r="D656" s="35">
        <f>+집계표!$G$2</f>
        <v>1.1000000000000001</v>
      </c>
      <c r="E656" s="40">
        <f>(G656+I656+K656)</f>
        <v>6525662</v>
      </c>
      <c r="F656" s="40"/>
      <c r="G656" s="40"/>
      <c r="H656" s="40"/>
      <c r="I656" s="40"/>
      <c r="J656" s="40">
        <f>+G654</f>
        <v>5932420</v>
      </c>
      <c r="K656" s="40">
        <f>TRUNC(D656*J656)</f>
        <v>6525662</v>
      </c>
      <c r="L656" s="29"/>
    </row>
    <row r="657" spans="1:12">
      <c r="A657" s="39" t="s">
        <v>670</v>
      </c>
      <c r="B657" s="33" t="s">
        <v>425</v>
      </c>
      <c r="C657" s="34"/>
      <c r="D657" s="35">
        <f>+집계표!$H$2</f>
        <v>0.2</v>
      </c>
      <c r="E657" s="40">
        <f>(G657+I657+K657)</f>
        <v>2491616</v>
      </c>
      <c r="F657" s="40"/>
      <c r="G657" s="40"/>
      <c r="H657" s="40"/>
      <c r="I657" s="40"/>
      <c r="J657" s="40">
        <f>+J656+K656</f>
        <v>12458082</v>
      </c>
      <c r="K657" s="40">
        <f>TRUNC(D657*J657)</f>
        <v>2491616</v>
      </c>
      <c r="L657" s="29"/>
    </row>
    <row r="658" spans="1:12">
      <c r="A658" s="39" t="s">
        <v>718</v>
      </c>
      <c r="B658" s="33"/>
      <c r="C658" s="34"/>
      <c r="D658" s="36"/>
      <c r="E658" s="40">
        <f>SUM(E654:E657)</f>
        <v>14949698</v>
      </c>
      <c r="F658" s="40"/>
      <c r="G658" s="40">
        <f>SUM(G654:G657)</f>
        <v>5932420</v>
      </c>
      <c r="H658" s="40"/>
      <c r="I658" s="40"/>
      <c r="J658" s="40"/>
      <c r="K658" s="40">
        <f>SUM(K654:K657)</f>
        <v>9017278</v>
      </c>
      <c r="L658" s="29"/>
    </row>
    <row r="659" spans="1:12" ht="17.25" customHeight="1">
      <c r="A659" s="22"/>
      <c r="B659" s="23"/>
      <c r="C659" s="23"/>
      <c r="D659" s="32"/>
      <c r="E659" s="38"/>
      <c r="F659" s="38"/>
      <c r="G659" s="38"/>
      <c r="H659" s="53"/>
      <c r="I659" s="53"/>
      <c r="J659" s="53"/>
      <c r="K659" s="53"/>
      <c r="L659" s="23"/>
    </row>
    <row r="660" spans="1:12" ht="17.25" customHeight="1">
      <c r="A660" s="52" t="s">
        <v>2082</v>
      </c>
      <c r="B660" s="37"/>
      <c r="C660" s="23"/>
      <c r="D660" s="23"/>
      <c r="E660" s="42"/>
      <c r="F660" s="54"/>
      <c r="G660" s="42" t="s">
        <v>662</v>
      </c>
      <c r="H660" s="54"/>
      <c r="I660" s="42" t="s">
        <v>662</v>
      </c>
      <c r="J660" s="54"/>
      <c r="K660" s="42"/>
      <c r="L660" s="74"/>
    </row>
    <row r="661" spans="1:12" ht="17.25" customHeight="1">
      <c r="A661" s="22" t="s">
        <v>686</v>
      </c>
      <c r="B661" s="23"/>
      <c r="C661" s="23" t="s">
        <v>685</v>
      </c>
      <c r="D661" s="32">
        <v>1</v>
      </c>
      <c r="E661" s="38">
        <f>(G661+I661+K661)</f>
        <v>446055</v>
      </c>
      <c r="F661" s="38">
        <f>+인건비!$D$3</f>
        <v>446055</v>
      </c>
      <c r="G661" s="38">
        <f>TRUNC(D661*F661)</f>
        <v>446055</v>
      </c>
      <c r="H661" s="53"/>
      <c r="I661" s="53"/>
      <c r="J661" s="53"/>
      <c r="K661" s="53"/>
      <c r="L661" s="23"/>
    </row>
    <row r="662" spans="1:12" ht="17.25" customHeight="1">
      <c r="A662" s="22" t="s">
        <v>1172</v>
      </c>
      <c r="B662" s="23"/>
      <c r="C662" s="23" t="s">
        <v>685</v>
      </c>
      <c r="D662" s="32">
        <v>1</v>
      </c>
      <c r="E662" s="38">
        <f>(G662+I662+K662)</f>
        <v>346855</v>
      </c>
      <c r="F662" s="38">
        <f>+인건비!$D$4</f>
        <v>346855</v>
      </c>
      <c r="G662" s="38">
        <f>TRUNC(D662*F662)</f>
        <v>346855</v>
      </c>
      <c r="H662" s="53"/>
      <c r="I662" s="53"/>
      <c r="J662" s="53"/>
      <c r="K662" s="53"/>
      <c r="L662" s="23"/>
    </row>
    <row r="663" spans="1:12" ht="17.25" customHeight="1">
      <c r="A663" s="22" t="s">
        <v>1161</v>
      </c>
      <c r="B663" s="23"/>
      <c r="C663" s="23" t="s">
        <v>685</v>
      </c>
      <c r="D663" s="32">
        <v>2</v>
      </c>
      <c r="E663" s="38">
        <f>(G663+I663+K663)</f>
        <v>587598</v>
      </c>
      <c r="F663" s="38">
        <f>+인건비!$D$5</f>
        <v>293799</v>
      </c>
      <c r="G663" s="38">
        <f>TRUNC(D663*F663)</f>
        <v>587598</v>
      </c>
      <c r="H663" s="53"/>
      <c r="I663" s="53"/>
      <c r="J663" s="53"/>
      <c r="K663" s="53"/>
      <c r="L663" s="23"/>
    </row>
    <row r="664" spans="1:12" ht="17.25" customHeight="1">
      <c r="A664" s="22" t="s">
        <v>1154</v>
      </c>
      <c r="B664" s="23"/>
      <c r="C664" s="23" t="s">
        <v>685</v>
      </c>
      <c r="D664" s="32">
        <v>2</v>
      </c>
      <c r="E664" s="38">
        <f>(G664+I664+K664)</f>
        <v>545830</v>
      </c>
      <c r="F664" s="38">
        <f>+인건비!$D$6</f>
        <v>272915</v>
      </c>
      <c r="G664" s="38">
        <f>TRUNC(D664*F664)</f>
        <v>545830</v>
      </c>
      <c r="H664" s="53"/>
      <c r="I664" s="53"/>
      <c r="J664" s="53"/>
      <c r="K664" s="53"/>
      <c r="L664" s="23"/>
    </row>
    <row r="665" spans="1:12">
      <c r="A665" s="22" t="s">
        <v>701</v>
      </c>
      <c r="B665" s="23"/>
      <c r="C665" s="23"/>
      <c r="D665" s="32"/>
      <c r="E665" s="38">
        <f>SUM(E661:E664)</f>
        <v>1926338</v>
      </c>
      <c r="F665" s="38"/>
      <c r="G665" s="38">
        <f>SUM(G661:G664)</f>
        <v>1926338</v>
      </c>
      <c r="H665" s="38"/>
      <c r="I665" s="38"/>
      <c r="J665" s="38"/>
      <c r="K665" s="38"/>
      <c r="L665" s="29"/>
    </row>
    <row r="666" spans="1:12">
      <c r="A666" s="22"/>
      <c r="B666" s="23"/>
      <c r="C666" s="23"/>
      <c r="D666" s="32"/>
      <c r="E666" s="38"/>
      <c r="F666" s="38"/>
      <c r="G666" s="38"/>
      <c r="H666" s="38"/>
      <c r="I666" s="38"/>
      <c r="J666" s="38"/>
      <c r="K666" s="38"/>
      <c r="L666" s="29"/>
    </row>
    <row r="667" spans="1:12">
      <c r="A667" s="39" t="s">
        <v>682</v>
      </c>
      <c r="B667" s="33" t="s">
        <v>1164</v>
      </c>
      <c r="C667" s="34"/>
      <c r="D667" s="35">
        <f>+집계표!$G$2</f>
        <v>1.1000000000000001</v>
      </c>
      <c r="E667" s="40">
        <f>(G667+I667+K667)</f>
        <v>2118971</v>
      </c>
      <c r="F667" s="40"/>
      <c r="G667" s="40"/>
      <c r="H667" s="40"/>
      <c r="I667" s="40"/>
      <c r="J667" s="40">
        <f>+G665</f>
        <v>1926338</v>
      </c>
      <c r="K667" s="40">
        <f>TRUNC(D667*J667)</f>
        <v>2118971</v>
      </c>
      <c r="L667" s="29"/>
    </row>
    <row r="668" spans="1:12">
      <c r="A668" s="39" t="s">
        <v>670</v>
      </c>
      <c r="B668" s="33" t="s">
        <v>425</v>
      </c>
      <c r="C668" s="34"/>
      <c r="D668" s="35">
        <f>+집계표!$H$2</f>
        <v>0.2</v>
      </c>
      <c r="E668" s="40">
        <f>(G668+I668+K668)</f>
        <v>809061</v>
      </c>
      <c r="F668" s="40"/>
      <c r="G668" s="40"/>
      <c r="H668" s="40"/>
      <c r="I668" s="40"/>
      <c r="J668" s="40">
        <f>+J667+K667</f>
        <v>4045309</v>
      </c>
      <c r="K668" s="40">
        <f>TRUNC(D668*J668)</f>
        <v>809061</v>
      </c>
      <c r="L668" s="29"/>
    </row>
    <row r="669" spans="1:12">
      <c r="A669" s="39" t="s">
        <v>718</v>
      </c>
      <c r="B669" s="33"/>
      <c r="C669" s="34"/>
      <c r="D669" s="36"/>
      <c r="E669" s="40">
        <f>SUM(E665:E668)</f>
        <v>4854370</v>
      </c>
      <c r="F669" s="40"/>
      <c r="G669" s="40">
        <f>SUM(G665:G668)</f>
        <v>1926338</v>
      </c>
      <c r="H669" s="40"/>
      <c r="I669" s="40"/>
      <c r="J669" s="40"/>
      <c r="K669" s="40">
        <f>SUM(K665:K668)</f>
        <v>2928032</v>
      </c>
      <c r="L669" s="29"/>
    </row>
    <row r="670" spans="1:12" ht="17.25" customHeight="1">
      <c r="A670" s="22"/>
      <c r="B670" s="23"/>
      <c r="C670" s="23"/>
      <c r="D670" s="32"/>
      <c r="E670" s="38"/>
      <c r="F670" s="38"/>
      <c r="G670" s="38"/>
      <c r="H670" s="53"/>
      <c r="I670" s="53"/>
      <c r="J670" s="53"/>
      <c r="K670" s="53"/>
      <c r="L670" s="23"/>
    </row>
    <row r="671" spans="1:12" ht="17.25" customHeight="1">
      <c r="A671" s="52" t="s">
        <v>902</v>
      </c>
      <c r="B671" s="37"/>
      <c r="C671" s="23"/>
      <c r="D671" s="23"/>
      <c r="E671" s="42"/>
      <c r="F671" s="54"/>
      <c r="G671" s="42" t="s">
        <v>662</v>
      </c>
      <c r="H671" s="54"/>
      <c r="I671" s="42" t="s">
        <v>662</v>
      </c>
      <c r="J671" s="54"/>
      <c r="K671" s="42"/>
      <c r="L671" s="74"/>
    </row>
    <row r="672" spans="1:12" ht="17.25" customHeight="1">
      <c r="A672" s="22" t="s">
        <v>1161</v>
      </c>
      <c r="B672" s="23"/>
      <c r="C672" s="23" t="s">
        <v>685</v>
      </c>
      <c r="D672" s="32">
        <v>5</v>
      </c>
      <c r="E672" s="38">
        <f>(G672+I672+K672)</f>
        <v>1468995</v>
      </c>
      <c r="F672" s="38">
        <f>+인건비!$D$5</f>
        <v>293799</v>
      </c>
      <c r="G672" s="38">
        <f>TRUNC(D672*F672)</f>
        <v>1468995</v>
      </c>
      <c r="H672" s="38"/>
      <c r="I672" s="38"/>
      <c r="J672" s="38"/>
      <c r="K672" s="38"/>
      <c r="L672" s="23"/>
    </row>
    <row r="673" spans="1:12" ht="17.25" customHeight="1">
      <c r="A673" s="22" t="s">
        <v>1154</v>
      </c>
      <c r="B673" s="23" t="s">
        <v>662</v>
      </c>
      <c r="C673" s="23" t="s">
        <v>685</v>
      </c>
      <c r="D673" s="32">
        <v>5</v>
      </c>
      <c r="E673" s="38">
        <f>(G673+I673+K673)</f>
        <v>1364575</v>
      </c>
      <c r="F673" s="38">
        <f>+인건비!$D$6</f>
        <v>272915</v>
      </c>
      <c r="G673" s="38">
        <f>TRUNC(D673*F673)</f>
        <v>1364575</v>
      </c>
      <c r="H673" s="38"/>
      <c r="I673" s="38"/>
      <c r="J673" s="38"/>
      <c r="K673" s="38"/>
      <c r="L673" s="23"/>
    </row>
    <row r="674" spans="1:12" ht="17.25" customHeight="1">
      <c r="A674" s="22" t="s">
        <v>1163</v>
      </c>
      <c r="B674" s="23" t="s">
        <v>662</v>
      </c>
      <c r="C674" s="23" t="s">
        <v>685</v>
      </c>
      <c r="D674" s="32">
        <v>5</v>
      </c>
      <c r="E674" s="38">
        <f>(G674+I674+K674)</f>
        <v>1067480</v>
      </c>
      <c r="F674" s="38">
        <f>+인건비!$D$7</f>
        <v>213496</v>
      </c>
      <c r="G674" s="38">
        <f>TRUNC(D674*F674)</f>
        <v>1067480</v>
      </c>
      <c r="H674" s="38"/>
      <c r="I674" s="38"/>
      <c r="J674" s="38"/>
      <c r="K674" s="38"/>
      <c r="L674" s="23"/>
    </row>
    <row r="675" spans="1:12" ht="17.25" customHeight="1">
      <c r="A675" s="22" t="s">
        <v>2074</v>
      </c>
      <c r="B675" s="23"/>
      <c r="C675" s="23" t="s">
        <v>770</v>
      </c>
      <c r="D675" s="32">
        <v>40</v>
      </c>
      <c r="E675" s="38">
        <f>(G675+I675+K675)</f>
        <v>1664280</v>
      </c>
      <c r="F675" s="38"/>
      <c r="G675" s="38"/>
      <c r="H675" s="38"/>
      <c r="I675" s="38"/>
      <c r="J675" s="38">
        <f>+기계손료!$J$17</f>
        <v>41607</v>
      </c>
      <c r="K675" s="38">
        <f>TRUNC(D675*J675)</f>
        <v>1664280</v>
      </c>
      <c r="L675" s="23"/>
    </row>
    <row r="676" spans="1:12" ht="17.25" customHeight="1">
      <c r="A676" s="22" t="s">
        <v>2063</v>
      </c>
      <c r="B676" s="23"/>
      <c r="C676" s="23" t="s">
        <v>770</v>
      </c>
      <c r="D676" s="32">
        <v>40</v>
      </c>
      <c r="E676" s="38">
        <f>(G676+I676+K676)</f>
        <v>76720</v>
      </c>
      <c r="F676" s="38"/>
      <c r="G676" s="38"/>
      <c r="H676" s="38"/>
      <c r="I676" s="38"/>
      <c r="J676" s="38">
        <f>+기계손료!$J$4</f>
        <v>1918</v>
      </c>
      <c r="K676" s="38">
        <f>TRUNC(D676*J676)</f>
        <v>76720</v>
      </c>
      <c r="L676" s="23"/>
    </row>
    <row r="677" spans="1:12" ht="17.25" customHeight="1">
      <c r="A677" s="22" t="s">
        <v>701</v>
      </c>
      <c r="B677" s="23"/>
      <c r="C677" s="23"/>
      <c r="D677" s="32"/>
      <c r="E677" s="38">
        <f>SUM(E672:E676)</f>
        <v>5642050</v>
      </c>
      <c r="F677" s="38"/>
      <c r="G677" s="38">
        <f>SUM(G672:G676)</f>
        <v>3901050</v>
      </c>
      <c r="H677" s="38"/>
      <c r="I677" s="38"/>
      <c r="J677" s="38"/>
      <c r="K677" s="38">
        <f>SUM(K672:K676)</f>
        <v>1741000</v>
      </c>
      <c r="L677" s="23"/>
    </row>
    <row r="678" spans="1:12" ht="17.25" customHeight="1">
      <c r="A678" s="22"/>
      <c r="B678" s="23"/>
      <c r="C678" s="23"/>
      <c r="D678" s="32"/>
      <c r="E678" s="38"/>
      <c r="F678" s="38"/>
      <c r="G678" s="38"/>
      <c r="H678" s="38"/>
      <c r="I678" s="38"/>
      <c r="J678" s="38"/>
      <c r="K678" s="38"/>
      <c r="L678" s="23"/>
    </row>
    <row r="679" spans="1:12" ht="17.25" customHeight="1">
      <c r="A679" s="39" t="s">
        <v>682</v>
      </c>
      <c r="B679" s="33" t="s">
        <v>1164</v>
      </c>
      <c r="C679" s="34"/>
      <c r="D679" s="35">
        <f>+집계표!$G$2</f>
        <v>1.1000000000000001</v>
      </c>
      <c r="E679" s="40">
        <f>(G679+I679+K679)</f>
        <v>4291155</v>
      </c>
      <c r="F679" s="40"/>
      <c r="G679" s="40"/>
      <c r="H679" s="40"/>
      <c r="I679" s="40"/>
      <c r="J679" s="40">
        <f>+G677</f>
        <v>3901050</v>
      </c>
      <c r="K679" s="40">
        <f>TRUNC(D679*J679)</f>
        <v>4291155</v>
      </c>
      <c r="L679" s="23"/>
    </row>
    <row r="680" spans="1:12" ht="17.25" customHeight="1">
      <c r="A680" s="39" t="s">
        <v>670</v>
      </c>
      <c r="B680" s="33" t="s">
        <v>425</v>
      </c>
      <c r="C680" s="34"/>
      <c r="D680" s="35">
        <f>+집계표!$H$2</f>
        <v>0.2</v>
      </c>
      <c r="E680" s="40">
        <f>(G680+I680+K680)</f>
        <v>1638441</v>
      </c>
      <c r="F680" s="40"/>
      <c r="G680" s="40"/>
      <c r="H680" s="40"/>
      <c r="I680" s="40"/>
      <c r="J680" s="40">
        <f>+J679+K679</f>
        <v>8192205</v>
      </c>
      <c r="K680" s="40">
        <f>TRUNC(D680*J680)</f>
        <v>1638441</v>
      </c>
      <c r="L680" s="23"/>
    </row>
    <row r="681" spans="1:12" ht="17.25" customHeight="1">
      <c r="A681" s="39" t="s">
        <v>718</v>
      </c>
      <c r="B681" s="33"/>
      <c r="C681" s="34"/>
      <c r="D681" s="36"/>
      <c r="E681" s="40">
        <f>SUM(E677:E680)</f>
        <v>11571646</v>
      </c>
      <c r="F681" s="40"/>
      <c r="G681" s="40">
        <f>SUM(G677:G680)</f>
        <v>3901050</v>
      </c>
      <c r="H681" s="40"/>
      <c r="I681" s="40"/>
      <c r="J681" s="40"/>
      <c r="K681" s="40">
        <f>SUM(K677:K680)</f>
        <v>7670596</v>
      </c>
      <c r="L681" s="23"/>
    </row>
    <row r="682" spans="1:12" ht="17.25" customHeight="1">
      <c r="A682" s="39"/>
      <c r="B682" s="33"/>
      <c r="C682" s="34"/>
      <c r="D682" s="36"/>
      <c r="E682" s="40"/>
      <c r="F682" s="40"/>
      <c r="G682" s="40"/>
      <c r="H682" s="40"/>
      <c r="I682" s="40"/>
      <c r="J682" s="40"/>
      <c r="K682" s="40"/>
      <c r="L682" s="23"/>
    </row>
    <row r="683" spans="1:12" ht="17.25" customHeight="1">
      <c r="A683" s="52" t="s">
        <v>903</v>
      </c>
      <c r="B683" s="37"/>
      <c r="C683" s="23"/>
      <c r="D683" s="23"/>
      <c r="E683" s="42"/>
      <c r="F683" s="54"/>
      <c r="G683" s="42" t="s">
        <v>662</v>
      </c>
      <c r="H683" s="54"/>
      <c r="I683" s="42"/>
      <c r="J683" s="54"/>
      <c r="K683" s="42"/>
      <c r="L683" s="74"/>
    </row>
    <row r="684" spans="1:12" ht="17.25" customHeight="1">
      <c r="A684" s="22" t="s">
        <v>1161</v>
      </c>
      <c r="B684" s="23"/>
      <c r="C684" s="23" t="s">
        <v>685</v>
      </c>
      <c r="D684" s="32">
        <v>0.1</v>
      </c>
      <c r="E684" s="38">
        <f>(G684+I684+K684)</f>
        <v>29379</v>
      </c>
      <c r="F684" s="38">
        <f>+인건비!$D$5</f>
        <v>293799</v>
      </c>
      <c r="G684" s="38">
        <f>TRUNC(D684*F684)</f>
        <v>29379</v>
      </c>
      <c r="H684" s="38"/>
      <c r="I684" s="38"/>
      <c r="J684" s="38"/>
      <c r="K684" s="38"/>
      <c r="L684" s="23"/>
    </row>
    <row r="685" spans="1:12" ht="17.25" customHeight="1">
      <c r="A685" s="22" t="s">
        <v>1154</v>
      </c>
      <c r="B685" s="23" t="s">
        <v>662</v>
      </c>
      <c r="C685" s="23" t="s">
        <v>685</v>
      </c>
      <c r="D685" s="32">
        <v>0.1</v>
      </c>
      <c r="E685" s="38">
        <f>(G685+I685+K685)</f>
        <v>27291</v>
      </c>
      <c r="F685" s="38">
        <f>+인건비!$D$6</f>
        <v>272915</v>
      </c>
      <c r="G685" s="38">
        <f>TRUNC(D685*F685)</f>
        <v>27291</v>
      </c>
      <c r="H685" s="38"/>
      <c r="I685" s="38"/>
      <c r="J685" s="38"/>
      <c r="K685" s="38"/>
      <c r="L685" s="23"/>
    </row>
    <row r="686" spans="1:12" ht="17.25" customHeight="1">
      <c r="A686" s="22" t="s">
        <v>1163</v>
      </c>
      <c r="B686" s="23" t="s">
        <v>662</v>
      </c>
      <c r="C686" s="23" t="s">
        <v>685</v>
      </c>
      <c r="D686" s="32">
        <v>0.1</v>
      </c>
      <c r="E686" s="38">
        <f>(G686+I686+K686)</f>
        <v>21349</v>
      </c>
      <c r="F686" s="38">
        <f>+인건비!$D$7</f>
        <v>213496</v>
      </c>
      <c r="G686" s="38">
        <f>TRUNC(D686*F686)</f>
        <v>21349</v>
      </c>
      <c r="H686" s="38"/>
      <c r="I686" s="38"/>
      <c r="J686" s="38"/>
      <c r="K686" s="38"/>
      <c r="L686" s="23"/>
    </row>
    <row r="687" spans="1:12" ht="17.25" customHeight="1">
      <c r="A687" s="22" t="s">
        <v>2074</v>
      </c>
      <c r="B687" s="23"/>
      <c r="C687" s="23" t="s">
        <v>770</v>
      </c>
      <c r="D687" s="32">
        <v>0.8</v>
      </c>
      <c r="E687" s="38">
        <f>(G687+I687+K687)</f>
        <v>33285</v>
      </c>
      <c r="F687" s="38"/>
      <c r="G687" s="38"/>
      <c r="H687" s="38"/>
      <c r="I687" s="38"/>
      <c r="J687" s="38">
        <f>+기계손료!$J$17</f>
        <v>41607</v>
      </c>
      <c r="K687" s="38">
        <f>TRUNC(D687*J687)</f>
        <v>33285</v>
      </c>
      <c r="L687" s="23"/>
    </row>
    <row r="688" spans="1:12" ht="17.25" customHeight="1">
      <c r="A688" s="22" t="s">
        <v>2063</v>
      </c>
      <c r="B688" s="23"/>
      <c r="C688" s="23" t="s">
        <v>770</v>
      </c>
      <c r="D688" s="32">
        <v>0.8</v>
      </c>
      <c r="E688" s="38">
        <f>(G688+I688+K688)</f>
        <v>1534</v>
      </c>
      <c r="F688" s="38"/>
      <c r="G688" s="38"/>
      <c r="H688" s="38"/>
      <c r="I688" s="38"/>
      <c r="J688" s="38">
        <f>+기계손료!$J$4</f>
        <v>1918</v>
      </c>
      <c r="K688" s="38">
        <f>TRUNC(D688*J688)</f>
        <v>1534</v>
      </c>
      <c r="L688" s="23"/>
    </row>
    <row r="689" spans="1:12" ht="17.25" customHeight="1">
      <c r="A689" s="22" t="s">
        <v>701</v>
      </c>
      <c r="B689" s="23"/>
      <c r="C689" s="23"/>
      <c r="D689" s="32"/>
      <c r="E689" s="38">
        <f>SUM(E684:E688)</f>
        <v>112838</v>
      </c>
      <c r="F689" s="38"/>
      <c r="G689" s="38">
        <f>SUM(G684:G688)</f>
        <v>78019</v>
      </c>
      <c r="H689" s="38"/>
      <c r="I689" s="38"/>
      <c r="J689" s="38"/>
      <c r="K689" s="38">
        <f>SUM(K684:K688)</f>
        <v>34819</v>
      </c>
      <c r="L689" s="23"/>
    </row>
    <row r="690" spans="1:12" ht="17.25" customHeight="1">
      <c r="A690" s="22"/>
      <c r="B690" s="23"/>
      <c r="C690" s="23"/>
      <c r="D690" s="32"/>
      <c r="E690" s="38"/>
      <c r="F690" s="38"/>
      <c r="G690" s="38"/>
      <c r="H690" s="38"/>
      <c r="I690" s="38"/>
      <c r="J690" s="38"/>
      <c r="K690" s="38"/>
      <c r="L690" s="23"/>
    </row>
    <row r="691" spans="1:12" ht="17.25" customHeight="1">
      <c r="A691" s="39" t="s">
        <v>682</v>
      </c>
      <c r="B691" s="33" t="s">
        <v>1164</v>
      </c>
      <c r="C691" s="34"/>
      <c r="D691" s="35">
        <f>+집계표!$G$2</f>
        <v>1.1000000000000001</v>
      </c>
      <c r="E691" s="40">
        <f>(G691+I691+K691)</f>
        <v>85820</v>
      </c>
      <c r="F691" s="40"/>
      <c r="G691" s="40"/>
      <c r="H691" s="40"/>
      <c r="I691" s="40"/>
      <c r="J691" s="40">
        <f>+G689</f>
        <v>78019</v>
      </c>
      <c r="K691" s="40">
        <f>TRUNC(D691*J691)</f>
        <v>85820</v>
      </c>
      <c r="L691" s="23"/>
    </row>
    <row r="692" spans="1:12" ht="17.25" customHeight="1">
      <c r="A692" s="39" t="s">
        <v>670</v>
      </c>
      <c r="B692" s="33" t="s">
        <v>425</v>
      </c>
      <c r="C692" s="34"/>
      <c r="D692" s="35">
        <f>+집계표!$H$2</f>
        <v>0.2</v>
      </c>
      <c r="E692" s="40">
        <f>(G692+I692+K692)</f>
        <v>32767</v>
      </c>
      <c r="F692" s="40"/>
      <c r="G692" s="40"/>
      <c r="H692" s="40"/>
      <c r="I692" s="40"/>
      <c r="J692" s="40">
        <f>+J691+K691</f>
        <v>163839</v>
      </c>
      <c r="K692" s="40">
        <f>TRUNC(D692*J692)</f>
        <v>32767</v>
      </c>
      <c r="L692" s="23"/>
    </row>
    <row r="693" spans="1:12" ht="17.25" customHeight="1">
      <c r="A693" s="39" t="s">
        <v>718</v>
      </c>
      <c r="B693" s="33"/>
      <c r="C693" s="34"/>
      <c r="D693" s="36"/>
      <c r="E693" s="40">
        <f>SUM(E689:E692)</f>
        <v>231425</v>
      </c>
      <c r="F693" s="40"/>
      <c r="G693" s="40">
        <f>SUM(G689:G692)</f>
        <v>78019</v>
      </c>
      <c r="H693" s="40"/>
      <c r="I693" s="40"/>
      <c r="J693" s="40"/>
      <c r="K693" s="40">
        <f>SUM(K689:K692)</f>
        <v>153406</v>
      </c>
      <c r="L693" s="23"/>
    </row>
    <row r="694" spans="1:12" ht="17.25" customHeight="1">
      <c r="A694" s="39"/>
      <c r="B694" s="33"/>
      <c r="C694" s="34"/>
      <c r="D694" s="36"/>
      <c r="E694" s="40"/>
      <c r="F694" s="40"/>
      <c r="G694" s="40"/>
      <c r="H694" s="40"/>
      <c r="I694" s="40"/>
      <c r="J694" s="40"/>
      <c r="K694" s="40"/>
      <c r="L694" s="23"/>
    </row>
    <row r="695" spans="1:12" ht="17.25" customHeight="1">
      <c r="A695" s="52" t="s">
        <v>1909</v>
      </c>
      <c r="B695" s="37"/>
      <c r="C695" s="23"/>
      <c r="D695" s="23"/>
      <c r="E695" s="42"/>
      <c r="F695" s="54"/>
      <c r="G695" s="42" t="s">
        <v>662</v>
      </c>
      <c r="H695" s="54"/>
      <c r="I695" s="42" t="s">
        <v>662</v>
      </c>
      <c r="J695" s="54"/>
      <c r="K695" s="42"/>
      <c r="L695" s="179" t="s">
        <v>2120</v>
      </c>
    </row>
    <row r="696" spans="1:12" ht="17.25" customHeight="1">
      <c r="A696" s="22" t="s">
        <v>686</v>
      </c>
      <c r="B696" s="23"/>
      <c r="C696" s="23" t="s">
        <v>685</v>
      </c>
      <c r="D696" s="32">
        <v>1</v>
      </c>
      <c r="E696" s="38">
        <f>(G696+I696+K696)</f>
        <v>446055</v>
      </c>
      <c r="F696" s="38">
        <f>+인건비!$D$3</f>
        <v>446055</v>
      </c>
      <c r="G696" s="38">
        <f>TRUNC(D696*F696)</f>
        <v>446055</v>
      </c>
      <c r="H696" s="53"/>
      <c r="I696" s="53"/>
      <c r="J696" s="53"/>
      <c r="K696" s="53"/>
      <c r="L696" s="23"/>
    </row>
    <row r="697" spans="1:12" ht="17.25" customHeight="1">
      <c r="A697" s="22" t="s">
        <v>1172</v>
      </c>
      <c r="B697" s="23"/>
      <c r="C697" s="23" t="s">
        <v>685</v>
      </c>
      <c r="D697" s="32">
        <v>1</v>
      </c>
      <c r="E697" s="38">
        <f>(G697+I697+K697)</f>
        <v>346855</v>
      </c>
      <c r="F697" s="38">
        <f>+인건비!$D$4</f>
        <v>346855</v>
      </c>
      <c r="G697" s="38">
        <f>TRUNC(D697*F697)</f>
        <v>346855</v>
      </c>
      <c r="H697" s="53"/>
      <c r="I697" s="53"/>
      <c r="J697" s="53"/>
      <c r="K697" s="53"/>
      <c r="L697" s="23"/>
    </row>
    <row r="698" spans="1:12" ht="17.25" customHeight="1">
      <c r="A698" s="22" t="s">
        <v>1161</v>
      </c>
      <c r="B698" s="23"/>
      <c r="C698" s="23" t="s">
        <v>685</v>
      </c>
      <c r="D698" s="32">
        <v>1</v>
      </c>
      <c r="E698" s="38">
        <f>(G698+I698+K698)</f>
        <v>293799</v>
      </c>
      <c r="F698" s="38">
        <f>+인건비!$D$5</f>
        <v>293799</v>
      </c>
      <c r="G698" s="38">
        <f>TRUNC(D698*F698)</f>
        <v>293799</v>
      </c>
      <c r="H698" s="53"/>
      <c r="I698" s="53"/>
      <c r="J698" s="53"/>
      <c r="K698" s="53"/>
      <c r="L698" s="23"/>
    </row>
    <row r="699" spans="1:12">
      <c r="A699" s="22" t="s">
        <v>701</v>
      </c>
      <c r="B699" s="23"/>
      <c r="C699" s="23"/>
      <c r="D699" s="32"/>
      <c r="E699" s="38">
        <f>SUM(E696:E698)</f>
        <v>1086709</v>
      </c>
      <c r="F699" s="38"/>
      <c r="G699" s="38">
        <f>SUM(G696:G698)</f>
        <v>1086709</v>
      </c>
      <c r="H699" s="38"/>
      <c r="I699" s="38"/>
      <c r="J699" s="38"/>
      <c r="K699" s="38"/>
      <c r="L699" s="29"/>
    </row>
    <row r="700" spans="1:12">
      <c r="A700" s="22"/>
      <c r="B700" s="23"/>
      <c r="C700" s="23"/>
      <c r="D700" s="32"/>
      <c r="E700" s="38"/>
      <c r="F700" s="38"/>
      <c r="G700" s="38"/>
      <c r="H700" s="38"/>
      <c r="I700" s="38"/>
      <c r="J700" s="38"/>
      <c r="K700" s="38"/>
      <c r="L700" s="29"/>
    </row>
    <row r="701" spans="1:12">
      <c r="A701" s="39" t="s">
        <v>682</v>
      </c>
      <c r="B701" s="33" t="s">
        <v>1164</v>
      </c>
      <c r="C701" s="34"/>
      <c r="D701" s="35">
        <f>+집계표!$G$2</f>
        <v>1.1000000000000001</v>
      </c>
      <c r="E701" s="40">
        <f>(G701+I701+K701)</f>
        <v>1195379</v>
      </c>
      <c r="F701" s="40"/>
      <c r="G701" s="40"/>
      <c r="H701" s="40"/>
      <c r="I701" s="40"/>
      <c r="J701" s="40">
        <f>+G699</f>
        <v>1086709</v>
      </c>
      <c r="K701" s="40">
        <f>TRUNC(D701*J701)</f>
        <v>1195379</v>
      </c>
      <c r="L701" s="29"/>
    </row>
    <row r="702" spans="1:12">
      <c r="A702" s="39" t="s">
        <v>670</v>
      </c>
      <c r="B702" s="33" t="s">
        <v>425</v>
      </c>
      <c r="C702" s="34"/>
      <c r="D702" s="35">
        <f>+집계표!$H$2</f>
        <v>0.2</v>
      </c>
      <c r="E702" s="40">
        <f>(G702+I702+K702)</f>
        <v>456417</v>
      </c>
      <c r="F702" s="40"/>
      <c r="G702" s="40"/>
      <c r="H702" s="40"/>
      <c r="I702" s="40"/>
      <c r="J702" s="40">
        <f>+J701+K701</f>
        <v>2282088</v>
      </c>
      <c r="K702" s="40">
        <f>TRUNC(D702*J702)</f>
        <v>456417</v>
      </c>
      <c r="L702" s="29"/>
    </row>
    <row r="703" spans="1:12">
      <c r="A703" s="39" t="s">
        <v>718</v>
      </c>
      <c r="B703" s="33"/>
      <c r="C703" s="34"/>
      <c r="D703" s="36"/>
      <c r="E703" s="40">
        <f>SUM(E699:E702)</f>
        <v>2738505</v>
      </c>
      <c r="F703" s="40"/>
      <c r="G703" s="40">
        <f>SUM(G699:G702)</f>
        <v>1086709</v>
      </c>
      <c r="H703" s="40"/>
      <c r="I703" s="40"/>
      <c r="J703" s="40"/>
      <c r="K703" s="40">
        <f>SUM(K699:K702)</f>
        <v>1651796</v>
      </c>
      <c r="L703" s="29"/>
    </row>
    <row r="704" spans="1:12" ht="17.25" customHeight="1">
      <c r="A704" s="22"/>
      <c r="B704" s="23"/>
      <c r="C704" s="23"/>
      <c r="D704" s="32"/>
      <c r="E704" s="38"/>
      <c r="F704" s="38"/>
      <c r="G704" s="38"/>
      <c r="H704" s="53"/>
      <c r="I704" s="53"/>
      <c r="J704" s="53"/>
      <c r="K704" s="53"/>
      <c r="L704" s="23"/>
    </row>
    <row r="705" spans="1:12" ht="17.25" customHeight="1">
      <c r="A705" s="52" t="s">
        <v>2083</v>
      </c>
      <c r="B705" s="37"/>
      <c r="C705" s="23"/>
      <c r="D705" s="23"/>
      <c r="E705" s="42"/>
      <c r="F705" s="54"/>
      <c r="G705" s="42" t="s">
        <v>662</v>
      </c>
      <c r="H705" s="54"/>
      <c r="I705" s="42" t="s">
        <v>662</v>
      </c>
      <c r="J705" s="54"/>
      <c r="K705" s="42"/>
      <c r="L705" s="179" t="s">
        <v>2120</v>
      </c>
    </row>
    <row r="706" spans="1:12" ht="17.25" customHeight="1">
      <c r="A706" s="22" t="s">
        <v>1172</v>
      </c>
      <c r="B706" s="23"/>
      <c r="C706" s="23" t="s">
        <v>685</v>
      </c>
      <c r="D706" s="32">
        <v>1</v>
      </c>
      <c r="E706" s="38">
        <f>(G706+I706+K706)</f>
        <v>346855</v>
      </c>
      <c r="F706" s="38">
        <f>+인건비!$D$4</f>
        <v>346855</v>
      </c>
      <c r="G706" s="38">
        <f>TRUNC(D706*F706)</f>
        <v>346855</v>
      </c>
      <c r="H706" s="53"/>
      <c r="I706" s="53"/>
      <c r="J706" s="53"/>
      <c r="K706" s="53"/>
      <c r="L706" s="23"/>
    </row>
    <row r="707" spans="1:12" ht="17.25" customHeight="1">
      <c r="A707" s="22" t="s">
        <v>1161</v>
      </c>
      <c r="B707" s="23"/>
      <c r="C707" s="23" t="s">
        <v>685</v>
      </c>
      <c r="D707" s="32">
        <v>1</v>
      </c>
      <c r="E707" s="38">
        <f>(G707+I707+K707)</f>
        <v>293799</v>
      </c>
      <c r="F707" s="38">
        <f>+인건비!$D$5</f>
        <v>293799</v>
      </c>
      <c r="G707" s="38">
        <f>TRUNC(D707*F707)</f>
        <v>293799</v>
      </c>
      <c r="H707" s="53"/>
      <c r="I707" s="53"/>
      <c r="J707" s="53"/>
      <c r="K707" s="53"/>
      <c r="L707" s="23"/>
    </row>
    <row r="708" spans="1:12" ht="17.25" customHeight="1">
      <c r="A708" s="22" t="s">
        <v>1154</v>
      </c>
      <c r="B708" s="23"/>
      <c r="C708" s="23" t="s">
        <v>685</v>
      </c>
      <c r="D708" s="32">
        <v>1</v>
      </c>
      <c r="E708" s="38">
        <f>(G708+I708+K708)</f>
        <v>272915</v>
      </c>
      <c r="F708" s="38">
        <f>+인건비!$D$6</f>
        <v>272915</v>
      </c>
      <c r="G708" s="38">
        <f>TRUNC(D708*F708)</f>
        <v>272915</v>
      </c>
      <c r="H708" s="53"/>
      <c r="I708" s="53"/>
      <c r="J708" s="53"/>
      <c r="K708" s="53"/>
      <c r="L708" s="23"/>
    </row>
    <row r="709" spans="1:12">
      <c r="A709" s="22" t="s">
        <v>701</v>
      </c>
      <c r="B709" s="23"/>
      <c r="C709" s="23"/>
      <c r="D709" s="32"/>
      <c r="E709" s="38">
        <f>SUM(E706:E708)</f>
        <v>913569</v>
      </c>
      <c r="F709" s="38"/>
      <c r="G709" s="38">
        <f>SUM(G706:G708)</f>
        <v>913569</v>
      </c>
      <c r="H709" s="38"/>
      <c r="I709" s="38"/>
      <c r="J709" s="38"/>
      <c r="K709" s="38"/>
      <c r="L709" s="29"/>
    </row>
    <row r="710" spans="1:12">
      <c r="A710" s="22"/>
      <c r="B710" s="23"/>
      <c r="C710" s="23"/>
      <c r="D710" s="32"/>
      <c r="E710" s="38"/>
      <c r="F710" s="38"/>
      <c r="G710" s="38"/>
      <c r="H710" s="38"/>
      <c r="I710" s="38"/>
      <c r="J710" s="38"/>
      <c r="K710" s="38"/>
      <c r="L710" s="29"/>
    </row>
    <row r="711" spans="1:12">
      <c r="A711" s="39" t="s">
        <v>682</v>
      </c>
      <c r="B711" s="33" t="s">
        <v>1164</v>
      </c>
      <c r="C711" s="34"/>
      <c r="D711" s="35">
        <f>+집계표!$G$2</f>
        <v>1.1000000000000001</v>
      </c>
      <c r="E711" s="40">
        <f>(G711+I711+K711)</f>
        <v>1004925</v>
      </c>
      <c r="F711" s="40"/>
      <c r="G711" s="40"/>
      <c r="H711" s="40"/>
      <c r="I711" s="40"/>
      <c r="J711" s="40">
        <f>+G709</f>
        <v>913569</v>
      </c>
      <c r="K711" s="40">
        <f>TRUNC(D711*J711)</f>
        <v>1004925</v>
      </c>
      <c r="L711" s="29"/>
    </row>
    <row r="712" spans="1:12">
      <c r="A712" s="39" t="s">
        <v>670</v>
      </c>
      <c r="B712" s="33" t="s">
        <v>425</v>
      </c>
      <c r="C712" s="34"/>
      <c r="D712" s="35">
        <f>+집계표!$H$2</f>
        <v>0.2</v>
      </c>
      <c r="E712" s="40">
        <f>(G712+I712+K712)</f>
        <v>383698</v>
      </c>
      <c r="F712" s="40"/>
      <c r="G712" s="40"/>
      <c r="H712" s="40"/>
      <c r="I712" s="40"/>
      <c r="J712" s="40">
        <f>+J711+K711</f>
        <v>1918494</v>
      </c>
      <c r="K712" s="40">
        <f>TRUNC(D712*J712)</f>
        <v>383698</v>
      </c>
      <c r="L712" s="29"/>
    </row>
    <row r="713" spans="1:12">
      <c r="A713" s="39" t="s">
        <v>718</v>
      </c>
      <c r="B713" s="33"/>
      <c r="C713" s="34"/>
      <c r="D713" s="36"/>
      <c r="E713" s="40">
        <f>SUM(E709:E712)</f>
        <v>2302192</v>
      </c>
      <c r="F713" s="40"/>
      <c r="G713" s="40">
        <f>SUM(G709:G712)</f>
        <v>913569</v>
      </c>
      <c r="H713" s="40"/>
      <c r="I713" s="40"/>
      <c r="J713" s="40"/>
      <c r="K713" s="40">
        <f>SUM(K709:K712)</f>
        <v>1388623</v>
      </c>
      <c r="L713" s="29"/>
    </row>
    <row r="714" spans="1:12" ht="17.25" customHeight="1">
      <c r="A714" s="22"/>
      <c r="B714" s="23"/>
      <c r="C714" s="23"/>
      <c r="D714" s="32"/>
      <c r="E714" s="38"/>
      <c r="F714" s="38"/>
      <c r="G714" s="38"/>
      <c r="H714" s="53"/>
      <c r="I714" s="53"/>
      <c r="J714" s="53"/>
      <c r="K714" s="53"/>
      <c r="L714" s="23"/>
    </row>
    <row r="715" spans="1:12" ht="17.25" customHeight="1">
      <c r="A715" s="52" t="s">
        <v>2084</v>
      </c>
      <c r="B715" s="37"/>
      <c r="C715" s="23"/>
      <c r="D715" s="23"/>
      <c r="E715" s="42"/>
      <c r="F715" s="54"/>
      <c r="G715" s="42" t="s">
        <v>662</v>
      </c>
      <c r="H715" s="54"/>
      <c r="I715" s="42" t="s">
        <v>662</v>
      </c>
      <c r="J715" s="54"/>
      <c r="K715" s="42"/>
      <c r="L715" s="179" t="s">
        <v>2120</v>
      </c>
    </row>
    <row r="716" spans="1:12" ht="17.25" customHeight="1">
      <c r="A716" s="22" t="s">
        <v>1172</v>
      </c>
      <c r="B716" s="23"/>
      <c r="C716" s="23" t="s">
        <v>685</v>
      </c>
      <c r="D716" s="32">
        <v>2.5</v>
      </c>
      <c r="E716" s="38">
        <f>(G716+I716+K716)</f>
        <v>867137</v>
      </c>
      <c r="F716" s="38">
        <f>+인건비!$D$4</f>
        <v>346855</v>
      </c>
      <c r="G716" s="38">
        <f>TRUNC(D716*F716)</f>
        <v>867137</v>
      </c>
      <c r="H716" s="53"/>
      <c r="I716" s="53"/>
      <c r="J716" s="53"/>
      <c r="K716" s="53"/>
      <c r="L716" s="23"/>
    </row>
    <row r="717" spans="1:12" ht="17.25" customHeight="1">
      <c r="A717" s="22" t="s">
        <v>1161</v>
      </c>
      <c r="B717" s="23"/>
      <c r="C717" s="23" t="s">
        <v>685</v>
      </c>
      <c r="D717" s="32">
        <v>2.5</v>
      </c>
      <c r="E717" s="38">
        <f>(G717+I717+K717)</f>
        <v>734497</v>
      </c>
      <c r="F717" s="38">
        <f>+인건비!$D$5</f>
        <v>293799</v>
      </c>
      <c r="G717" s="38">
        <f>TRUNC(D717*F717)</f>
        <v>734497</v>
      </c>
      <c r="H717" s="53"/>
      <c r="I717" s="53"/>
      <c r="J717" s="53"/>
      <c r="K717" s="53"/>
      <c r="L717" s="23"/>
    </row>
    <row r="718" spans="1:12" ht="17.25" customHeight="1">
      <c r="A718" s="22" t="s">
        <v>1154</v>
      </c>
      <c r="B718" s="23"/>
      <c r="C718" s="23" t="s">
        <v>685</v>
      </c>
      <c r="D718" s="32">
        <v>5</v>
      </c>
      <c r="E718" s="38">
        <f>(G718+I718+K718)</f>
        <v>1364575</v>
      </c>
      <c r="F718" s="38">
        <f>+인건비!$D$6</f>
        <v>272915</v>
      </c>
      <c r="G718" s="38">
        <f>TRUNC(D718*F718)</f>
        <v>1364575</v>
      </c>
      <c r="H718" s="53"/>
      <c r="I718" s="53"/>
      <c r="J718" s="53"/>
      <c r="K718" s="53"/>
      <c r="L718" s="23"/>
    </row>
    <row r="719" spans="1:12">
      <c r="A719" s="22" t="s">
        <v>701</v>
      </c>
      <c r="B719" s="23"/>
      <c r="C719" s="23"/>
      <c r="D719" s="32"/>
      <c r="E719" s="38">
        <f>SUM(E716:E718)</f>
        <v>2966209</v>
      </c>
      <c r="F719" s="38"/>
      <c r="G719" s="38">
        <f>SUM(G716:G718)</f>
        <v>2966209</v>
      </c>
      <c r="H719" s="38"/>
      <c r="I719" s="38"/>
      <c r="J719" s="38"/>
      <c r="K719" s="38"/>
      <c r="L719" s="29"/>
    </row>
    <row r="720" spans="1:12">
      <c r="A720" s="22"/>
      <c r="B720" s="23"/>
      <c r="C720" s="23"/>
      <c r="D720" s="32"/>
      <c r="E720" s="38"/>
      <c r="F720" s="38"/>
      <c r="G720" s="38"/>
      <c r="H720" s="38"/>
      <c r="I720" s="38"/>
      <c r="J720" s="38"/>
      <c r="K720" s="38"/>
      <c r="L720" s="29"/>
    </row>
    <row r="721" spans="1:12">
      <c r="A721" s="39" t="s">
        <v>682</v>
      </c>
      <c r="B721" s="33" t="s">
        <v>1164</v>
      </c>
      <c r="C721" s="34"/>
      <c r="D721" s="35">
        <f>+집계표!$G$2</f>
        <v>1.1000000000000001</v>
      </c>
      <c r="E721" s="40">
        <f>(G721+I721+K721)</f>
        <v>3262829</v>
      </c>
      <c r="F721" s="40"/>
      <c r="G721" s="40"/>
      <c r="H721" s="40"/>
      <c r="I721" s="40"/>
      <c r="J721" s="40">
        <f>+G719</f>
        <v>2966209</v>
      </c>
      <c r="K721" s="40">
        <f>TRUNC(D721*J721)</f>
        <v>3262829</v>
      </c>
      <c r="L721" s="29"/>
    </row>
    <row r="722" spans="1:12">
      <c r="A722" s="39" t="s">
        <v>670</v>
      </c>
      <c r="B722" s="33" t="s">
        <v>425</v>
      </c>
      <c r="C722" s="34"/>
      <c r="D722" s="35">
        <f>+집계표!$H$2</f>
        <v>0.2</v>
      </c>
      <c r="E722" s="40">
        <f>(G722+I722+K722)</f>
        <v>1245807</v>
      </c>
      <c r="F722" s="40"/>
      <c r="G722" s="40"/>
      <c r="H722" s="40"/>
      <c r="I722" s="40"/>
      <c r="J722" s="40">
        <f>+J721+K721</f>
        <v>6229038</v>
      </c>
      <c r="K722" s="40">
        <f>TRUNC(D722*J722)</f>
        <v>1245807</v>
      </c>
      <c r="L722" s="29"/>
    </row>
    <row r="723" spans="1:12">
      <c r="A723" s="39" t="s">
        <v>718</v>
      </c>
      <c r="B723" s="33"/>
      <c r="C723" s="34"/>
      <c r="D723" s="36"/>
      <c r="E723" s="40">
        <f>SUM(E719:E722)</f>
        <v>7474845</v>
      </c>
      <c r="F723" s="40"/>
      <c r="G723" s="40">
        <f>SUM(G719:G722)</f>
        <v>2966209</v>
      </c>
      <c r="H723" s="40"/>
      <c r="I723" s="40"/>
      <c r="J723" s="40"/>
      <c r="K723" s="40">
        <f>SUM(K719:K722)</f>
        <v>4508636</v>
      </c>
      <c r="L723" s="29"/>
    </row>
    <row r="724" spans="1:12" ht="17.25" customHeight="1">
      <c r="A724" s="22"/>
      <c r="B724" s="23"/>
      <c r="C724" s="23"/>
      <c r="D724" s="32"/>
      <c r="E724" s="38"/>
      <c r="F724" s="38"/>
      <c r="G724" s="38"/>
      <c r="H724" s="53"/>
      <c r="I724" s="53"/>
      <c r="J724" s="53"/>
      <c r="K724" s="53"/>
      <c r="L724" s="23"/>
    </row>
    <row r="725" spans="1:12" ht="17.25" customHeight="1">
      <c r="A725" s="52" t="s">
        <v>905</v>
      </c>
      <c r="B725" s="37"/>
      <c r="C725" s="23"/>
      <c r="D725" s="23"/>
      <c r="E725" s="42"/>
      <c r="F725" s="54"/>
      <c r="G725" s="42" t="s">
        <v>662</v>
      </c>
      <c r="H725" s="54"/>
      <c r="I725" s="42" t="s">
        <v>662</v>
      </c>
      <c r="J725" s="54"/>
      <c r="K725" s="42"/>
      <c r="L725" s="179" t="s">
        <v>2120</v>
      </c>
    </row>
    <row r="726" spans="1:12" ht="17.25" customHeight="1">
      <c r="A726" s="22" t="s">
        <v>686</v>
      </c>
      <c r="B726" s="23"/>
      <c r="C726" s="23" t="s">
        <v>685</v>
      </c>
      <c r="D726" s="32">
        <v>1</v>
      </c>
      <c r="E726" s="38">
        <f>(G726+I726+K726)</f>
        <v>446055</v>
      </c>
      <c r="F726" s="38">
        <f>+인건비!$D$3</f>
        <v>446055</v>
      </c>
      <c r="G726" s="38">
        <f>TRUNC(D726*F726)</f>
        <v>446055</v>
      </c>
      <c r="H726" s="53"/>
      <c r="I726" s="53"/>
      <c r="J726" s="53"/>
      <c r="K726" s="53"/>
      <c r="L726" s="23"/>
    </row>
    <row r="727" spans="1:12" ht="17.25" customHeight="1">
      <c r="A727" s="22" t="s">
        <v>1172</v>
      </c>
      <c r="B727" s="23"/>
      <c r="C727" s="23" t="s">
        <v>685</v>
      </c>
      <c r="D727" s="32">
        <v>1</v>
      </c>
      <c r="E727" s="38">
        <f>(G727+I727+K727)</f>
        <v>346855</v>
      </c>
      <c r="F727" s="38">
        <f>+인건비!$D$4</f>
        <v>346855</v>
      </c>
      <c r="G727" s="38">
        <f>TRUNC(D727*F727)</f>
        <v>346855</v>
      </c>
      <c r="H727" s="53"/>
      <c r="I727" s="53"/>
      <c r="J727" s="53"/>
      <c r="K727" s="53"/>
      <c r="L727" s="23"/>
    </row>
    <row r="728" spans="1:12" ht="17.25" customHeight="1">
      <c r="A728" s="22" t="s">
        <v>1161</v>
      </c>
      <c r="B728" s="23"/>
      <c r="C728" s="23" t="s">
        <v>685</v>
      </c>
      <c r="D728" s="32">
        <v>2</v>
      </c>
      <c r="E728" s="38">
        <f>(G728+I728+K728)</f>
        <v>587598</v>
      </c>
      <c r="F728" s="38">
        <f>+인건비!$D$5</f>
        <v>293799</v>
      </c>
      <c r="G728" s="38">
        <f>TRUNC(D728*F728)</f>
        <v>587598</v>
      </c>
      <c r="H728" s="53"/>
      <c r="I728" s="53"/>
      <c r="J728" s="53"/>
      <c r="K728" s="53"/>
      <c r="L728" s="23"/>
    </row>
    <row r="729" spans="1:12" ht="17.25" customHeight="1">
      <c r="A729" s="22" t="s">
        <v>1154</v>
      </c>
      <c r="B729" s="23"/>
      <c r="C729" s="23" t="s">
        <v>685</v>
      </c>
      <c r="D729" s="32">
        <v>2</v>
      </c>
      <c r="E729" s="38">
        <f>(G729+I729+K729)</f>
        <v>545830</v>
      </c>
      <c r="F729" s="38">
        <f>+인건비!$D$6</f>
        <v>272915</v>
      </c>
      <c r="G729" s="38">
        <f>TRUNC(D729*F729)</f>
        <v>545830</v>
      </c>
      <c r="H729" s="53"/>
      <c r="I729" s="53"/>
      <c r="J729" s="53"/>
      <c r="K729" s="53"/>
      <c r="L729" s="23"/>
    </row>
    <row r="730" spans="1:12">
      <c r="A730" s="22" t="s">
        <v>701</v>
      </c>
      <c r="B730" s="23"/>
      <c r="C730" s="23"/>
      <c r="D730" s="32"/>
      <c r="E730" s="38">
        <f>SUM(E726:E729)</f>
        <v>1926338</v>
      </c>
      <c r="F730" s="38"/>
      <c r="G730" s="38">
        <f>SUM(G726:G729)</f>
        <v>1926338</v>
      </c>
      <c r="H730" s="38"/>
      <c r="I730" s="38"/>
      <c r="J730" s="38"/>
      <c r="K730" s="38"/>
      <c r="L730" s="29"/>
    </row>
    <row r="731" spans="1:12">
      <c r="A731" s="22"/>
      <c r="B731" s="23"/>
      <c r="C731" s="23"/>
      <c r="D731" s="32"/>
      <c r="E731" s="38"/>
      <c r="F731" s="38"/>
      <c r="G731" s="38"/>
      <c r="H731" s="38"/>
      <c r="I731" s="38"/>
      <c r="J731" s="38"/>
      <c r="K731" s="38"/>
      <c r="L731" s="29"/>
    </row>
    <row r="732" spans="1:12">
      <c r="A732" s="39" t="s">
        <v>682</v>
      </c>
      <c r="B732" s="33" t="s">
        <v>1164</v>
      </c>
      <c r="C732" s="34"/>
      <c r="D732" s="35">
        <f>+집계표!$G$2</f>
        <v>1.1000000000000001</v>
      </c>
      <c r="E732" s="40">
        <f>(G732+I732+K732)</f>
        <v>2118971</v>
      </c>
      <c r="F732" s="40"/>
      <c r="G732" s="40"/>
      <c r="H732" s="40"/>
      <c r="I732" s="40"/>
      <c r="J732" s="40">
        <f>+G730</f>
        <v>1926338</v>
      </c>
      <c r="K732" s="40">
        <f>TRUNC(D732*J732)</f>
        <v>2118971</v>
      </c>
      <c r="L732" s="29"/>
    </row>
    <row r="733" spans="1:12">
      <c r="A733" s="39" t="s">
        <v>670</v>
      </c>
      <c r="B733" s="33" t="s">
        <v>425</v>
      </c>
      <c r="C733" s="34"/>
      <c r="D733" s="35">
        <f>+집계표!$H$2</f>
        <v>0.2</v>
      </c>
      <c r="E733" s="40">
        <f>(G733+I733+K733)</f>
        <v>809061</v>
      </c>
      <c r="F733" s="40"/>
      <c r="G733" s="40"/>
      <c r="H733" s="40"/>
      <c r="I733" s="40"/>
      <c r="J733" s="40">
        <f>+J732+K732</f>
        <v>4045309</v>
      </c>
      <c r="K733" s="40">
        <f>TRUNC(D733*J733)</f>
        <v>809061</v>
      </c>
      <c r="L733" s="29"/>
    </row>
    <row r="734" spans="1:12">
      <c r="A734" s="39" t="s">
        <v>718</v>
      </c>
      <c r="B734" s="33"/>
      <c r="C734" s="34"/>
      <c r="D734" s="36"/>
      <c r="E734" s="40">
        <f>SUM(E730:E733)</f>
        <v>4854370</v>
      </c>
      <c r="F734" s="40"/>
      <c r="G734" s="40">
        <f>SUM(G730:G733)</f>
        <v>1926338</v>
      </c>
      <c r="H734" s="40"/>
      <c r="I734" s="40"/>
      <c r="J734" s="40"/>
      <c r="K734" s="40">
        <f>SUM(K730:K733)</f>
        <v>2928032</v>
      </c>
      <c r="L734" s="29"/>
    </row>
    <row r="735" spans="1:12" ht="17.25" customHeight="1">
      <c r="A735" s="22"/>
      <c r="B735" s="23"/>
      <c r="C735" s="23"/>
      <c r="D735" s="32"/>
      <c r="E735" s="38"/>
      <c r="F735" s="38"/>
      <c r="G735" s="38"/>
      <c r="H735" s="53"/>
      <c r="I735" s="53"/>
      <c r="J735" s="53"/>
      <c r="K735" s="53"/>
      <c r="L735" s="23"/>
    </row>
    <row r="736" spans="1:12" ht="17.25" customHeight="1">
      <c r="A736" s="52" t="s">
        <v>957</v>
      </c>
      <c r="B736" s="37"/>
      <c r="C736" s="23"/>
      <c r="D736" s="23"/>
      <c r="E736" s="42"/>
      <c r="F736" s="54"/>
      <c r="G736" s="42" t="s">
        <v>662</v>
      </c>
      <c r="H736" s="54"/>
      <c r="I736" s="42" t="s">
        <v>662</v>
      </c>
      <c r="J736" s="54"/>
      <c r="K736" s="42"/>
      <c r="L736" s="179" t="s">
        <v>2120</v>
      </c>
    </row>
    <row r="737" spans="1:12" ht="17.25" customHeight="1">
      <c r="A737" s="22" t="s">
        <v>1161</v>
      </c>
      <c r="B737" s="23"/>
      <c r="C737" s="23" t="s">
        <v>685</v>
      </c>
      <c r="D737" s="32">
        <v>3</v>
      </c>
      <c r="E737" s="38">
        <f>(G737+I737+K737)</f>
        <v>881397</v>
      </c>
      <c r="F737" s="38">
        <f>+인건비!$D$5</f>
        <v>293799</v>
      </c>
      <c r="G737" s="38">
        <f>TRUNC(D737*F737)</f>
        <v>881397</v>
      </c>
      <c r="H737" s="38"/>
      <c r="I737" s="38"/>
      <c r="J737" s="38"/>
      <c r="K737" s="38"/>
      <c r="L737" s="23"/>
    </row>
    <row r="738" spans="1:12" ht="17.25" customHeight="1">
      <c r="A738" s="22" t="s">
        <v>1154</v>
      </c>
      <c r="B738" s="23" t="s">
        <v>662</v>
      </c>
      <c r="C738" s="23" t="s">
        <v>685</v>
      </c>
      <c r="D738" s="32">
        <v>2</v>
      </c>
      <c r="E738" s="38">
        <f>(G738+I738+K738)</f>
        <v>545830</v>
      </c>
      <c r="F738" s="38">
        <f>+인건비!$D$6</f>
        <v>272915</v>
      </c>
      <c r="G738" s="38">
        <f>TRUNC(D738*F738)</f>
        <v>545830</v>
      </c>
      <c r="H738" s="38"/>
      <c r="I738" s="38"/>
      <c r="J738" s="38"/>
      <c r="K738" s="38"/>
      <c r="L738" s="23"/>
    </row>
    <row r="739" spans="1:12" ht="17.25" customHeight="1">
      <c r="A739" s="22" t="s">
        <v>1163</v>
      </c>
      <c r="B739" s="23" t="s">
        <v>662</v>
      </c>
      <c r="C739" s="23" t="s">
        <v>685</v>
      </c>
      <c r="D739" s="32">
        <v>3</v>
      </c>
      <c r="E739" s="38">
        <f>(G739+I739+K739)</f>
        <v>640488</v>
      </c>
      <c r="F739" s="38">
        <f>+인건비!$D$7</f>
        <v>213496</v>
      </c>
      <c r="G739" s="38">
        <f>TRUNC(D739*F739)</f>
        <v>640488</v>
      </c>
      <c r="H739" s="38"/>
      <c r="I739" s="38"/>
      <c r="J739" s="38"/>
      <c r="K739" s="38"/>
      <c r="L739" s="23"/>
    </row>
    <row r="740" spans="1:12" ht="17.25" customHeight="1">
      <c r="A740" s="22" t="s">
        <v>2074</v>
      </c>
      <c r="B740" s="23"/>
      <c r="C740" s="23" t="s">
        <v>770</v>
      </c>
      <c r="D740" s="32">
        <v>16</v>
      </c>
      <c r="E740" s="38">
        <f>(G740+I740+K740)</f>
        <v>665712</v>
      </c>
      <c r="F740" s="38"/>
      <c r="G740" s="38"/>
      <c r="H740" s="38"/>
      <c r="I740" s="38"/>
      <c r="J740" s="38">
        <f>+기계손료!$J$17</f>
        <v>41607</v>
      </c>
      <c r="K740" s="38">
        <f>TRUNC(D740*J740)</f>
        <v>665712</v>
      </c>
      <c r="L740" s="23"/>
    </row>
    <row r="741" spans="1:12" ht="17.25" customHeight="1">
      <c r="A741" s="22" t="s">
        <v>2063</v>
      </c>
      <c r="B741" s="23"/>
      <c r="C741" s="23" t="s">
        <v>770</v>
      </c>
      <c r="D741" s="32">
        <f>+D740</f>
        <v>16</v>
      </c>
      <c r="E741" s="38">
        <f>(G741+I741+K741)</f>
        <v>30688</v>
      </c>
      <c r="F741" s="38"/>
      <c r="G741" s="38"/>
      <c r="H741" s="38"/>
      <c r="I741" s="38"/>
      <c r="J741" s="38">
        <f>+기계손료!$J$4</f>
        <v>1918</v>
      </c>
      <c r="K741" s="38">
        <f>TRUNC(D741*J741)</f>
        <v>30688</v>
      </c>
      <c r="L741" s="23"/>
    </row>
    <row r="742" spans="1:12" ht="17.25" customHeight="1">
      <c r="A742" s="22" t="s">
        <v>701</v>
      </c>
      <c r="B742" s="23"/>
      <c r="C742" s="23"/>
      <c r="D742" s="32"/>
      <c r="E742" s="38">
        <f>SUM(E737:E741)</f>
        <v>2764115</v>
      </c>
      <c r="F742" s="38"/>
      <c r="G742" s="38">
        <f>SUM(G737:G741)</f>
        <v>2067715</v>
      </c>
      <c r="H742" s="38"/>
      <c r="I742" s="38"/>
      <c r="J742" s="38"/>
      <c r="K742" s="38">
        <f>SUM(K737:K741)</f>
        <v>696400</v>
      </c>
      <c r="L742" s="23"/>
    </row>
    <row r="743" spans="1:12" ht="17.25" customHeight="1">
      <c r="A743" s="22"/>
      <c r="B743" s="23"/>
      <c r="C743" s="23"/>
      <c r="D743" s="32"/>
      <c r="E743" s="38"/>
      <c r="F743" s="38"/>
      <c r="G743" s="38"/>
      <c r="H743" s="38"/>
      <c r="I743" s="38"/>
      <c r="J743" s="38"/>
      <c r="K743" s="38"/>
      <c r="L743" s="23"/>
    </row>
    <row r="744" spans="1:12" ht="17.25" customHeight="1">
      <c r="A744" s="39" t="s">
        <v>682</v>
      </c>
      <c r="B744" s="33" t="s">
        <v>1164</v>
      </c>
      <c r="C744" s="34"/>
      <c r="D744" s="35">
        <f>+집계표!$G$2</f>
        <v>1.1000000000000001</v>
      </c>
      <c r="E744" s="40">
        <f>(G744+I744+K744)</f>
        <v>2274486</v>
      </c>
      <c r="F744" s="40"/>
      <c r="G744" s="40"/>
      <c r="H744" s="40"/>
      <c r="I744" s="40"/>
      <c r="J744" s="40">
        <f>+G742</f>
        <v>2067715</v>
      </c>
      <c r="K744" s="40">
        <f>TRUNC(D744*J744)</f>
        <v>2274486</v>
      </c>
      <c r="L744" s="23"/>
    </row>
    <row r="745" spans="1:12" ht="17.25" customHeight="1">
      <c r="A745" s="39" t="s">
        <v>670</v>
      </c>
      <c r="B745" s="33" t="s">
        <v>425</v>
      </c>
      <c r="C745" s="34"/>
      <c r="D745" s="35">
        <f>+집계표!$H$2</f>
        <v>0.2</v>
      </c>
      <c r="E745" s="40">
        <f>(G745+I745+K745)</f>
        <v>868440</v>
      </c>
      <c r="F745" s="40"/>
      <c r="G745" s="40"/>
      <c r="H745" s="40"/>
      <c r="I745" s="40"/>
      <c r="J745" s="40">
        <f>+J744+K744</f>
        <v>4342201</v>
      </c>
      <c r="K745" s="40">
        <f>TRUNC(D745*J745)</f>
        <v>868440</v>
      </c>
      <c r="L745" s="23"/>
    </row>
    <row r="746" spans="1:12" ht="17.25" customHeight="1">
      <c r="A746" s="39" t="s">
        <v>718</v>
      </c>
      <c r="B746" s="33"/>
      <c r="C746" s="34"/>
      <c r="D746" s="36"/>
      <c r="E746" s="40">
        <f>SUM(E742:E745)</f>
        <v>5907041</v>
      </c>
      <c r="F746" s="40"/>
      <c r="G746" s="40">
        <f>SUM(G742:G745)</f>
        <v>2067715</v>
      </c>
      <c r="H746" s="40"/>
      <c r="I746" s="40"/>
      <c r="J746" s="40"/>
      <c r="K746" s="40">
        <f>SUM(K742:K745)</f>
        <v>3839326</v>
      </c>
      <c r="L746" s="23"/>
    </row>
    <row r="747" spans="1:12" ht="17.25" customHeight="1">
      <c r="A747" s="39"/>
      <c r="B747" s="33"/>
      <c r="C747" s="34"/>
      <c r="D747" s="36"/>
      <c r="E747" s="40"/>
      <c r="F747" s="40"/>
      <c r="G747" s="40"/>
      <c r="H747" s="40"/>
      <c r="I747" s="40"/>
      <c r="J747" s="40"/>
      <c r="K747" s="40"/>
      <c r="L747" s="23"/>
    </row>
    <row r="748" spans="1:12" ht="17.25" customHeight="1">
      <c r="A748" s="52" t="s">
        <v>1759</v>
      </c>
      <c r="B748" s="37"/>
      <c r="C748" s="23"/>
      <c r="D748" s="23"/>
      <c r="E748" s="42"/>
      <c r="F748" s="54"/>
      <c r="G748" s="42" t="s">
        <v>662</v>
      </c>
      <c r="H748" s="54"/>
      <c r="I748" s="42"/>
      <c r="J748" s="54"/>
      <c r="K748" s="42"/>
      <c r="L748" s="179" t="s">
        <v>2120</v>
      </c>
    </row>
    <row r="749" spans="1:12" ht="17.25" customHeight="1">
      <c r="A749" s="22" t="s">
        <v>1161</v>
      </c>
      <c r="B749" s="23"/>
      <c r="C749" s="23" t="s">
        <v>685</v>
      </c>
      <c r="D749" s="32">
        <v>0.3</v>
      </c>
      <c r="E749" s="38">
        <f t="shared" ref="E749:E756" si="37">(G749+I749+K749)</f>
        <v>88139</v>
      </c>
      <c r="F749" s="38">
        <f>+인건비!$D$5</f>
        <v>293799</v>
      </c>
      <c r="G749" s="38">
        <f>TRUNC(D749*F749)</f>
        <v>88139</v>
      </c>
      <c r="H749" s="38"/>
      <c r="I749" s="38"/>
      <c r="J749" s="38"/>
      <c r="K749" s="38"/>
      <c r="L749" s="23"/>
    </row>
    <row r="750" spans="1:12" ht="17.25" customHeight="1">
      <c r="A750" s="22" t="s">
        <v>1154</v>
      </c>
      <c r="B750" s="23" t="s">
        <v>662</v>
      </c>
      <c r="C750" s="23" t="s">
        <v>685</v>
      </c>
      <c r="D750" s="32">
        <v>0.3</v>
      </c>
      <c r="E750" s="38">
        <f t="shared" si="37"/>
        <v>81874</v>
      </c>
      <c r="F750" s="38">
        <f>+인건비!$D$6</f>
        <v>272915</v>
      </c>
      <c r="G750" s="38">
        <f>TRUNC(D750*F750)</f>
        <v>81874</v>
      </c>
      <c r="H750" s="38"/>
      <c r="I750" s="38"/>
      <c r="J750" s="38"/>
      <c r="K750" s="38"/>
      <c r="L750" s="23"/>
    </row>
    <row r="751" spans="1:12" ht="17.25" customHeight="1">
      <c r="A751" s="22" t="s">
        <v>678</v>
      </c>
      <c r="B751" s="23"/>
      <c r="C751" s="23" t="s">
        <v>685</v>
      </c>
      <c r="D751" s="32">
        <v>0.3</v>
      </c>
      <c r="E751" s="38">
        <f t="shared" si="37"/>
        <v>67037</v>
      </c>
      <c r="F751" s="38"/>
      <c r="G751" s="38"/>
      <c r="H751" s="38"/>
      <c r="I751" s="38"/>
      <c r="J751" s="38">
        <f>+인건비!$E$21</f>
        <v>223458</v>
      </c>
      <c r="K751" s="38">
        <f>TRUNC(D751*J751)</f>
        <v>67037</v>
      </c>
      <c r="L751" s="23"/>
    </row>
    <row r="752" spans="1:12" ht="17.25" customHeight="1">
      <c r="A752" s="22" t="s">
        <v>815</v>
      </c>
      <c r="B752" s="23" t="s">
        <v>2073</v>
      </c>
      <c r="C752" s="23" t="s">
        <v>665</v>
      </c>
      <c r="D752" s="32">
        <v>0.1</v>
      </c>
      <c r="E752" s="38">
        <f t="shared" si="37"/>
        <v>1600</v>
      </c>
      <c r="F752" s="38"/>
      <c r="G752" s="38"/>
      <c r="H752" s="38">
        <f>+재료비!$K$22</f>
        <v>16000</v>
      </c>
      <c r="I752" s="38">
        <f>TRUNC(D752*H752)</f>
        <v>1600</v>
      </c>
      <c r="J752" s="38"/>
      <c r="K752" s="38"/>
      <c r="L752" s="23"/>
    </row>
    <row r="753" spans="1:12" ht="17.25" customHeight="1">
      <c r="A753" s="22" t="s">
        <v>676</v>
      </c>
      <c r="B753" s="23"/>
      <c r="C753" s="23" t="s">
        <v>739</v>
      </c>
      <c r="D753" s="32">
        <v>0.6</v>
      </c>
      <c r="E753" s="38">
        <f t="shared" si="37"/>
        <v>940</v>
      </c>
      <c r="F753" s="38"/>
      <c r="G753" s="38"/>
      <c r="H753" s="38">
        <f>+재료비!$K$8</f>
        <v>1568</v>
      </c>
      <c r="I753" s="38">
        <f>TRUNC(D753*H753)</f>
        <v>940</v>
      </c>
      <c r="J753" s="38"/>
      <c r="K753" s="38"/>
      <c r="L753" s="23"/>
    </row>
    <row r="754" spans="1:12" ht="17.25" customHeight="1">
      <c r="A754" s="22" t="s">
        <v>668</v>
      </c>
      <c r="B754" s="23" t="s">
        <v>1327</v>
      </c>
      <c r="C754" s="23" t="s">
        <v>666</v>
      </c>
      <c r="D754" s="32">
        <v>38</v>
      </c>
      <c r="E754" s="38">
        <f t="shared" si="37"/>
        <v>357</v>
      </c>
      <c r="F754" s="38"/>
      <c r="G754" s="38"/>
      <c r="H754" s="38">
        <f>+I753</f>
        <v>940</v>
      </c>
      <c r="I754" s="38">
        <f>TRUNC(D754/100*H754)</f>
        <v>357</v>
      </c>
      <c r="J754" s="38"/>
      <c r="K754" s="38"/>
      <c r="L754" s="23"/>
    </row>
    <row r="755" spans="1:12" ht="17.25" customHeight="1">
      <c r="A755" s="22" t="s">
        <v>1537</v>
      </c>
      <c r="B755" s="23" t="s">
        <v>1527</v>
      </c>
      <c r="C755" s="23" t="s">
        <v>770</v>
      </c>
      <c r="D755" s="32">
        <v>0.2</v>
      </c>
      <c r="E755" s="38">
        <f t="shared" si="37"/>
        <v>470</v>
      </c>
      <c r="F755" s="38"/>
      <c r="G755" s="38"/>
      <c r="H755" s="38"/>
      <c r="I755" s="38"/>
      <c r="J755" s="38">
        <f>+기계손료!$J$18</f>
        <v>2350</v>
      </c>
      <c r="K755" s="38">
        <f>TRUNC(D755*J755)</f>
        <v>470</v>
      </c>
      <c r="L755" s="23"/>
    </row>
    <row r="756" spans="1:12" ht="17.25" customHeight="1">
      <c r="A756" s="22" t="s">
        <v>1501</v>
      </c>
      <c r="B756" s="23" t="s">
        <v>835</v>
      </c>
      <c r="C756" s="23" t="s">
        <v>770</v>
      </c>
      <c r="D756" s="32">
        <v>0.2</v>
      </c>
      <c r="E756" s="38">
        <f t="shared" si="37"/>
        <v>91</v>
      </c>
      <c r="F756" s="38"/>
      <c r="G756" s="38"/>
      <c r="H756" s="38"/>
      <c r="I756" s="38"/>
      <c r="J756" s="38">
        <f>+기계손료!$J$19</f>
        <v>458</v>
      </c>
      <c r="K756" s="38">
        <f>TRUNC(D756*J756)</f>
        <v>91</v>
      </c>
      <c r="L756" s="23"/>
    </row>
    <row r="757" spans="1:12" ht="17.25" customHeight="1">
      <c r="A757" s="22" t="s">
        <v>701</v>
      </c>
      <c r="B757" s="23"/>
      <c r="C757" s="23"/>
      <c r="D757" s="32"/>
      <c r="E757" s="38">
        <f>SUM(E749:E756)</f>
        <v>240508</v>
      </c>
      <c r="F757" s="38"/>
      <c r="G757" s="38">
        <f>SUM(G749:G756)</f>
        <v>170013</v>
      </c>
      <c r="H757" s="38"/>
      <c r="I757" s="38">
        <f>SUM(I749:I756)</f>
        <v>2897</v>
      </c>
      <c r="J757" s="38"/>
      <c r="K757" s="38">
        <f>SUM(K749:K756)</f>
        <v>67598</v>
      </c>
      <c r="L757" s="23"/>
    </row>
    <row r="758" spans="1:12" ht="17.25" customHeight="1">
      <c r="A758" s="22"/>
      <c r="B758" s="23"/>
      <c r="C758" s="23"/>
      <c r="D758" s="32"/>
      <c r="E758" s="38"/>
      <c r="F758" s="38"/>
      <c r="G758" s="38"/>
      <c r="H758" s="38"/>
      <c r="I758" s="38"/>
      <c r="J758" s="38"/>
      <c r="K758" s="38"/>
      <c r="L758" s="23"/>
    </row>
    <row r="759" spans="1:12" ht="17.25" customHeight="1">
      <c r="A759" s="39" t="s">
        <v>682</v>
      </c>
      <c r="B759" s="33" t="s">
        <v>1164</v>
      </c>
      <c r="C759" s="34"/>
      <c r="D759" s="35">
        <f>+집계표!$G$2</f>
        <v>1.1000000000000001</v>
      </c>
      <c r="E759" s="40">
        <f>(G759+I759+K759)</f>
        <v>187014</v>
      </c>
      <c r="F759" s="40"/>
      <c r="G759" s="40"/>
      <c r="H759" s="40"/>
      <c r="I759" s="40"/>
      <c r="J759" s="40">
        <f>+G757</f>
        <v>170013</v>
      </c>
      <c r="K759" s="40">
        <f>TRUNC(D759*J759)</f>
        <v>187014</v>
      </c>
      <c r="L759" s="23"/>
    </row>
    <row r="760" spans="1:12" ht="17.25" customHeight="1">
      <c r="A760" s="39" t="s">
        <v>670</v>
      </c>
      <c r="B760" s="33" t="s">
        <v>425</v>
      </c>
      <c r="C760" s="34"/>
      <c r="D760" s="35">
        <f>+집계표!$H$2</f>
        <v>0.2</v>
      </c>
      <c r="E760" s="40">
        <f>(G760+I760+K760)</f>
        <v>71405</v>
      </c>
      <c r="F760" s="40"/>
      <c r="G760" s="40"/>
      <c r="H760" s="40"/>
      <c r="I760" s="40"/>
      <c r="J760" s="40">
        <f>+J759+K759</f>
        <v>357027</v>
      </c>
      <c r="K760" s="40">
        <f>TRUNC(D760*J760)</f>
        <v>71405</v>
      </c>
      <c r="L760" s="23"/>
    </row>
    <row r="761" spans="1:12" ht="17.25" customHeight="1">
      <c r="A761" s="39" t="s">
        <v>718</v>
      </c>
      <c r="B761" s="33"/>
      <c r="C761" s="34"/>
      <c r="D761" s="36"/>
      <c r="E761" s="40">
        <f>SUM(E757:E760)</f>
        <v>498927</v>
      </c>
      <c r="F761" s="40"/>
      <c r="G761" s="40">
        <f>SUM(G757:G760)</f>
        <v>170013</v>
      </c>
      <c r="H761" s="40"/>
      <c r="I761" s="40">
        <f>SUM(I757:I760)</f>
        <v>2897</v>
      </c>
      <c r="J761" s="40"/>
      <c r="K761" s="40">
        <f>SUM(K757:K760)</f>
        <v>326017</v>
      </c>
      <c r="L761" s="23"/>
    </row>
    <row r="762" spans="1:12" ht="17.25" customHeight="1">
      <c r="A762" s="39"/>
      <c r="B762" s="33"/>
      <c r="C762" s="34"/>
      <c r="D762" s="36"/>
      <c r="E762" s="40"/>
      <c r="F762" s="40"/>
      <c r="G762" s="40"/>
      <c r="H762" s="40"/>
      <c r="I762" s="40"/>
      <c r="J762" s="40"/>
      <c r="K762" s="40"/>
      <c r="L762" s="23"/>
    </row>
    <row r="763" spans="1:12" ht="17.25" customHeight="1">
      <c r="A763" s="52" t="s">
        <v>1740</v>
      </c>
      <c r="B763" s="37"/>
      <c r="C763" s="23"/>
      <c r="D763" s="23"/>
      <c r="E763" s="42"/>
      <c r="F763" s="54"/>
      <c r="G763" s="42" t="s">
        <v>662</v>
      </c>
      <c r="H763" s="54"/>
      <c r="I763" s="42"/>
      <c r="J763" s="54"/>
      <c r="K763" s="42"/>
      <c r="L763" s="179" t="s">
        <v>2120</v>
      </c>
    </row>
    <row r="764" spans="1:12" ht="17.25" customHeight="1">
      <c r="A764" s="22" t="s">
        <v>1161</v>
      </c>
      <c r="B764" s="23"/>
      <c r="C764" s="23" t="s">
        <v>685</v>
      </c>
      <c r="D764" s="32">
        <v>0.2</v>
      </c>
      <c r="E764" s="38">
        <f t="shared" ref="E764:E769" si="38">(G764+I764+K764)</f>
        <v>58759</v>
      </c>
      <c r="F764" s="38">
        <f>+인건비!$D$5</f>
        <v>293799</v>
      </c>
      <c r="G764" s="38">
        <f>TRUNC(D764*F764)</f>
        <v>58759</v>
      </c>
      <c r="H764" s="38"/>
      <c r="I764" s="38"/>
      <c r="J764" s="38"/>
      <c r="K764" s="38"/>
      <c r="L764" s="23"/>
    </row>
    <row r="765" spans="1:12" ht="17.25" customHeight="1">
      <c r="A765" s="22" t="s">
        <v>1154</v>
      </c>
      <c r="B765" s="23" t="s">
        <v>662</v>
      </c>
      <c r="C765" s="23" t="s">
        <v>685</v>
      </c>
      <c r="D765" s="32">
        <v>0.2</v>
      </c>
      <c r="E765" s="38">
        <f t="shared" si="38"/>
        <v>54583</v>
      </c>
      <c r="F765" s="38">
        <f>+인건비!$D$6</f>
        <v>272915</v>
      </c>
      <c r="G765" s="38">
        <f>TRUNC(D765*F765)</f>
        <v>54583</v>
      </c>
      <c r="H765" s="38"/>
      <c r="I765" s="38"/>
      <c r="J765" s="38"/>
      <c r="K765" s="38"/>
      <c r="L765" s="23"/>
    </row>
    <row r="766" spans="1:12" ht="17.25" customHeight="1">
      <c r="A766" s="22" t="s">
        <v>678</v>
      </c>
      <c r="B766" s="23"/>
      <c r="C766" s="23" t="s">
        <v>685</v>
      </c>
      <c r="D766" s="32">
        <v>0.2</v>
      </c>
      <c r="E766" s="38">
        <f t="shared" si="38"/>
        <v>44691</v>
      </c>
      <c r="F766" s="38"/>
      <c r="G766" s="38"/>
      <c r="H766" s="38"/>
      <c r="I766" s="38"/>
      <c r="J766" s="38">
        <f>+인건비!$E$21</f>
        <v>223458</v>
      </c>
      <c r="K766" s="38">
        <f>TRUNC(D766*J766)</f>
        <v>44691</v>
      </c>
      <c r="L766" s="23"/>
    </row>
    <row r="767" spans="1:12" ht="17.25" customHeight="1">
      <c r="A767" s="22" t="s">
        <v>676</v>
      </c>
      <c r="B767" s="23"/>
      <c r="C767" s="23" t="s">
        <v>739</v>
      </c>
      <c r="D767" s="32">
        <v>0.6</v>
      </c>
      <c r="E767" s="38">
        <f t="shared" si="38"/>
        <v>940</v>
      </c>
      <c r="F767" s="38"/>
      <c r="G767" s="38"/>
      <c r="H767" s="38">
        <f>+재료비!$K$8</f>
        <v>1568</v>
      </c>
      <c r="I767" s="38">
        <f>TRUNC(D767*H767)</f>
        <v>940</v>
      </c>
      <c r="J767" s="38"/>
      <c r="K767" s="38"/>
      <c r="L767" s="23"/>
    </row>
    <row r="768" spans="1:12" ht="17.25" customHeight="1">
      <c r="A768" s="22" t="s">
        <v>668</v>
      </c>
      <c r="B768" s="23" t="s">
        <v>1327</v>
      </c>
      <c r="C768" s="23" t="s">
        <v>666</v>
      </c>
      <c r="D768" s="32">
        <v>38</v>
      </c>
      <c r="E768" s="38">
        <f t="shared" si="38"/>
        <v>357</v>
      </c>
      <c r="F768" s="38"/>
      <c r="G768" s="38"/>
      <c r="H768" s="38">
        <f>+I767</f>
        <v>940</v>
      </c>
      <c r="I768" s="38">
        <f>TRUNC(D768/100*H768)</f>
        <v>357</v>
      </c>
      <c r="J768" s="38"/>
      <c r="K768" s="38"/>
      <c r="L768" s="23"/>
    </row>
    <row r="769" spans="1:12" ht="17.25" customHeight="1">
      <c r="A769" s="22" t="s">
        <v>1501</v>
      </c>
      <c r="B769" s="23" t="s">
        <v>835</v>
      </c>
      <c r="C769" s="23" t="s">
        <v>770</v>
      </c>
      <c r="D769" s="32">
        <v>0.2</v>
      </c>
      <c r="E769" s="38">
        <f t="shared" si="38"/>
        <v>91</v>
      </c>
      <c r="F769" s="38"/>
      <c r="G769" s="38"/>
      <c r="H769" s="38"/>
      <c r="I769" s="38"/>
      <c r="J769" s="38">
        <f>+기계손료!$J$19</f>
        <v>458</v>
      </c>
      <c r="K769" s="38">
        <f>TRUNC(D769*J769)</f>
        <v>91</v>
      </c>
      <c r="L769" s="23"/>
    </row>
    <row r="770" spans="1:12" ht="17.25" customHeight="1">
      <c r="A770" s="22" t="s">
        <v>2075</v>
      </c>
      <c r="B770" s="23"/>
      <c r="C770" s="23" t="s">
        <v>770</v>
      </c>
      <c r="D770" s="32">
        <v>0.2</v>
      </c>
      <c r="E770" s="38">
        <f>(G770+I770+K770)</f>
        <v>212</v>
      </c>
      <c r="F770" s="38"/>
      <c r="G770" s="38"/>
      <c r="H770" s="38"/>
      <c r="I770" s="38"/>
      <c r="J770" s="38">
        <f>+기계손료!$J$20</f>
        <v>1062</v>
      </c>
      <c r="K770" s="38">
        <f>TRUNC(D770*J770)</f>
        <v>212</v>
      </c>
      <c r="L770" s="23"/>
    </row>
    <row r="771" spans="1:12" ht="17.25" customHeight="1">
      <c r="A771" s="22" t="s">
        <v>701</v>
      </c>
      <c r="B771" s="23"/>
      <c r="C771" s="23"/>
      <c r="D771" s="32"/>
      <c r="E771" s="38">
        <f>SUM(E764:E770)</f>
        <v>159633</v>
      </c>
      <c r="F771" s="38"/>
      <c r="G771" s="38">
        <f>SUM(G764:G770)</f>
        <v>113342</v>
      </c>
      <c r="H771" s="38"/>
      <c r="I771" s="38">
        <f>SUM(I764:I770)</f>
        <v>1297</v>
      </c>
      <c r="J771" s="38"/>
      <c r="K771" s="38">
        <f>SUM(K764:K770)</f>
        <v>44994</v>
      </c>
      <c r="L771" s="23"/>
    </row>
    <row r="772" spans="1:12" ht="17.25" customHeight="1">
      <c r="A772" s="22"/>
      <c r="B772" s="23"/>
      <c r="C772" s="23"/>
      <c r="D772" s="32"/>
      <c r="E772" s="38"/>
      <c r="F772" s="38"/>
      <c r="G772" s="38"/>
      <c r="H772" s="38"/>
      <c r="I772" s="38"/>
      <c r="J772" s="38"/>
      <c r="K772" s="38"/>
      <c r="L772" s="23"/>
    </row>
    <row r="773" spans="1:12" ht="17.25" customHeight="1">
      <c r="A773" s="39" t="s">
        <v>682</v>
      </c>
      <c r="B773" s="33" t="s">
        <v>1164</v>
      </c>
      <c r="C773" s="34"/>
      <c r="D773" s="35">
        <f>+집계표!$G$2</f>
        <v>1.1000000000000001</v>
      </c>
      <c r="E773" s="40">
        <f>(G773+I773+K773)</f>
        <v>124676</v>
      </c>
      <c r="F773" s="40"/>
      <c r="G773" s="40"/>
      <c r="H773" s="40"/>
      <c r="I773" s="40"/>
      <c r="J773" s="40">
        <f>+G771</f>
        <v>113342</v>
      </c>
      <c r="K773" s="40">
        <f>TRUNC(D773*J773)</f>
        <v>124676</v>
      </c>
      <c r="L773" s="23"/>
    </row>
    <row r="774" spans="1:12" ht="17.25" customHeight="1">
      <c r="A774" s="39" t="s">
        <v>670</v>
      </c>
      <c r="B774" s="33" t="s">
        <v>425</v>
      </c>
      <c r="C774" s="34"/>
      <c r="D774" s="35">
        <f>+집계표!$H$2</f>
        <v>0.2</v>
      </c>
      <c r="E774" s="40">
        <f>(G774+I774+K774)</f>
        <v>47603</v>
      </c>
      <c r="F774" s="40"/>
      <c r="G774" s="40"/>
      <c r="H774" s="40"/>
      <c r="I774" s="40"/>
      <c r="J774" s="40">
        <f>+J773+K773</f>
        <v>238018</v>
      </c>
      <c r="K774" s="40">
        <f>TRUNC(D774*J774)</f>
        <v>47603</v>
      </c>
      <c r="L774" s="23"/>
    </row>
    <row r="775" spans="1:12" ht="17.25" customHeight="1">
      <c r="A775" s="39" t="s">
        <v>718</v>
      </c>
      <c r="B775" s="33"/>
      <c r="C775" s="34"/>
      <c r="D775" s="36"/>
      <c r="E775" s="40">
        <f>SUM(E771:E774)</f>
        <v>331912</v>
      </c>
      <c r="F775" s="40"/>
      <c r="G775" s="40">
        <f>SUM(G771:G774)</f>
        <v>113342</v>
      </c>
      <c r="H775" s="40"/>
      <c r="I775" s="40">
        <f>SUM(I771:I774)</f>
        <v>1297</v>
      </c>
      <c r="J775" s="40"/>
      <c r="K775" s="40">
        <f>SUM(K771:K774)</f>
        <v>217273</v>
      </c>
      <c r="L775" s="23"/>
    </row>
    <row r="776" spans="1:12" ht="17.25" customHeight="1">
      <c r="A776" s="39"/>
      <c r="B776" s="33"/>
      <c r="C776" s="34"/>
      <c r="D776" s="36"/>
      <c r="E776" s="40"/>
      <c r="F776" s="40"/>
      <c r="G776" s="40"/>
      <c r="H776" s="40"/>
      <c r="I776" s="40"/>
      <c r="J776" s="40"/>
      <c r="K776" s="40"/>
      <c r="L776" s="23"/>
    </row>
    <row r="777" spans="1:12">
      <c r="A777" s="52" t="s">
        <v>659</v>
      </c>
      <c r="B777" s="37"/>
      <c r="C777" s="23"/>
      <c r="D777" s="23"/>
      <c r="E777" s="38"/>
      <c r="F777" s="53"/>
      <c r="G777" s="38" t="s">
        <v>662</v>
      </c>
      <c r="H777" s="53"/>
      <c r="I777" s="38"/>
      <c r="J777" s="53"/>
      <c r="K777" s="38" t="s">
        <v>662</v>
      </c>
      <c r="L777" s="26"/>
    </row>
    <row r="778" spans="1:12" ht="17.25" customHeight="1">
      <c r="A778" s="52" t="s">
        <v>948</v>
      </c>
      <c r="B778" s="37"/>
      <c r="C778" s="23"/>
      <c r="D778" s="23"/>
      <c r="E778" s="42"/>
      <c r="F778" s="54"/>
      <c r="G778" s="42" t="s">
        <v>662</v>
      </c>
      <c r="H778" s="54"/>
      <c r="I778" s="42" t="s">
        <v>662</v>
      </c>
      <c r="J778" s="54"/>
      <c r="K778" s="42"/>
      <c r="L778" s="74"/>
    </row>
    <row r="779" spans="1:12" ht="17.25" customHeight="1">
      <c r="A779" s="22" t="s">
        <v>686</v>
      </c>
      <c r="B779" s="23"/>
      <c r="C779" s="23" t="s">
        <v>685</v>
      </c>
      <c r="D779" s="32">
        <v>3</v>
      </c>
      <c r="E779" s="38">
        <f>(G779+I779+K779)</f>
        <v>1338165</v>
      </c>
      <c r="F779" s="38">
        <f>+인건비!$D$3</f>
        <v>446055</v>
      </c>
      <c r="G779" s="38">
        <f>TRUNC(D779*F779)</f>
        <v>1338165</v>
      </c>
      <c r="H779" s="53"/>
      <c r="I779" s="53"/>
      <c r="J779" s="53"/>
      <c r="K779" s="53"/>
      <c r="L779" s="23"/>
    </row>
    <row r="780" spans="1:12" ht="17.25" customHeight="1">
      <c r="A780" s="22" t="s">
        <v>1172</v>
      </c>
      <c r="B780" s="23"/>
      <c r="C780" s="23" t="s">
        <v>685</v>
      </c>
      <c r="D780" s="32">
        <v>3</v>
      </c>
      <c r="E780" s="38">
        <f>(G780+I780+K780)</f>
        <v>1040565</v>
      </c>
      <c r="F780" s="38">
        <f>+인건비!$D$4</f>
        <v>346855</v>
      </c>
      <c r="G780" s="38">
        <f>TRUNC(D780*F780)</f>
        <v>1040565</v>
      </c>
      <c r="H780" s="53"/>
      <c r="I780" s="53"/>
      <c r="J780" s="53"/>
      <c r="K780" s="53"/>
      <c r="L780" s="23"/>
    </row>
    <row r="781" spans="1:12" ht="17.25" customHeight="1">
      <c r="A781" s="22" t="s">
        <v>1161</v>
      </c>
      <c r="B781" s="23"/>
      <c r="C781" s="23" t="s">
        <v>685</v>
      </c>
      <c r="D781" s="32">
        <v>3</v>
      </c>
      <c r="E781" s="38">
        <f>(G781+I781+K781)</f>
        <v>881397</v>
      </c>
      <c r="F781" s="38">
        <f>+인건비!$D$5</f>
        <v>293799</v>
      </c>
      <c r="G781" s="38">
        <f>TRUNC(D781*F781)</f>
        <v>881397</v>
      </c>
      <c r="H781" s="53"/>
      <c r="I781" s="53"/>
      <c r="J781" s="53"/>
      <c r="K781" s="53"/>
      <c r="L781" s="23"/>
    </row>
    <row r="782" spans="1:12" ht="17.25" customHeight="1">
      <c r="A782" s="22" t="s">
        <v>1154</v>
      </c>
      <c r="B782" s="23"/>
      <c r="C782" s="23" t="s">
        <v>685</v>
      </c>
      <c r="D782" s="32">
        <v>3</v>
      </c>
      <c r="E782" s="38">
        <f>(G782+I782+K782)</f>
        <v>818745</v>
      </c>
      <c r="F782" s="38">
        <f>+인건비!$D$6</f>
        <v>272915</v>
      </c>
      <c r="G782" s="38">
        <f>TRUNC(D782*F782)</f>
        <v>818745</v>
      </c>
      <c r="H782" s="53"/>
      <c r="I782" s="53"/>
      <c r="J782" s="53"/>
      <c r="K782" s="53"/>
      <c r="L782" s="23"/>
    </row>
    <row r="783" spans="1:12">
      <c r="A783" s="22" t="s">
        <v>701</v>
      </c>
      <c r="B783" s="23"/>
      <c r="C783" s="23"/>
      <c r="D783" s="32"/>
      <c r="E783" s="38">
        <f>SUM(E779:E782)</f>
        <v>4078872</v>
      </c>
      <c r="F783" s="38"/>
      <c r="G783" s="38">
        <f>SUM(G779:G782)</f>
        <v>4078872</v>
      </c>
      <c r="H783" s="38"/>
      <c r="I783" s="38"/>
      <c r="J783" s="38"/>
      <c r="K783" s="38"/>
      <c r="L783" s="29"/>
    </row>
    <row r="784" spans="1:12">
      <c r="A784" s="22"/>
      <c r="B784" s="23"/>
      <c r="C784" s="23"/>
      <c r="D784" s="32"/>
      <c r="E784" s="38"/>
      <c r="F784" s="38"/>
      <c r="G784" s="38"/>
      <c r="H784" s="38"/>
      <c r="I784" s="38"/>
      <c r="J784" s="38"/>
      <c r="K784" s="38"/>
      <c r="L784" s="29"/>
    </row>
    <row r="785" spans="1:12">
      <c r="A785" s="39" t="s">
        <v>682</v>
      </c>
      <c r="B785" s="33" t="s">
        <v>1164</v>
      </c>
      <c r="C785" s="34"/>
      <c r="D785" s="35">
        <f>+집계표!$G$2</f>
        <v>1.1000000000000001</v>
      </c>
      <c r="E785" s="40">
        <f>(G785+I785+K785)</f>
        <v>4486759</v>
      </c>
      <c r="F785" s="40"/>
      <c r="G785" s="40"/>
      <c r="H785" s="40"/>
      <c r="I785" s="40"/>
      <c r="J785" s="40">
        <f>+G783</f>
        <v>4078872</v>
      </c>
      <c r="K785" s="40">
        <f>TRUNC(D785*J785)</f>
        <v>4486759</v>
      </c>
      <c r="L785" s="29"/>
    </row>
    <row r="786" spans="1:12">
      <c r="A786" s="39" t="s">
        <v>670</v>
      </c>
      <c r="B786" s="33" t="s">
        <v>425</v>
      </c>
      <c r="C786" s="34"/>
      <c r="D786" s="35">
        <f>+집계표!$H$2</f>
        <v>0.2</v>
      </c>
      <c r="E786" s="40">
        <f>(G786+I786+K786)</f>
        <v>1713126</v>
      </c>
      <c r="F786" s="40"/>
      <c r="G786" s="40"/>
      <c r="H786" s="40"/>
      <c r="I786" s="40"/>
      <c r="J786" s="40">
        <f>+J785+K785</f>
        <v>8565631</v>
      </c>
      <c r="K786" s="40">
        <f>TRUNC(D786*J786)</f>
        <v>1713126</v>
      </c>
      <c r="L786" s="29"/>
    </row>
    <row r="787" spans="1:12">
      <c r="A787" s="39" t="s">
        <v>718</v>
      </c>
      <c r="B787" s="33"/>
      <c r="C787" s="34"/>
      <c r="D787" s="36"/>
      <c r="E787" s="40">
        <f>SUM(E783:E786)</f>
        <v>10278757</v>
      </c>
      <c r="F787" s="40"/>
      <c r="G787" s="40">
        <f>SUM(G783:G786)</f>
        <v>4078872</v>
      </c>
      <c r="H787" s="40"/>
      <c r="I787" s="40"/>
      <c r="J787" s="40"/>
      <c r="K787" s="40">
        <f>SUM(K783:K786)</f>
        <v>6199885</v>
      </c>
      <c r="L787" s="29"/>
    </row>
    <row r="788" spans="1:12" ht="17.25" customHeight="1">
      <c r="A788" s="22"/>
      <c r="B788" s="23"/>
      <c r="C788" s="23"/>
      <c r="D788" s="32"/>
      <c r="E788" s="38"/>
      <c r="F788" s="38"/>
      <c r="G788" s="38"/>
      <c r="H788" s="53"/>
      <c r="I788" s="53"/>
      <c r="J788" s="53"/>
      <c r="K788" s="53"/>
      <c r="L788" s="23"/>
    </row>
    <row r="789" spans="1:12" ht="17.25" customHeight="1">
      <c r="A789" s="52" t="s">
        <v>1621</v>
      </c>
      <c r="B789" s="37"/>
      <c r="C789" s="23"/>
      <c r="D789" s="23"/>
      <c r="E789" s="42"/>
      <c r="F789" s="54"/>
      <c r="G789" s="42" t="s">
        <v>662</v>
      </c>
      <c r="H789" s="54"/>
      <c r="I789" s="42" t="s">
        <v>662</v>
      </c>
      <c r="J789" s="54"/>
      <c r="K789" s="42"/>
      <c r="L789" s="74"/>
    </row>
    <row r="790" spans="1:12" ht="17.25" customHeight="1">
      <c r="A790" s="22" t="s">
        <v>686</v>
      </c>
      <c r="B790" s="23"/>
      <c r="C790" s="23" t="s">
        <v>685</v>
      </c>
      <c r="D790" s="32">
        <v>0.1</v>
      </c>
      <c r="E790" s="38">
        <f>(G790+I790+K790)</f>
        <v>44605</v>
      </c>
      <c r="F790" s="38">
        <f>+인건비!$D$3</f>
        <v>446055</v>
      </c>
      <c r="G790" s="38">
        <f>TRUNC(D790*F790)</f>
        <v>44605</v>
      </c>
      <c r="H790" s="53"/>
      <c r="I790" s="53"/>
      <c r="J790" s="53"/>
      <c r="K790" s="53"/>
      <c r="L790" s="23"/>
    </row>
    <row r="791" spans="1:12" ht="17.25" customHeight="1">
      <c r="A791" s="22" t="s">
        <v>1172</v>
      </c>
      <c r="B791" s="23"/>
      <c r="C791" s="23" t="s">
        <v>685</v>
      </c>
      <c r="D791" s="32">
        <v>0.1</v>
      </c>
      <c r="E791" s="38">
        <f>(G791+I791+K791)</f>
        <v>34685</v>
      </c>
      <c r="F791" s="38">
        <f>+인건비!$D$4</f>
        <v>346855</v>
      </c>
      <c r="G791" s="38">
        <f>TRUNC(D791*F791)</f>
        <v>34685</v>
      </c>
      <c r="H791" s="53"/>
      <c r="I791" s="53"/>
      <c r="J791" s="53"/>
      <c r="K791" s="53"/>
      <c r="L791" s="23"/>
    </row>
    <row r="792" spans="1:12" ht="17.25" customHeight="1">
      <c r="A792" s="22" t="s">
        <v>1161</v>
      </c>
      <c r="B792" s="23"/>
      <c r="C792" s="23" t="s">
        <v>685</v>
      </c>
      <c r="D792" s="59">
        <v>0.05</v>
      </c>
      <c r="E792" s="38">
        <f>(G792+I792+K792)</f>
        <v>14689</v>
      </c>
      <c r="F792" s="38">
        <f>+인건비!$D$5</f>
        <v>293799</v>
      </c>
      <c r="G792" s="38">
        <f>TRUNC(D792*F792)</f>
        <v>14689</v>
      </c>
      <c r="H792" s="53"/>
      <c r="I792" s="53"/>
      <c r="J792" s="53"/>
      <c r="K792" s="53"/>
      <c r="L792" s="23"/>
    </row>
    <row r="793" spans="1:12" ht="17.25" customHeight="1">
      <c r="A793" s="22" t="s">
        <v>1154</v>
      </c>
      <c r="B793" s="23"/>
      <c r="C793" s="23" t="s">
        <v>685</v>
      </c>
      <c r="D793" s="59">
        <v>0.05</v>
      </c>
      <c r="E793" s="38">
        <f>(G793+I793+K793)</f>
        <v>13645</v>
      </c>
      <c r="F793" s="38">
        <f>+인건비!$D$6</f>
        <v>272915</v>
      </c>
      <c r="G793" s="38">
        <f>TRUNC(D793*F793)</f>
        <v>13645</v>
      </c>
      <c r="H793" s="53"/>
      <c r="I793" s="53"/>
      <c r="J793" s="53"/>
      <c r="K793" s="53"/>
      <c r="L793" s="23"/>
    </row>
    <row r="794" spans="1:12">
      <c r="A794" s="22" t="s">
        <v>701</v>
      </c>
      <c r="B794" s="23"/>
      <c r="C794" s="23"/>
      <c r="D794" s="32"/>
      <c r="E794" s="38">
        <f>SUM(E790:E793)</f>
        <v>107624</v>
      </c>
      <c r="F794" s="38"/>
      <c r="G794" s="38">
        <f>SUM(G790:G793)</f>
        <v>107624</v>
      </c>
      <c r="H794" s="38"/>
      <c r="I794" s="38"/>
      <c r="J794" s="38"/>
      <c r="K794" s="38"/>
      <c r="L794" s="29"/>
    </row>
    <row r="795" spans="1:12">
      <c r="A795" s="22"/>
      <c r="B795" s="23"/>
      <c r="C795" s="23"/>
      <c r="D795" s="32"/>
      <c r="E795" s="38"/>
      <c r="F795" s="38"/>
      <c r="G795" s="38"/>
      <c r="H795" s="38"/>
      <c r="I795" s="38"/>
      <c r="J795" s="38"/>
      <c r="K795" s="38"/>
      <c r="L795" s="29"/>
    </row>
    <row r="796" spans="1:12">
      <c r="A796" s="39" t="s">
        <v>682</v>
      </c>
      <c r="B796" s="33" t="s">
        <v>1164</v>
      </c>
      <c r="C796" s="34"/>
      <c r="D796" s="35">
        <f>+집계표!$G$2</f>
        <v>1.1000000000000001</v>
      </c>
      <c r="E796" s="40">
        <f>(G796+I796+K796)</f>
        <v>118386</v>
      </c>
      <c r="F796" s="40"/>
      <c r="G796" s="40"/>
      <c r="H796" s="40"/>
      <c r="I796" s="40"/>
      <c r="J796" s="40">
        <f>+G794</f>
        <v>107624</v>
      </c>
      <c r="K796" s="40">
        <f>TRUNC(D796*J796)</f>
        <v>118386</v>
      </c>
      <c r="L796" s="29"/>
    </row>
    <row r="797" spans="1:12">
      <c r="A797" s="39" t="s">
        <v>670</v>
      </c>
      <c r="B797" s="33" t="s">
        <v>425</v>
      </c>
      <c r="C797" s="34"/>
      <c r="D797" s="35">
        <f>+집계표!$H$2</f>
        <v>0.2</v>
      </c>
      <c r="E797" s="40">
        <f>(G797+I797+K797)</f>
        <v>45202</v>
      </c>
      <c r="F797" s="40"/>
      <c r="G797" s="40"/>
      <c r="H797" s="40"/>
      <c r="I797" s="40"/>
      <c r="J797" s="40">
        <f>+J796+K796</f>
        <v>226010</v>
      </c>
      <c r="K797" s="40">
        <f>TRUNC(D797*J797)</f>
        <v>45202</v>
      </c>
      <c r="L797" s="29"/>
    </row>
    <row r="798" spans="1:12">
      <c r="A798" s="39" t="s">
        <v>718</v>
      </c>
      <c r="B798" s="33"/>
      <c r="C798" s="34"/>
      <c r="D798" s="36"/>
      <c r="E798" s="40">
        <f>SUM(E794:E797)</f>
        <v>271212</v>
      </c>
      <c r="F798" s="40"/>
      <c r="G798" s="40">
        <f>SUM(G794:G797)</f>
        <v>107624</v>
      </c>
      <c r="H798" s="40"/>
      <c r="I798" s="40"/>
      <c r="J798" s="40"/>
      <c r="K798" s="40">
        <f>SUM(K794:K797)</f>
        <v>163588</v>
      </c>
      <c r="L798" s="29"/>
    </row>
    <row r="799" spans="1:12" ht="17.25" customHeight="1">
      <c r="A799" s="22"/>
      <c r="B799" s="23"/>
      <c r="C799" s="23"/>
      <c r="D799" s="32"/>
      <c r="E799" s="38"/>
      <c r="F799" s="38"/>
      <c r="G799" s="38"/>
      <c r="H799" s="53"/>
      <c r="I799" s="53"/>
      <c r="J799" s="53"/>
      <c r="K799" s="53"/>
      <c r="L799" s="23"/>
    </row>
    <row r="800" spans="1:12" ht="17.25" customHeight="1">
      <c r="A800" s="52" t="s">
        <v>1741</v>
      </c>
      <c r="B800" s="37"/>
      <c r="C800" s="23"/>
      <c r="D800" s="23"/>
      <c r="E800" s="42"/>
      <c r="F800" s="54"/>
      <c r="G800" s="42" t="s">
        <v>662</v>
      </c>
      <c r="H800" s="54"/>
      <c r="I800" s="42" t="s">
        <v>662</v>
      </c>
      <c r="J800" s="54"/>
      <c r="K800" s="42"/>
      <c r="L800" s="74"/>
    </row>
    <row r="801" spans="1:12" ht="17.25" customHeight="1">
      <c r="A801" s="22" t="s">
        <v>686</v>
      </c>
      <c r="B801" s="23"/>
      <c r="C801" s="23" t="s">
        <v>685</v>
      </c>
      <c r="D801" s="32">
        <v>1.5</v>
      </c>
      <c r="E801" s="38">
        <f>(G801+I801+K801)</f>
        <v>669082</v>
      </c>
      <c r="F801" s="38">
        <f>+인건비!$D$3</f>
        <v>446055</v>
      </c>
      <c r="G801" s="38">
        <f>TRUNC(D801*F801)</f>
        <v>669082</v>
      </c>
      <c r="H801" s="53"/>
      <c r="I801" s="53"/>
      <c r="J801" s="53"/>
      <c r="K801" s="53"/>
      <c r="L801" s="23"/>
    </row>
    <row r="802" spans="1:12" ht="17.25" customHeight="1">
      <c r="A802" s="22" t="s">
        <v>1172</v>
      </c>
      <c r="B802" s="23"/>
      <c r="C802" s="23" t="s">
        <v>685</v>
      </c>
      <c r="D802" s="32">
        <v>1.5</v>
      </c>
      <c r="E802" s="38">
        <f>(G802+I802+K802)</f>
        <v>520282</v>
      </c>
      <c r="F802" s="38">
        <f>+인건비!$D$4</f>
        <v>346855</v>
      </c>
      <c r="G802" s="38">
        <f>TRUNC(D802*F802)</f>
        <v>520282</v>
      </c>
      <c r="H802" s="53"/>
      <c r="I802" s="53"/>
      <c r="J802" s="53"/>
      <c r="K802" s="53"/>
      <c r="L802" s="23"/>
    </row>
    <row r="803" spans="1:12" ht="17.25" customHeight="1">
      <c r="A803" s="22" t="s">
        <v>1161</v>
      </c>
      <c r="B803" s="23"/>
      <c r="C803" s="23" t="s">
        <v>685</v>
      </c>
      <c r="D803" s="32">
        <v>3</v>
      </c>
      <c r="E803" s="38">
        <f>(G803+I803+K803)</f>
        <v>881397</v>
      </c>
      <c r="F803" s="38">
        <f>+인건비!$D$5</f>
        <v>293799</v>
      </c>
      <c r="G803" s="38">
        <f>TRUNC(D803*F803)</f>
        <v>881397</v>
      </c>
      <c r="H803" s="53"/>
      <c r="I803" s="53"/>
      <c r="J803" s="53"/>
      <c r="K803" s="53"/>
      <c r="L803" s="23"/>
    </row>
    <row r="804" spans="1:12" ht="17.25" customHeight="1">
      <c r="A804" s="22" t="s">
        <v>1154</v>
      </c>
      <c r="B804" s="23"/>
      <c r="C804" s="23" t="s">
        <v>685</v>
      </c>
      <c r="D804" s="32">
        <v>1.5</v>
      </c>
      <c r="E804" s="38">
        <f>(G804+I804+K804)</f>
        <v>409372</v>
      </c>
      <c r="F804" s="38">
        <f>+인건비!$D$6</f>
        <v>272915</v>
      </c>
      <c r="G804" s="38">
        <f>TRUNC(D804*F804)</f>
        <v>409372</v>
      </c>
      <c r="H804" s="53"/>
      <c r="I804" s="53"/>
      <c r="J804" s="53"/>
      <c r="K804" s="53"/>
      <c r="L804" s="23"/>
    </row>
    <row r="805" spans="1:12">
      <c r="A805" s="22" t="s">
        <v>701</v>
      </c>
      <c r="B805" s="23"/>
      <c r="C805" s="23"/>
      <c r="D805" s="32"/>
      <c r="E805" s="38">
        <f>SUM(E801:E804)</f>
        <v>2480133</v>
      </c>
      <c r="F805" s="38"/>
      <c r="G805" s="38">
        <f>SUM(G801:G804)</f>
        <v>2480133</v>
      </c>
      <c r="H805" s="38"/>
      <c r="I805" s="38"/>
      <c r="J805" s="38"/>
      <c r="K805" s="38"/>
      <c r="L805" s="29"/>
    </row>
    <row r="806" spans="1:12">
      <c r="A806" s="22"/>
      <c r="B806" s="23"/>
      <c r="C806" s="23"/>
      <c r="D806" s="32"/>
      <c r="E806" s="38"/>
      <c r="F806" s="38"/>
      <c r="G806" s="38"/>
      <c r="H806" s="38"/>
      <c r="I806" s="38"/>
      <c r="J806" s="38"/>
      <c r="K806" s="38"/>
      <c r="L806" s="29"/>
    </row>
    <row r="807" spans="1:12">
      <c r="A807" s="39" t="s">
        <v>682</v>
      </c>
      <c r="B807" s="33" t="s">
        <v>1164</v>
      </c>
      <c r="C807" s="34"/>
      <c r="D807" s="35">
        <f>+집계표!$G$2</f>
        <v>1.1000000000000001</v>
      </c>
      <c r="E807" s="40">
        <f>(G807+I807+K807)</f>
        <v>2728146</v>
      </c>
      <c r="F807" s="40"/>
      <c r="G807" s="40"/>
      <c r="H807" s="40"/>
      <c r="I807" s="40"/>
      <c r="J807" s="40">
        <f>+G805</f>
        <v>2480133</v>
      </c>
      <c r="K807" s="40">
        <f>TRUNC(D807*J807)</f>
        <v>2728146</v>
      </c>
      <c r="L807" s="29"/>
    </row>
    <row r="808" spans="1:12">
      <c r="A808" s="39" t="s">
        <v>670</v>
      </c>
      <c r="B808" s="33" t="s">
        <v>425</v>
      </c>
      <c r="C808" s="34"/>
      <c r="D808" s="35">
        <f>+집계표!$H$2</f>
        <v>0.2</v>
      </c>
      <c r="E808" s="40">
        <f>(G808+I808+K808)</f>
        <v>1041655</v>
      </c>
      <c r="F808" s="40"/>
      <c r="G808" s="40"/>
      <c r="H808" s="40"/>
      <c r="I808" s="40"/>
      <c r="J808" s="40">
        <f>+J807+K807</f>
        <v>5208279</v>
      </c>
      <c r="K808" s="40">
        <f>TRUNC(D808*J808)</f>
        <v>1041655</v>
      </c>
      <c r="L808" s="29"/>
    </row>
    <row r="809" spans="1:12">
      <c r="A809" s="39" t="s">
        <v>718</v>
      </c>
      <c r="B809" s="33"/>
      <c r="C809" s="34"/>
      <c r="D809" s="36"/>
      <c r="E809" s="40">
        <f>SUM(E805:E808)</f>
        <v>6249934</v>
      </c>
      <c r="F809" s="40"/>
      <c r="G809" s="40">
        <f>SUM(G805:G808)</f>
        <v>2480133</v>
      </c>
      <c r="H809" s="40"/>
      <c r="I809" s="40"/>
      <c r="J809" s="40"/>
      <c r="K809" s="40">
        <f>SUM(K805:K808)</f>
        <v>3769801</v>
      </c>
      <c r="L809" s="29"/>
    </row>
    <row r="810" spans="1:12" ht="17.25" customHeight="1">
      <c r="A810" s="22"/>
      <c r="B810" s="23"/>
      <c r="C810" s="23"/>
      <c r="D810" s="32"/>
      <c r="E810" s="38"/>
      <c r="F810" s="38"/>
      <c r="G810" s="38"/>
      <c r="H810" s="53"/>
      <c r="I810" s="53"/>
      <c r="J810" s="53"/>
      <c r="K810" s="53"/>
      <c r="L810" s="23"/>
    </row>
    <row r="811" spans="1:12" ht="17.25" customHeight="1">
      <c r="A811" s="52" t="s">
        <v>1757</v>
      </c>
      <c r="B811" s="37"/>
      <c r="C811" s="23"/>
      <c r="D811" s="23"/>
      <c r="E811" s="42"/>
      <c r="F811" s="54"/>
      <c r="G811" s="42" t="s">
        <v>662</v>
      </c>
      <c r="H811" s="54"/>
      <c r="I811" s="42" t="s">
        <v>662</v>
      </c>
      <c r="J811" s="54"/>
      <c r="K811" s="42"/>
      <c r="L811" s="74"/>
    </row>
    <row r="812" spans="1:12" ht="17.25" customHeight="1">
      <c r="A812" s="22" t="s">
        <v>686</v>
      </c>
      <c r="B812" s="23"/>
      <c r="C812" s="23" t="s">
        <v>685</v>
      </c>
      <c r="D812" s="32">
        <v>3</v>
      </c>
      <c r="E812" s="38">
        <f>(G812+I812+K812)</f>
        <v>1338165</v>
      </c>
      <c r="F812" s="38">
        <f>+인건비!$D$3</f>
        <v>446055</v>
      </c>
      <c r="G812" s="38">
        <f>TRUNC(D812*F812)</f>
        <v>1338165</v>
      </c>
      <c r="H812" s="53"/>
      <c r="I812" s="53"/>
      <c r="J812" s="53"/>
      <c r="K812" s="53"/>
      <c r="L812" s="23"/>
    </row>
    <row r="813" spans="1:12" ht="17.25" customHeight="1">
      <c r="A813" s="22" t="s">
        <v>1172</v>
      </c>
      <c r="B813" s="23"/>
      <c r="C813" s="23" t="s">
        <v>685</v>
      </c>
      <c r="D813" s="32">
        <v>6</v>
      </c>
      <c r="E813" s="38">
        <f>(G813+I813+K813)</f>
        <v>2081130</v>
      </c>
      <c r="F813" s="38">
        <f>+인건비!$D$4</f>
        <v>346855</v>
      </c>
      <c r="G813" s="38">
        <f>TRUNC(D813*F813)</f>
        <v>2081130</v>
      </c>
      <c r="H813" s="53"/>
      <c r="I813" s="53"/>
      <c r="J813" s="53"/>
      <c r="K813" s="53"/>
      <c r="L813" s="23"/>
    </row>
    <row r="814" spans="1:12" ht="17.25" customHeight="1">
      <c r="A814" s="22" t="s">
        <v>1161</v>
      </c>
      <c r="B814" s="23"/>
      <c r="C814" s="23" t="s">
        <v>685</v>
      </c>
      <c r="D814" s="32">
        <v>4</v>
      </c>
      <c r="E814" s="38">
        <f>(G814+I814+K814)</f>
        <v>1175196</v>
      </c>
      <c r="F814" s="38">
        <f>+인건비!$D$5</f>
        <v>293799</v>
      </c>
      <c r="G814" s="38">
        <f>TRUNC(D814*F814)</f>
        <v>1175196</v>
      </c>
      <c r="H814" s="53"/>
      <c r="I814" s="53"/>
      <c r="J814" s="53"/>
      <c r="K814" s="53"/>
      <c r="L814" s="23"/>
    </row>
    <row r="815" spans="1:12" ht="17.25" customHeight="1">
      <c r="A815" s="22" t="s">
        <v>1154</v>
      </c>
      <c r="B815" s="23"/>
      <c r="C815" s="23" t="s">
        <v>685</v>
      </c>
      <c r="D815" s="32">
        <v>4</v>
      </c>
      <c r="E815" s="38">
        <f>(G815+I815+K815)</f>
        <v>1091660</v>
      </c>
      <c r="F815" s="38">
        <f>+인건비!$D$6</f>
        <v>272915</v>
      </c>
      <c r="G815" s="38">
        <f>TRUNC(D815*F815)</f>
        <v>1091660</v>
      </c>
      <c r="H815" s="53"/>
      <c r="I815" s="53"/>
      <c r="J815" s="53"/>
      <c r="K815" s="53"/>
      <c r="L815" s="23"/>
    </row>
    <row r="816" spans="1:12">
      <c r="A816" s="22" t="s">
        <v>701</v>
      </c>
      <c r="B816" s="23"/>
      <c r="C816" s="23"/>
      <c r="D816" s="32"/>
      <c r="E816" s="38">
        <f>SUM(E812:E815)</f>
        <v>5686151</v>
      </c>
      <c r="F816" s="38"/>
      <c r="G816" s="38">
        <f>SUM(G812:G815)</f>
        <v>5686151</v>
      </c>
      <c r="H816" s="38"/>
      <c r="I816" s="38"/>
      <c r="J816" s="38"/>
      <c r="K816" s="38"/>
      <c r="L816" s="29"/>
    </row>
    <row r="817" spans="1:12">
      <c r="A817" s="22"/>
      <c r="B817" s="23"/>
      <c r="C817" s="23"/>
      <c r="D817" s="32"/>
      <c r="E817" s="38"/>
      <c r="F817" s="38"/>
      <c r="G817" s="38"/>
      <c r="H817" s="38"/>
      <c r="I817" s="38"/>
      <c r="J817" s="38"/>
      <c r="K817" s="38"/>
      <c r="L817" s="29"/>
    </row>
    <row r="818" spans="1:12">
      <c r="A818" s="39" t="s">
        <v>682</v>
      </c>
      <c r="B818" s="33" t="s">
        <v>1164</v>
      </c>
      <c r="C818" s="34"/>
      <c r="D818" s="35">
        <f>+집계표!$G$2</f>
        <v>1.1000000000000001</v>
      </c>
      <c r="E818" s="40">
        <f>(G818+I818+K818)</f>
        <v>6254766</v>
      </c>
      <c r="F818" s="40"/>
      <c r="G818" s="40"/>
      <c r="H818" s="40"/>
      <c r="I818" s="40"/>
      <c r="J818" s="40">
        <f>+G816</f>
        <v>5686151</v>
      </c>
      <c r="K818" s="40">
        <f>TRUNC(D818*J818)</f>
        <v>6254766</v>
      </c>
      <c r="L818" s="29"/>
    </row>
    <row r="819" spans="1:12">
      <c r="A819" s="39" t="s">
        <v>670</v>
      </c>
      <c r="B819" s="33" t="s">
        <v>425</v>
      </c>
      <c r="C819" s="34"/>
      <c r="D819" s="35">
        <f>+집계표!$H$2</f>
        <v>0.2</v>
      </c>
      <c r="E819" s="40">
        <f>(G819+I819+K819)</f>
        <v>2388183</v>
      </c>
      <c r="F819" s="40"/>
      <c r="G819" s="40"/>
      <c r="H819" s="40"/>
      <c r="I819" s="40"/>
      <c r="J819" s="40">
        <f>+J818+K818</f>
        <v>11940917</v>
      </c>
      <c r="K819" s="40">
        <f>TRUNC(D819*J819)</f>
        <v>2388183</v>
      </c>
      <c r="L819" s="29"/>
    </row>
    <row r="820" spans="1:12">
      <c r="A820" s="39" t="s">
        <v>718</v>
      </c>
      <c r="B820" s="33"/>
      <c r="C820" s="34"/>
      <c r="D820" s="36"/>
      <c r="E820" s="40">
        <f>SUM(E816:E819)</f>
        <v>14329100</v>
      </c>
      <c r="F820" s="40"/>
      <c r="G820" s="40">
        <f>SUM(G816:G819)</f>
        <v>5686151</v>
      </c>
      <c r="H820" s="40"/>
      <c r="I820" s="40"/>
      <c r="J820" s="40"/>
      <c r="K820" s="40">
        <f>SUM(K816:K819)</f>
        <v>8642949</v>
      </c>
      <c r="L820" s="29"/>
    </row>
    <row r="821" spans="1:12" ht="17.25" customHeight="1">
      <c r="A821" s="22"/>
      <c r="B821" s="23"/>
      <c r="C821" s="23"/>
      <c r="D821" s="32"/>
      <c r="E821" s="38"/>
      <c r="F821" s="38"/>
      <c r="G821" s="38"/>
      <c r="H821" s="53"/>
      <c r="I821" s="53"/>
      <c r="J821" s="53"/>
      <c r="K821" s="53"/>
      <c r="L821" s="23"/>
    </row>
    <row r="822" spans="1:12" ht="17.25" customHeight="1">
      <c r="A822" s="52" t="s">
        <v>1622</v>
      </c>
      <c r="B822" s="37"/>
      <c r="C822" s="23"/>
      <c r="D822" s="23"/>
      <c r="E822" s="42"/>
      <c r="F822" s="54"/>
      <c r="G822" s="42" t="s">
        <v>662</v>
      </c>
      <c r="H822" s="54"/>
      <c r="I822" s="42" t="s">
        <v>662</v>
      </c>
      <c r="J822" s="54"/>
      <c r="K822" s="42"/>
      <c r="L822" s="74"/>
    </row>
    <row r="823" spans="1:12" ht="17.25" customHeight="1">
      <c r="A823" s="22" t="s">
        <v>1161</v>
      </c>
      <c r="B823" s="23"/>
      <c r="C823" s="23" t="s">
        <v>685</v>
      </c>
      <c r="D823" s="59">
        <v>0.15</v>
      </c>
      <c r="E823" s="38">
        <f t="shared" ref="E823:E829" si="39">(G823+I823+K823)</f>
        <v>44069</v>
      </c>
      <c r="F823" s="38">
        <f>+인건비!$D$5</f>
        <v>293799</v>
      </c>
      <c r="G823" s="38">
        <f>TRUNC(D823*F823)</f>
        <v>44069</v>
      </c>
      <c r="H823" s="38"/>
      <c r="I823" s="38"/>
      <c r="J823" s="38"/>
      <c r="K823" s="38"/>
      <c r="L823" s="23"/>
    </row>
    <row r="824" spans="1:12" ht="17.25" customHeight="1">
      <c r="A824" s="22" t="s">
        <v>1154</v>
      </c>
      <c r="B824" s="23" t="s">
        <v>662</v>
      </c>
      <c r="C824" s="23" t="s">
        <v>685</v>
      </c>
      <c r="D824" s="59">
        <v>0.15</v>
      </c>
      <c r="E824" s="38">
        <f t="shared" si="39"/>
        <v>40937</v>
      </c>
      <c r="F824" s="38">
        <f>+인건비!$D$6</f>
        <v>272915</v>
      </c>
      <c r="G824" s="38">
        <f>TRUNC(D824*F824)</f>
        <v>40937</v>
      </c>
      <c r="H824" s="38"/>
      <c r="I824" s="38"/>
      <c r="J824" s="38"/>
      <c r="K824" s="38"/>
      <c r="L824" s="23"/>
    </row>
    <row r="825" spans="1:12" ht="17.25" customHeight="1">
      <c r="A825" s="22" t="s">
        <v>1167</v>
      </c>
      <c r="B825" s="23" t="s">
        <v>662</v>
      </c>
      <c r="C825" s="23" t="s">
        <v>685</v>
      </c>
      <c r="D825" s="59">
        <v>0.15</v>
      </c>
      <c r="E825" s="38">
        <f t="shared" si="39"/>
        <v>29104</v>
      </c>
      <c r="F825" s="38">
        <f>+인건비!$D$10</f>
        <v>194029</v>
      </c>
      <c r="G825" s="38">
        <f>TRUNC(D825*F825)</f>
        <v>29104</v>
      </c>
      <c r="H825" s="38"/>
      <c r="I825" s="38"/>
      <c r="J825" s="38"/>
      <c r="K825" s="38"/>
      <c r="L825" s="23"/>
    </row>
    <row r="826" spans="1:12" ht="17.25" customHeight="1">
      <c r="A826" s="22" t="s">
        <v>681</v>
      </c>
      <c r="B826" s="23"/>
      <c r="C826" s="23" t="s">
        <v>739</v>
      </c>
      <c r="D826" s="32">
        <v>1.8</v>
      </c>
      <c r="E826" s="38">
        <f t="shared" si="39"/>
        <v>2710</v>
      </c>
      <c r="F826" s="38"/>
      <c r="G826" s="38"/>
      <c r="H826" s="38">
        <f>+재료비!$K$7</f>
        <v>1506</v>
      </c>
      <c r="I826" s="38">
        <f>TRUNC(D826*H826)</f>
        <v>2710</v>
      </c>
      <c r="J826" s="38"/>
      <c r="K826" s="38"/>
      <c r="L826" s="23"/>
    </row>
    <row r="827" spans="1:12" ht="17.25" customHeight="1">
      <c r="A827" s="22" t="s">
        <v>668</v>
      </c>
      <c r="B827" s="23" t="s">
        <v>1327</v>
      </c>
      <c r="C827" s="23" t="s">
        <v>666</v>
      </c>
      <c r="D827" s="32">
        <v>38</v>
      </c>
      <c r="E827" s="38">
        <f t="shared" si="39"/>
        <v>1029</v>
      </c>
      <c r="F827" s="38"/>
      <c r="G827" s="38"/>
      <c r="H827" s="38">
        <f>+I826</f>
        <v>2710</v>
      </c>
      <c r="I827" s="38">
        <f>TRUNC(D827/100*H827)</f>
        <v>1029</v>
      </c>
      <c r="J827" s="38"/>
      <c r="K827" s="38"/>
      <c r="L827" s="23"/>
    </row>
    <row r="828" spans="1:12" ht="17.25" customHeight="1">
      <c r="A828" s="22" t="s">
        <v>2076</v>
      </c>
      <c r="B828" s="23" t="s">
        <v>1186</v>
      </c>
      <c r="C828" s="23" t="s">
        <v>770</v>
      </c>
      <c r="D828" s="32">
        <v>0.4</v>
      </c>
      <c r="E828" s="38">
        <f t="shared" si="39"/>
        <v>49681</v>
      </c>
      <c r="F828" s="38"/>
      <c r="G828" s="38"/>
      <c r="H828" s="38"/>
      <c r="I828" s="38"/>
      <c r="J828" s="38">
        <f>+기계손료!$J$21</f>
        <v>124204</v>
      </c>
      <c r="K828" s="38">
        <f>TRUNC(D828*J828)</f>
        <v>49681</v>
      </c>
      <c r="L828" s="23"/>
    </row>
    <row r="829" spans="1:12" ht="17.25" customHeight="1">
      <c r="A829" s="22" t="s">
        <v>1530</v>
      </c>
      <c r="B829" s="23"/>
      <c r="C829" s="23" t="s">
        <v>770</v>
      </c>
      <c r="D829" s="32">
        <v>0.6</v>
      </c>
      <c r="E829" s="38">
        <f t="shared" si="39"/>
        <v>4372</v>
      </c>
      <c r="F829" s="38"/>
      <c r="G829" s="38"/>
      <c r="H829" s="38"/>
      <c r="I829" s="38"/>
      <c r="J829" s="38">
        <f>+기계손료!$J$22</f>
        <v>7288</v>
      </c>
      <c r="K829" s="38">
        <f>TRUNC(D829*J829)</f>
        <v>4372</v>
      </c>
      <c r="L829" s="23"/>
    </row>
    <row r="830" spans="1:12" ht="17.25" customHeight="1">
      <c r="A830" s="22" t="s">
        <v>701</v>
      </c>
      <c r="B830" s="23"/>
      <c r="C830" s="23"/>
      <c r="D830" s="32"/>
      <c r="E830" s="38">
        <f>SUM(E823:E829)</f>
        <v>171902</v>
      </c>
      <c r="F830" s="38"/>
      <c r="G830" s="38">
        <f>SUM(G823:G829)</f>
        <v>114110</v>
      </c>
      <c r="H830" s="38"/>
      <c r="I830" s="38">
        <f>SUM(I823:I829)</f>
        <v>3739</v>
      </c>
      <c r="J830" s="38"/>
      <c r="K830" s="38">
        <f>SUM(K823:K829)</f>
        <v>54053</v>
      </c>
      <c r="L830" s="23"/>
    </row>
    <row r="831" spans="1:12" ht="17.25" customHeight="1">
      <c r="A831" s="22"/>
      <c r="B831" s="23"/>
      <c r="C831" s="23"/>
      <c r="D831" s="32"/>
      <c r="E831" s="38"/>
      <c r="F831" s="38"/>
      <c r="G831" s="38"/>
      <c r="H831" s="38"/>
      <c r="I831" s="38"/>
      <c r="J831" s="38"/>
      <c r="K831" s="38"/>
      <c r="L831" s="23"/>
    </row>
    <row r="832" spans="1:12" ht="17.25" customHeight="1">
      <c r="A832" s="39" t="s">
        <v>682</v>
      </c>
      <c r="B832" s="33" t="s">
        <v>1164</v>
      </c>
      <c r="C832" s="34"/>
      <c r="D832" s="35">
        <f>+집계표!$G$2</f>
        <v>1.1000000000000001</v>
      </c>
      <c r="E832" s="40">
        <f>(G832+I832+K832)</f>
        <v>125521</v>
      </c>
      <c r="F832" s="40"/>
      <c r="G832" s="40"/>
      <c r="H832" s="40"/>
      <c r="I832" s="40"/>
      <c r="J832" s="40">
        <f>+G830</f>
        <v>114110</v>
      </c>
      <c r="K832" s="40">
        <f>TRUNC(D832*J832)</f>
        <v>125521</v>
      </c>
      <c r="L832" s="23"/>
    </row>
    <row r="833" spans="1:12" ht="17.25" customHeight="1">
      <c r="A833" s="39" t="s">
        <v>670</v>
      </c>
      <c r="B833" s="33" t="s">
        <v>425</v>
      </c>
      <c r="C833" s="34"/>
      <c r="D833" s="35">
        <f>+집계표!$H$2</f>
        <v>0.2</v>
      </c>
      <c r="E833" s="40">
        <f>(G833+I833+K833)</f>
        <v>47926</v>
      </c>
      <c r="F833" s="40"/>
      <c r="G833" s="40"/>
      <c r="H833" s="40"/>
      <c r="I833" s="40"/>
      <c r="J833" s="40">
        <f>+J832+K832</f>
        <v>239631</v>
      </c>
      <c r="K833" s="40">
        <f>TRUNC(D833*J833)</f>
        <v>47926</v>
      </c>
      <c r="L833" s="23"/>
    </row>
    <row r="834" spans="1:12" ht="17.25" customHeight="1">
      <c r="A834" s="39" t="s">
        <v>718</v>
      </c>
      <c r="B834" s="33"/>
      <c r="C834" s="34"/>
      <c r="D834" s="36"/>
      <c r="E834" s="40">
        <f>SUM(E830:E833)</f>
        <v>345349</v>
      </c>
      <c r="F834" s="40"/>
      <c r="G834" s="40">
        <f>SUM(G830:G833)</f>
        <v>114110</v>
      </c>
      <c r="H834" s="40"/>
      <c r="I834" s="40"/>
      <c r="J834" s="40"/>
      <c r="K834" s="40">
        <f>SUM(K830:K833)</f>
        <v>227500</v>
      </c>
      <c r="L834" s="23"/>
    </row>
    <row r="835" spans="1:12" ht="17.25" customHeight="1">
      <c r="A835" s="39"/>
      <c r="B835" s="33"/>
      <c r="C835" s="34"/>
      <c r="D835" s="36"/>
      <c r="E835" s="40"/>
      <c r="F835" s="40"/>
      <c r="G835" s="40"/>
      <c r="H835" s="40"/>
      <c r="I835" s="40"/>
      <c r="J835" s="40"/>
      <c r="K835" s="40"/>
      <c r="L835" s="23"/>
    </row>
    <row r="836" spans="1:12" ht="17.25" customHeight="1">
      <c r="A836" s="52" t="s">
        <v>916</v>
      </c>
      <c r="B836" s="37"/>
      <c r="C836" s="23"/>
      <c r="D836" s="23"/>
      <c r="E836" s="42"/>
      <c r="F836" s="54"/>
      <c r="G836" s="42" t="s">
        <v>662</v>
      </c>
      <c r="H836" s="54"/>
      <c r="I836" s="42" t="s">
        <v>662</v>
      </c>
      <c r="J836" s="54"/>
      <c r="K836" s="42"/>
      <c r="L836" s="179" t="s">
        <v>2120</v>
      </c>
    </row>
    <row r="837" spans="1:12" ht="17.25" customHeight="1">
      <c r="A837" s="22" t="s">
        <v>686</v>
      </c>
      <c r="B837" s="23"/>
      <c r="C837" s="23" t="s">
        <v>685</v>
      </c>
      <c r="D837" s="32">
        <v>3</v>
      </c>
      <c r="E837" s="38">
        <f>(G837+I837+K837)</f>
        <v>1338165</v>
      </c>
      <c r="F837" s="38">
        <f>+인건비!$D$3</f>
        <v>446055</v>
      </c>
      <c r="G837" s="38">
        <f>TRUNC(D837*F837)</f>
        <v>1338165</v>
      </c>
      <c r="H837" s="53"/>
      <c r="I837" s="53"/>
      <c r="J837" s="53"/>
      <c r="K837" s="53"/>
      <c r="L837" s="23"/>
    </row>
    <row r="838" spans="1:12" ht="17.25" customHeight="1">
      <c r="A838" s="22" t="s">
        <v>1172</v>
      </c>
      <c r="B838" s="23"/>
      <c r="C838" s="23" t="s">
        <v>685</v>
      </c>
      <c r="D838" s="32">
        <v>3</v>
      </c>
      <c r="E838" s="38">
        <f>(G838+I838+K838)</f>
        <v>1040565</v>
      </c>
      <c r="F838" s="38">
        <f>+인건비!$D$4</f>
        <v>346855</v>
      </c>
      <c r="G838" s="38">
        <f>TRUNC(D838*F838)</f>
        <v>1040565</v>
      </c>
      <c r="H838" s="53"/>
      <c r="I838" s="53"/>
      <c r="J838" s="53"/>
      <c r="K838" s="53"/>
      <c r="L838" s="23"/>
    </row>
    <row r="839" spans="1:12" ht="17.25" customHeight="1">
      <c r="A839" s="22" t="s">
        <v>1161</v>
      </c>
      <c r="B839" s="23"/>
      <c r="C839" s="23" t="s">
        <v>685</v>
      </c>
      <c r="D839" s="32">
        <v>3</v>
      </c>
      <c r="E839" s="38">
        <f>(G839+I839+K839)</f>
        <v>881397</v>
      </c>
      <c r="F839" s="38">
        <f>+인건비!$D$5</f>
        <v>293799</v>
      </c>
      <c r="G839" s="38">
        <f>TRUNC(D839*F839)</f>
        <v>881397</v>
      </c>
      <c r="H839" s="53"/>
      <c r="I839" s="53"/>
      <c r="J839" s="53"/>
      <c r="K839" s="53"/>
      <c r="L839" s="23"/>
    </row>
    <row r="840" spans="1:12" ht="17.25" customHeight="1">
      <c r="A840" s="22" t="s">
        <v>1154</v>
      </c>
      <c r="B840" s="23"/>
      <c r="C840" s="23" t="s">
        <v>685</v>
      </c>
      <c r="D840" s="32">
        <v>3</v>
      </c>
      <c r="E840" s="38">
        <f>(G840+I840+K840)</f>
        <v>818745</v>
      </c>
      <c r="F840" s="38">
        <f>+인건비!$D$6</f>
        <v>272915</v>
      </c>
      <c r="G840" s="38">
        <f>TRUNC(D840*F840)</f>
        <v>818745</v>
      </c>
      <c r="H840" s="53"/>
      <c r="I840" s="53"/>
      <c r="J840" s="53"/>
      <c r="K840" s="53"/>
      <c r="L840" s="23"/>
    </row>
    <row r="841" spans="1:12">
      <c r="A841" s="22" t="s">
        <v>701</v>
      </c>
      <c r="B841" s="23"/>
      <c r="C841" s="23"/>
      <c r="D841" s="32"/>
      <c r="E841" s="38">
        <f>SUM(E837:E840)</f>
        <v>4078872</v>
      </c>
      <c r="F841" s="38"/>
      <c r="G841" s="38">
        <f>SUM(G837:G840)</f>
        <v>4078872</v>
      </c>
      <c r="H841" s="38"/>
      <c r="I841" s="38"/>
      <c r="J841" s="38"/>
      <c r="K841" s="38"/>
      <c r="L841" s="29"/>
    </row>
    <row r="842" spans="1:12">
      <c r="A842" s="22"/>
      <c r="B842" s="23"/>
      <c r="C842" s="23"/>
      <c r="D842" s="32"/>
      <c r="E842" s="38"/>
      <c r="F842" s="38"/>
      <c r="G842" s="38"/>
      <c r="H842" s="38"/>
      <c r="I842" s="38"/>
      <c r="J842" s="38"/>
      <c r="K842" s="38"/>
      <c r="L842" s="29"/>
    </row>
    <row r="843" spans="1:12">
      <c r="A843" s="39" t="s">
        <v>682</v>
      </c>
      <c r="B843" s="33" t="s">
        <v>1164</v>
      </c>
      <c r="C843" s="34"/>
      <c r="D843" s="35">
        <f>+집계표!$G$2</f>
        <v>1.1000000000000001</v>
      </c>
      <c r="E843" s="40">
        <f>(G843+I843+K843)</f>
        <v>4486759</v>
      </c>
      <c r="F843" s="40"/>
      <c r="G843" s="40"/>
      <c r="H843" s="40"/>
      <c r="I843" s="40"/>
      <c r="J843" s="40">
        <f>+G841</f>
        <v>4078872</v>
      </c>
      <c r="K843" s="40">
        <f>TRUNC(D843*J843)</f>
        <v>4486759</v>
      </c>
      <c r="L843" s="29"/>
    </row>
    <row r="844" spans="1:12">
      <c r="A844" s="39" t="s">
        <v>670</v>
      </c>
      <c r="B844" s="33" t="s">
        <v>425</v>
      </c>
      <c r="C844" s="34"/>
      <c r="D844" s="35">
        <f>+집계표!$H$2</f>
        <v>0.2</v>
      </c>
      <c r="E844" s="40">
        <f>(G844+I844+K844)</f>
        <v>1713126</v>
      </c>
      <c r="F844" s="40"/>
      <c r="G844" s="40"/>
      <c r="H844" s="40"/>
      <c r="I844" s="40"/>
      <c r="J844" s="40">
        <f>+J843+K843</f>
        <v>8565631</v>
      </c>
      <c r="K844" s="40">
        <f>TRUNC(D844*J844)</f>
        <v>1713126</v>
      </c>
      <c r="L844" s="29"/>
    </row>
    <row r="845" spans="1:12">
      <c r="A845" s="39" t="s">
        <v>718</v>
      </c>
      <c r="B845" s="33"/>
      <c r="C845" s="34"/>
      <c r="D845" s="36"/>
      <c r="E845" s="40">
        <f>SUM(E841:E844)</f>
        <v>10278757</v>
      </c>
      <c r="F845" s="40"/>
      <c r="G845" s="40">
        <f>SUM(G841:G844)</f>
        <v>4078872</v>
      </c>
      <c r="H845" s="40"/>
      <c r="I845" s="40"/>
      <c r="J845" s="40"/>
      <c r="K845" s="40">
        <f>SUM(K841:K844)</f>
        <v>6199885</v>
      </c>
      <c r="L845" s="29"/>
    </row>
    <row r="846" spans="1:12" ht="17.25" customHeight="1">
      <c r="A846" s="22"/>
      <c r="B846" s="23"/>
      <c r="C846" s="23"/>
      <c r="D846" s="32"/>
      <c r="E846" s="38"/>
      <c r="F846" s="38"/>
      <c r="G846" s="38"/>
      <c r="H846" s="53"/>
      <c r="I846" s="53"/>
      <c r="J846" s="53"/>
      <c r="K846" s="53"/>
      <c r="L846" s="23"/>
    </row>
    <row r="847" spans="1:12" ht="17.25" customHeight="1">
      <c r="A847" s="52" t="s">
        <v>952</v>
      </c>
      <c r="B847" s="37"/>
      <c r="C847" s="23"/>
      <c r="D847" s="23"/>
      <c r="E847" s="42"/>
      <c r="F847" s="54"/>
      <c r="G847" s="42" t="s">
        <v>662</v>
      </c>
      <c r="H847" s="54"/>
      <c r="I847" s="42" t="s">
        <v>662</v>
      </c>
      <c r="J847" s="54"/>
      <c r="K847" s="42"/>
      <c r="L847" s="179" t="s">
        <v>2120</v>
      </c>
    </row>
    <row r="848" spans="1:12" ht="17.25" customHeight="1">
      <c r="A848" s="22" t="s">
        <v>686</v>
      </c>
      <c r="B848" s="23"/>
      <c r="C848" s="23" t="s">
        <v>685</v>
      </c>
      <c r="D848" s="32">
        <v>0.1</v>
      </c>
      <c r="E848" s="38">
        <f>(G848+I848+K848)</f>
        <v>44605</v>
      </c>
      <c r="F848" s="38">
        <f>+인건비!$D$3</f>
        <v>446055</v>
      </c>
      <c r="G848" s="38">
        <f>TRUNC(D848*F848)</f>
        <v>44605</v>
      </c>
      <c r="H848" s="53"/>
      <c r="I848" s="53"/>
      <c r="J848" s="53"/>
      <c r="K848" s="53"/>
      <c r="L848" s="94"/>
    </row>
    <row r="849" spans="1:12" ht="17.25" customHeight="1">
      <c r="A849" s="22" t="s">
        <v>1172</v>
      </c>
      <c r="B849" s="23"/>
      <c r="C849" s="23" t="s">
        <v>685</v>
      </c>
      <c r="D849" s="32">
        <v>0.1</v>
      </c>
      <c r="E849" s="38">
        <f>(G849+I849+K849)</f>
        <v>34685</v>
      </c>
      <c r="F849" s="38">
        <f>+인건비!$D$4</f>
        <v>346855</v>
      </c>
      <c r="G849" s="38">
        <f>TRUNC(D849*F849)</f>
        <v>34685</v>
      </c>
      <c r="H849" s="53"/>
      <c r="I849" s="53"/>
      <c r="J849" s="53"/>
      <c r="K849" s="53"/>
      <c r="L849" s="94"/>
    </row>
    <row r="850" spans="1:12" ht="17.25" customHeight="1">
      <c r="A850" s="22" t="s">
        <v>1161</v>
      </c>
      <c r="B850" s="23"/>
      <c r="C850" s="23" t="s">
        <v>685</v>
      </c>
      <c r="D850" s="59">
        <v>0.05</v>
      </c>
      <c r="E850" s="38">
        <f>(G850+I850+K850)</f>
        <v>14689</v>
      </c>
      <c r="F850" s="38">
        <f>+인건비!$D$5</f>
        <v>293799</v>
      </c>
      <c r="G850" s="38">
        <f>TRUNC(D850*F850)</f>
        <v>14689</v>
      </c>
      <c r="H850" s="53"/>
      <c r="I850" s="53"/>
      <c r="J850" s="53"/>
      <c r="K850" s="53"/>
      <c r="L850" s="23"/>
    </row>
    <row r="851" spans="1:12" ht="17.25" customHeight="1">
      <c r="A851" s="22" t="s">
        <v>1154</v>
      </c>
      <c r="B851" s="23"/>
      <c r="C851" s="23" t="s">
        <v>685</v>
      </c>
      <c r="D851" s="59">
        <v>0.05</v>
      </c>
      <c r="E851" s="38">
        <f>(G851+I851+K851)</f>
        <v>13645</v>
      </c>
      <c r="F851" s="38">
        <f>+인건비!$D$6</f>
        <v>272915</v>
      </c>
      <c r="G851" s="38">
        <f>TRUNC(D851*F851)</f>
        <v>13645</v>
      </c>
      <c r="H851" s="53"/>
      <c r="I851" s="53"/>
      <c r="J851" s="53"/>
      <c r="K851" s="53"/>
      <c r="L851" s="23"/>
    </row>
    <row r="852" spans="1:12">
      <c r="A852" s="22" t="s">
        <v>701</v>
      </c>
      <c r="B852" s="23"/>
      <c r="C852" s="23"/>
      <c r="D852" s="32"/>
      <c r="E852" s="38">
        <f>SUM(E848:E851)</f>
        <v>107624</v>
      </c>
      <c r="F852" s="38"/>
      <c r="G852" s="38">
        <f>SUM(G848:G851)</f>
        <v>107624</v>
      </c>
      <c r="H852" s="38"/>
      <c r="I852" s="38"/>
      <c r="J852" s="38"/>
      <c r="K852" s="38"/>
      <c r="L852" s="29"/>
    </row>
    <row r="853" spans="1:12">
      <c r="A853" s="22"/>
      <c r="B853" s="23"/>
      <c r="C853" s="23"/>
      <c r="D853" s="32"/>
      <c r="E853" s="38"/>
      <c r="F853" s="38"/>
      <c r="G853" s="38"/>
      <c r="H853" s="38"/>
      <c r="I853" s="38"/>
      <c r="J853" s="38"/>
      <c r="K853" s="38"/>
      <c r="L853" s="29"/>
    </row>
    <row r="854" spans="1:12">
      <c r="A854" s="39" t="s">
        <v>682</v>
      </c>
      <c r="B854" s="33" t="s">
        <v>1164</v>
      </c>
      <c r="C854" s="34"/>
      <c r="D854" s="35">
        <f>+집계표!$G$2</f>
        <v>1.1000000000000001</v>
      </c>
      <c r="E854" s="40">
        <f>(G854+I854+K854)</f>
        <v>118386</v>
      </c>
      <c r="F854" s="40"/>
      <c r="G854" s="40"/>
      <c r="H854" s="40"/>
      <c r="I854" s="40"/>
      <c r="J854" s="40">
        <f>+G852</f>
        <v>107624</v>
      </c>
      <c r="K854" s="40">
        <f>TRUNC(D854*J854)</f>
        <v>118386</v>
      </c>
      <c r="L854" s="29"/>
    </row>
    <row r="855" spans="1:12">
      <c r="A855" s="39" t="s">
        <v>670</v>
      </c>
      <c r="B855" s="33" t="s">
        <v>425</v>
      </c>
      <c r="C855" s="34"/>
      <c r="D855" s="35">
        <f>+집계표!$H$2</f>
        <v>0.2</v>
      </c>
      <c r="E855" s="40">
        <f>(G855+I855+K855)</f>
        <v>45202</v>
      </c>
      <c r="F855" s="40"/>
      <c r="G855" s="40"/>
      <c r="H855" s="40"/>
      <c r="I855" s="40"/>
      <c r="J855" s="40">
        <f>+J854+K854</f>
        <v>226010</v>
      </c>
      <c r="K855" s="40">
        <f>TRUNC(D855*J855)</f>
        <v>45202</v>
      </c>
      <c r="L855" s="29"/>
    </row>
    <row r="856" spans="1:12">
      <c r="A856" s="39" t="s">
        <v>718</v>
      </c>
      <c r="B856" s="33"/>
      <c r="C856" s="34"/>
      <c r="D856" s="36"/>
      <c r="E856" s="40">
        <f>SUM(E852:E855)</f>
        <v>271212</v>
      </c>
      <c r="F856" s="40"/>
      <c r="G856" s="40">
        <f>SUM(G852:G855)</f>
        <v>107624</v>
      </c>
      <c r="H856" s="40"/>
      <c r="I856" s="40"/>
      <c r="J856" s="40"/>
      <c r="K856" s="40">
        <f>SUM(K852:K855)</f>
        <v>163588</v>
      </c>
      <c r="L856" s="29"/>
    </row>
    <row r="857" spans="1:12" ht="17.25" customHeight="1">
      <c r="A857" s="22"/>
      <c r="B857" s="23"/>
      <c r="C857" s="23"/>
      <c r="D857" s="32"/>
      <c r="E857" s="38"/>
      <c r="F857" s="38"/>
      <c r="G857" s="38"/>
      <c r="H857" s="53"/>
      <c r="I857" s="53"/>
      <c r="J857" s="53"/>
      <c r="K857" s="53"/>
      <c r="L857" s="23"/>
    </row>
    <row r="858" spans="1:12" ht="17.25" customHeight="1">
      <c r="A858" s="52" t="s">
        <v>961</v>
      </c>
      <c r="B858" s="37"/>
      <c r="C858" s="23"/>
      <c r="D858" s="23"/>
      <c r="E858" s="42"/>
      <c r="F858" s="54"/>
      <c r="G858" s="42" t="s">
        <v>662</v>
      </c>
      <c r="H858" s="54"/>
      <c r="I858" s="42" t="s">
        <v>662</v>
      </c>
      <c r="J858" s="54"/>
      <c r="K858" s="42"/>
      <c r="L858" s="179" t="s">
        <v>2120</v>
      </c>
    </row>
    <row r="859" spans="1:12" ht="17.25" customHeight="1">
      <c r="A859" s="22" t="s">
        <v>686</v>
      </c>
      <c r="B859" s="23"/>
      <c r="C859" s="23" t="s">
        <v>685</v>
      </c>
      <c r="D859" s="32">
        <v>0.6</v>
      </c>
      <c r="E859" s="38">
        <f>(G859+I859+K859)</f>
        <v>267633</v>
      </c>
      <c r="F859" s="38">
        <f>+인건비!$D$3</f>
        <v>446055</v>
      </c>
      <c r="G859" s="38">
        <f>TRUNC(D859*F859)</f>
        <v>267633</v>
      </c>
      <c r="H859" s="53"/>
      <c r="I859" s="53"/>
      <c r="J859" s="53"/>
      <c r="K859" s="53"/>
      <c r="L859" s="23"/>
    </row>
    <row r="860" spans="1:12" ht="17.25" customHeight="1">
      <c r="A860" s="22" t="s">
        <v>1172</v>
      </c>
      <c r="B860" s="23"/>
      <c r="C860" s="23" t="s">
        <v>685</v>
      </c>
      <c r="D860" s="32">
        <v>0.6</v>
      </c>
      <c r="E860" s="38">
        <f>(G860+I860+K860)</f>
        <v>208113</v>
      </c>
      <c r="F860" s="38">
        <f>+인건비!$D$4</f>
        <v>346855</v>
      </c>
      <c r="G860" s="38">
        <f>TRUNC(D860*F860)</f>
        <v>208113</v>
      </c>
      <c r="H860" s="53"/>
      <c r="I860" s="53"/>
      <c r="J860" s="53"/>
      <c r="K860" s="53"/>
      <c r="L860" s="23"/>
    </row>
    <row r="861" spans="1:12" ht="17.25" customHeight="1">
      <c r="A861" s="22" t="s">
        <v>1161</v>
      </c>
      <c r="B861" s="23"/>
      <c r="C861" s="23" t="s">
        <v>685</v>
      </c>
      <c r="D861" s="32">
        <v>1.2</v>
      </c>
      <c r="E861" s="38">
        <f>(G861+I861+K861)</f>
        <v>352558</v>
      </c>
      <c r="F861" s="38">
        <f>+인건비!$D$5</f>
        <v>293799</v>
      </c>
      <c r="G861" s="38">
        <f>TRUNC(D861*F861)</f>
        <v>352558</v>
      </c>
      <c r="H861" s="53"/>
      <c r="I861" s="53"/>
      <c r="J861" s="53"/>
      <c r="K861" s="53"/>
      <c r="L861" s="23"/>
    </row>
    <row r="862" spans="1:12" ht="17.25" customHeight="1">
      <c r="A862" s="22" t="s">
        <v>1154</v>
      </c>
      <c r="B862" s="23"/>
      <c r="C862" s="23" t="s">
        <v>685</v>
      </c>
      <c r="D862" s="32">
        <v>0.6</v>
      </c>
      <c r="E862" s="38">
        <f>(G862+I862+K862)</f>
        <v>163749</v>
      </c>
      <c r="F862" s="38">
        <f>+인건비!$D$6</f>
        <v>272915</v>
      </c>
      <c r="G862" s="38">
        <f>TRUNC(D862*F862)</f>
        <v>163749</v>
      </c>
      <c r="H862" s="53"/>
      <c r="I862" s="53"/>
      <c r="J862" s="53"/>
      <c r="K862" s="53"/>
      <c r="L862" s="23"/>
    </row>
    <row r="863" spans="1:12">
      <c r="A863" s="22" t="s">
        <v>701</v>
      </c>
      <c r="B863" s="23"/>
      <c r="C863" s="23"/>
      <c r="D863" s="32"/>
      <c r="E863" s="38">
        <f>SUM(E859:E862)</f>
        <v>992053</v>
      </c>
      <c r="F863" s="38"/>
      <c r="G863" s="38">
        <f>SUM(G859:G862)</f>
        <v>992053</v>
      </c>
      <c r="H863" s="38"/>
      <c r="I863" s="38"/>
      <c r="J863" s="38"/>
      <c r="K863" s="38"/>
      <c r="L863" s="29"/>
    </row>
    <row r="864" spans="1:12">
      <c r="A864" s="22"/>
      <c r="B864" s="23"/>
      <c r="C864" s="23"/>
      <c r="D864" s="32"/>
      <c r="E864" s="38"/>
      <c r="F864" s="38"/>
      <c r="G864" s="38"/>
      <c r="H864" s="38"/>
      <c r="I864" s="38"/>
      <c r="J864" s="38"/>
      <c r="K864" s="38"/>
      <c r="L864" s="29"/>
    </row>
    <row r="865" spans="1:12">
      <c r="A865" s="39" t="s">
        <v>682</v>
      </c>
      <c r="B865" s="33" t="s">
        <v>1164</v>
      </c>
      <c r="C865" s="34"/>
      <c r="D865" s="35">
        <f>+집계표!$G$2</f>
        <v>1.1000000000000001</v>
      </c>
      <c r="E865" s="40">
        <f>(G865+I865+K865)</f>
        <v>1091258</v>
      </c>
      <c r="F865" s="40"/>
      <c r="G865" s="40"/>
      <c r="H865" s="40"/>
      <c r="I865" s="40"/>
      <c r="J865" s="40">
        <f>+G863</f>
        <v>992053</v>
      </c>
      <c r="K865" s="40">
        <f>TRUNC(D865*J865)</f>
        <v>1091258</v>
      </c>
      <c r="L865" s="29"/>
    </row>
    <row r="866" spans="1:12">
      <c r="A866" s="39" t="s">
        <v>670</v>
      </c>
      <c r="B866" s="33" t="s">
        <v>425</v>
      </c>
      <c r="C866" s="34"/>
      <c r="D866" s="35">
        <f>+집계표!$H$2</f>
        <v>0.2</v>
      </c>
      <c r="E866" s="40">
        <f>(G866+I866+K866)</f>
        <v>416662</v>
      </c>
      <c r="F866" s="40"/>
      <c r="G866" s="40"/>
      <c r="H866" s="40"/>
      <c r="I866" s="40"/>
      <c r="J866" s="40">
        <f>+J865+K865</f>
        <v>2083311</v>
      </c>
      <c r="K866" s="40">
        <f>TRUNC(D866*J866)</f>
        <v>416662</v>
      </c>
      <c r="L866" s="29"/>
    </row>
    <row r="867" spans="1:12">
      <c r="A867" s="39" t="s">
        <v>718</v>
      </c>
      <c r="B867" s="33"/>
      <c r="C867" s="34"/>
      <c r="D867" s="36"/>
      <c r="E867" s="40">
        <f>SUM(E863:E866)</f>
        <v>2499973</v>
      </c>
      <c r="F867" s="40"/>
      <c r="G867" s="40">
        <f>SUM(G863:G866)</f>
        <v>992053</v>
      </c>
      <c r="H867" s="40"/>
      <c r="I867" s="40"/>
      <c r="J867" s="40"/>
      <c r="K867" s="40">
        <f>SUM(K863:K866)</f>
        <v>1507920</v>
      </c>
      <c r="L867" s="29"/>
    </row>
    <row r="868" spans="1:12" ht="17.25" customHeight="1">
      <c r="A868" s="22"/>
      <c r="B868" s="23"/>
      <c r="C868" s="23"/>
      <c r="D868" s="32"/>
      <c r="E868" s="38"/>
      <c r="F868" s="38"/>
      <c r="G868" s="38"/>
      <c r="H868" s="53"/>
      <c r="I868" s="53"/>
      <c r="J868" s="53"/>
      <c r="K868" s="53"/>
      <c r="L868" s="23"/>
    </row>
    <row r="869" spans="1:12" ht="17.25" customHeight="1">
      <c r="A869" s="52" t="s">
        <v>953</v>
      </c>
      <c r="B869" s="37"/>
      <c r="C869" s="23"/>
      <c r="D869" s="23"/>
      <c r="E869" s="42"/>
      <c r="F869" s="54"/>
      <c r="G869" s="42" t="s">
        <v>662</v>
      </c>
      <c r="H869" s="54"/>
      <c r="I869" s="42" t="s">
        <v>662</v>
      </c>
      <c r="J869" s="54"/>
      <c r="K869" s="42"/>
      <c r="L869" s="179" t="s">
        <v>2120</v>
      </c>
    </row>
    <row r="870" spans="1:12" ht="17.25" customHeight="1">
      <c r="A870" s="22" t="s">
        <v>686</v>
      </c>
      <c r="B870" s="23"/>
      <c r="C870" s="23" t="s">
        <v>685</v>
      </c>
      <c r="D870" s="32">
        <v>3</v>
      </c>
      <c r="E870" s="38">
        <f>(G870+I870+K870)</f>
        <v>1338165</v>
      </c>
      <c r="F870" s="38">
        <f>+인건비!$D$3</f>
        <v>446055</v>
      </c>
      <c r="G870" s="38">
        <f>TRUNC(D870*F870)</f>
        <v>1338165</v>
      </c>
      <c r="H870" s="53"/>
      <c r="I870" s="53"/>
      <c r="J870" s="53"/>
      <c r="K870" s="53"/>
      <c r="L870" s="23"/>
    </row>
    <row r="871" spans="1:12" ht="17.25" customHeight="1">
      <c r="A871" s="22" t="s">
        <v>1172</v>
      </c>
      <c r="B871" s="23"/>
      <c r="C871" s="23" t="s">
        <v>685</v>
      </c>
      <c r="D871" s="32">
        <v>6</v>
      </c>
      <c r="E871" s="38">
        <f>(G871+I871+K871)</f>
        <v>2081130</v>
      </c>
      <c r="F871" s="38">
        <f>+인건비!$D$4</f>
        <v>346855</v>
      </c>
      <c r="G871" s="38">
        <f>TRUNC(D871*F871)</f>
        <v>2081130</v>
      </c>
      <c r="H871" s="53"/>
      <c r="I871" s="53"/>
      <c r="J871" s="53"/>
      <c r="K871" s="53"/>
      <c r="L871" s="23"/>
    </row>
    <row r="872" spans="1:12" ht="17.25" customHeight="1">
      <c r="A872" s="22" t="s">
        <v>1161</v>
      </c>
      <c r="B872" s="23"/>
      <c r="C872" s="23" t="s">
        <v>685</v>
      </c>
      <c r="D872" s="32">
        <v>4</v>
      </c>
      <c r="E872" s="38">
        <f>(G872+I872+K872)</f>
        <v>1175196</v>
      </c>
      <c r="F872" s="38">
        <f>+인건비!$D$5</f>
        <v>293799</v>
      </c>
      <c r="G872" s="38">
        <f>TRUNC(D872*F872)</f>
        <v>1175196</v>
      </c>
      <c r="H872" s="53"/>
      <c r="I872" s="53"/>
      <c r="J872" s="53"/>
      <c r="K872" s="53"/>
      <c r="L872" s="23"/>
    </row>
    <row r="873" spans="1:12" ht="17.25" customHeight="1">
      <c r="A873" s="22" t="s">
        <v>1154</v>
      </c>
      <c r="B873" s="23"/>
      <c r="C873" s="23" t="s">
        <v>685</v>
      </c>
      <c r="D873" s="32">
        <v>4</v>
      </c>
      <c r="E873" s="38">
        <f>(G873+I873+K873)</f>
        <v>1091660</v>
      </c>
      <c r="F873" s="38">
        <f>+인건비!$D$6</f>
        <v>272915</v>
      </c>
      <c r="G873" s="38">
        <f>TRUNC(D873*F873)</f>
        <v>1091660</v>
      </c>
      <c r="H873" s="53"/>
      <c r="I873" s="53"/>
      <c r="J873" s="53"/>
      <c r="K873" s="53"/>
      <c r="L873" s="23"/>
    </row>
    <row r="874" spans="1:12">
      <c r="A874" s="22" t="s">
        <v>701</v>
      </c>
      <c r="B874" s="23"/>
      <c r="C874" s="23"/>
      <c r="D874" s="32"/>
      <c r="E874" s="38">
        <f>SUM(E870:E873)</f>
        <v>5686151</v>
      </c>
      <c r="F874" s="38"/>
      <c r="G874" s="38">
        <f>SUM(G870:G873)</f>
        <v>5686151</v>
      </c>
      <c r="H874" s="38"/>
      <c r="I874" s="38"/>
      <c r="J874" s="38"/>
      <c r="K874" s="38"/>
      <c r="L874" s="29"/>
    </row>
    <row r="875" spans="1:12">
      <c r="A875" s="22"/>
      <c r="B875" s="23"/>
      <c r="C875" s="23"/>
      <c r="D875" s="32"/>
      <c r="E875" s="38"/>
      <c r="F875" s="38"/>
      <c r="G875" s="38"/>
      <c r="H875" s="38"/>
      <c r="I875" s="38"/>
      <c r="J875" s="38"/>
      <c r="K875" s="38"/>
      <c r="L875" s="29"/>
    </row>
    <row r="876" spans="1:12">
      <c r="A876" s="39" t="s">
        <v>682</v>
      </c>
      <c r="B876" s="33" t="s">
        <v>1164</v>
      </c>
      <c r="C876" s="34"/>
      <c r="D876" s="35">
        <f>+집계표!$G$2</f>
        <v>1.1000000000000001</v>
      </c>
      <c r="E876" s="40">
        <f>(G876+I876+K876)</f>
        <v>6254766</v>
      </c>
      <c r="F876" s="40"/>
      <c r="G876" s="40"/>
      <c r="H876" s="40"/>
      <c r="I876" s="40"/>
      <c r="J876" s="40">
        <f>+G874</f>
        <v>5686151</v>
      </c>
      <c r="K876" s="40">
        <f>TRUNC(D876*J876)</f>
        <v>6254766</v>
      </c>
      <c r="L876" s="29"/>
    </row>
    <row r="877" spans="1:12">
      <c r="A877" s="39" t="s">
        <v>670</v>
      </c>
      <c r="B877" s="33" t="s">
        <v>425</v>
      </c>
      <c r="C877" s="34"/>
      <c r="D877" s="35">
        <f>+집계표!$H$2</f>
        <v>0.2</v>
      </c>
      <c r="E877" s="40">
        <f>(G877+I877+K877)</f>
        <v>2388183</v>
      </c>
      <c r="F877" s="40"/>
      <c r="G877" s="40"/>
      <c r="H877" s="40"/>
      <c r="I877" s="40"/>
      <c r="J877" s="40">
        <f>+J876+K876</f>
        <v>11940917</v>
      </c>
      <c r="K877" s="40">
        <f>TRUNC(D877*J877)</f>
        <v>2388183</v>
      </c>
      <c r="L877" s="29"/>
    </row>
    <row r="878" spans="1:12">
      <c r="A878" s="39" t="s">
        <v>718</v>
      </c>
      <c r="B878" s="33"/>
      <c r="C878" s="34"/>
      <c r="D878" s="36"/>
      <c r="E878" s="40">
        <f>SUM(E874:E877)</f>
        <v>14329100</v>
      </c>
      <c r="F878" s="40"/>
      <c r="G878" s="40">
        <f>SUM(G874:G877)</f>
        <v>5686151</v>
      </c>
      <c r="H878" s="40"/>
      <c r="I878" s="40"/>
      <c r="J878" s="40"/>
      <c r="K878" s="40">
        <f>SUM(K874:K877)</f>
        <v>8642949</v>
      </c>
      <c r="L878" s="29"/>
    </row>
    <row r="879" spans="1:12" ht="17.25" customHeight="1">
      <c r="A879" s="22"/>
      <c r="B879" s="23"/>
      <c r="C879" s="23"/>
      <c r="D879" s="32"/>
      <c r="E879" s="38"/>
      <c r="F879" s="38"/>
      <c r="G879" s="38"/>
      <c r="H879" s="53"/>
      <c r="I879" s="53"/>
      <c r="J879" s="53"/>
      <c r="K879" s="53"/>
      <c r="L879" s="23"/>
    </row>
    <row r="880" spans="1:12" ht="17.25" customHeight="1">
      <c r="A880" s="52" t="s">
        <v>1760</v>
      </c>
      <c r="B880" s="37"/>
      <c r="C880" s="23"/>
      <c r="D880" s="23"/>
      <c r="E880" s="42"/>
      <c r="F880" s="54"/>
      <c r="G880" s="42" t="s">
        <v>662</v>
      </c>
      <c r="H880" s="54"/>
      <c r="I880" s="42" t="s">
        <v>662</v>
      </c>
      <c r="J880" s="54"/>
      <c r="K880" s="42"/>
      <c r="L880" s="74"/>
    </row>
    <row r="881" spans="1:12" ht="17.25" customHeight="1">
      <c r="A881" s="22" t="s">
        <v>1161</v>
      </c>
      <c r="B881" s="23"/>
      <c r="C881" s="23" t="s">
        <v>685</v>
      </c>
      <c r="D881" s="59">
        <v>0.15</v>
      </c>
      <c r="E881" s="38">
        <f t="shared" ref="E881:E887" si="40">(G881+I881+K881)</f>
        <v>44069</v>
      </c>
      <c r="F881" s="38">
        <f>+인건비!$D$5</f>
        <v>293799</v>
      </c>
      <c r="G881" s="38">
        <f>TRUNC(D881*F881)</f>
        <v>44069</v>
      </c>
      <c r="H881" s="38"/>
      <c r="I881" s="38"/>
      <c r="J881" s="38"/>
      <c r="K881" s="38"/>
      <c r="L881" s="179" t="s">
        <v>2120</v>
      </c>
    </row>
    <row r="882" spans="1:12" ht="17.25" customHeight="1">
      <c r="A882" s="22" t="s">
        <v>1154</v>
      </c>
      <c r="B882" s="23" t="s">
        <v>662</v>
      </c>
      <c r="C882" s="23" t="s">
        <v>685</v>
      </c>
      <c r="D882" s="59">
        <v>0.15</v>
      </c>
      <c r="E882" s="38">
        <f t="shared" si="40"/>
        <v>40937</v>
      </c>
      <c r="F882" s="38">
        <f>+인건비!$D$6</f>
        <v>272915</v>
      </c>
      <c r="G882" s="38">
        <f>TRUNC(D882*F882)</f>
        <v>40937</v>
      </c>
      <c r="H882" s="38"/>
      <c r="I882" s="38"/>
      <c r="J882" s="38"/>
      <c r="K882" s="38"/>
      <c r="L882" s="23"/>
    </row>
    <row r="883" spans="1:12" ht="17.25" customHeight="1">
      <c r="A883" s="22" t="s">
        <v>1163</v>
      </c>
      <c r="B883" s="23" t="s">
        <v>662</v>
      </c>
      <c r="C883" s="23" t="s">
        <v>685</v>
      </c>
      <c r="D883" s="59">
        <v>0.25</v>
      </c>
      <c r="E883" s="38">
        <f t="shared" si="40"/>
        <v>53374</v>
      </c>
      <c r="F883" s="38">
        <f>+인건비!$D$7</f>
        <v>213496</v>
      </c>
      <c r="G883" s="38">
        <f>TRUNC(D883*F883)</f>
        <v>53374</v>
      </c>
      <c r="H883" s="38"/>
      <c r="I883" s="38"/>
      <c r="J883" s="38"/>
      <c r="K883" s="38"/>
      <c r="L883" s="23"/>
    </row>
    <row r="884" spans="1:12" ht="17.25" customHeight="1">
      <c r="A884" s="22" t="s">
        <v>681</v>
      </c>
      <c r="B884" s="23"/>
      <c r="C884" s="23" t="s">
        <v>739</v>
      </c>
      <c r="D884" s="32">
        <v>1.8</v>
      </c>
      <c r="E884" s="38">
        <f t="shared" si="40"/>
        <v>2710</v>
      </c>
      <c r="F884" s="38"/>
      <c r="G884" s="38"/>
      <c r="H884" s="38">
        <f>+재료비!$K$7</f>
        <v>1506</v>
      </c>
      <c r="I884" s="38">
        <f>TRUNC(D884*H884)</f>
        <v>2710</v>
      </c>
      <c r="J884" s="38"/>
      <c r="K884" s="38"/>
      <c r="L884" s="23"/>
    </row>
    <row r="885" spans="1:12" ht="17.25" customHeight="1">
      <c r="A885" s="22" t="s">
        <v>668</v>
      </c>
      <c r="B885" s="23" t="s">
        <v>1327</v>
      </c>
      <c r="C885" s="23" t="s">
        <v>666</v>
      </c>
      <c r="D885" s="32">
        <v>38</v>
      </c>
      <c r="E885" s="38">
        <f t="shared" si="40"/>
        <v>1029</v>
      </c>
      <c r="F885" s="38"/>
      <c r="G885" s="38"/>
      <c r="H885" s="38">
        <f>+I884</f>
        <v>2710</v>
      </c>
      <c r="I885" s="38">
        <f>TRUNC(D885/100*H885)</f>
        <v>1029</v>
      </c>
      <c r="J885" s="38"/>
      <c r="K885" s="38"/>
      <c r="L885" s="23"/>
    </row>
    <row r="886" spans="1:12" ht="17.25" customHeight="1">
      <c r="A886" s="22" t="s">
        <v>2076</v>
      </c>
      <c r="B886" s="23" t="s">
        <v>1186</v>
      </c>
      <c r="C886" s="23" t="s">
        <v>770</v>
      </c>
      <c r="D886" s="32">
        <v>0.4</v>
      </c>
      <c r="E886" s="38">
        <f t="shared" si="40"/>
        <v>49681</v>
      </c>
      <c r="F886" s="38"/>
      <c r="G886" s="38"/>
      <c r="H886" s="38"/>
      <c r="I886" s="38"/>
      <c r="J886" s="38">
        <f>+기계손료!$J$21</f>
        <v>124204</v>
      </c>
      <c r="K886" s="38">
        <f>TRUNC(D886*J886)</f>
        <v>49681</v>
      </c>
      <c r="L886" s="23"/>
    </row>
    <row r="887" spans="1:12" ht="17.25" customHeight="1">
      <c r="A887" s="22" t="s">
        <v>1530</v>
      </c>
      <c r="B887" s="23"/>
      <c r="C887" s="23" t="s">
        <v>770</v>
      </c>
      <c r="D887" s="59">
        <v>0.6</v>
      </c>
      <c r="E887" s="38">
        <f t="shared" si="40"/>
        <v>4372</v>
      </c>
      <c r="F887" s="38"/>
      <c r="G887" s="38"/>
      <c r="H887" s="38"/>
      <c r="I887" s="38"/>
      <c r="J887" s="38">
        <f>+기계손료!$J$22</f>
        <v>7288</v>
      </c>
      <c r="K887" s="38">
        <f>TRUNC(D887*J887)</f>
        <v>4372</v>
      </c>
      <c r="L887" s="23"/>
    </row>
    <row r="888" spans="1:12" ht="17.25" customHeight="1">
      <c r="A888" s="22" t="s">
        <v>701</v>
      </c>
      <c r="B888" s="23"/>
      <c r="C888" s="23"/>
      <c r="D888" s="32"/>
      <c r="E888" s="38">
        <f>SUM(E881:E887)</f>
        <v>196172</v>
      </c>
      <c r="F888" s="38"/>
      <c r="G888" s="38">
        <f>SUM(G881:G887)</f>
        <v>138380</v>
      </c>
      <c r="H888" s="38"/>
      <c r="I888" s="38">
        <f>SUM(I881:I887)</f>
        <v>3739</v>
      </c>
      <c r="J888" s="38"/>
      <c r="K888" s="38">
        <f>SUM(K881:K887)</f>
        <v>54053</v>
      </c>
      <c r="L888" s="23"/>
    </row>
    <row r="889" spans="1:12" ht="17.25" customHeight="1">
      <c r="A889" s="22"/>
      <c r="B889" s="23"/>
      <c r="C889" s="23"/>
      <c r="D889" s="32"/>
      <c r="E889" s="38"/>
      <c r="F889" s="38"/>
      <c r="G889" s="38"/>
      <c r="H889" s="38"/>
      <c r="I889" s="38"/>
      <c r="J889" s="38"/>
      <c r="K889" s="38"/>
      <c r="L889" s="23"/>
    </row>
    <row r="890" spans="1:12" ht="17.25" customHeight="1">
      <c r="A890" s="39" t="s">
        <v>682</v>
      </c>
      <c r="B890" s="33" t="s">
        <v>1164</v>
      </c>
      <c r="C890" s="34"/>
      <c r="D890" s="35">
        <f>+집계표!$G$2</f>
        <v>1.1000000000000001</v>
      </c>
      <c r="E890" s="40">
        <f>(G890+I890+K890)</f>
        <v>152218</v>
      </c>
      <c r="F890" s="40"/>
      <c r="G890" s="40"/>
      <c r="H890" s="40"/>
      <c r="I890" s="40"/>
      <c r="J890" s="40">
        <f>+G888</f>
        <v>138380</v>
      </c>
      <c r="K890" s="40">
        <f>TRUNC(D890*J890)</f>
        <v>152218</v>
      </c>
      <c r="L890" s="23"/>
    </row>
    <row r="891" spans="1:12" ht="17.25" customHeight="1">
      <c r="A891" s="39" t="s">
        <v>670</v>
      </c>
      <c r="B891" s="33" t="s">
        <v>425</v>
      </c>
      <c r="C891" s="34"/>
      <c r="D891" s="35">
        <f>+집계표!$H$2</f>
        <v>0.2</v>
      </c>
      <c r="E891" s="40">
        <f>(G891+I891+K891)</f>
        <v>58119</v>
      </c>
      <c r="F891" s="40"/>
      <c r="G891" s="40"/>
      <c r="H891" s="40"/>
      <c r="I891" s="40"/>
      <c r="J891" s="40">
        <f>+J890+K890</f>
        <v>290598</v>
      </c>
      <c r="K891" s="40">
        <f>TRUNC(D891*J891)</f>
        <v>58119</v>
      </c>
      <c r="L891" s="23"/>
    </row>
    <row r="892" spans="1:12" ht="17.25" customHeight="1">
      <c r="A892" s="39" t="s">
        <v>718</v>
      </c>
      <c r="B892" s="33"/>
      <c r="C892" s="34"/>
      <c r="D892" s="36"/>
      <c r="E892" s="40">
        <f>SUM(E888:E891)</f>
        <v>406509</v>
      </c>
      <c r="F892" s="40"/>
      <c r="G892" s="40">
        <f>SUM(G888:G891)</f>
        <v>138380</v>
      </c>
      <c r="H892" s="40"/>
      <c r="I892" s="40">
        <f>SUM(I888:I891)</f>
        <v>3739</v>
      </c>
      <c r="J892" s="40"/>
      <c r="K892" s="40">
        <f>SUM(K888:K891)</f>
        <v>264390</v>
      </c>
      <c r="L892" s="23"/>
    </row>
    <row r="893" spans="1:12" ht="17.25" customHeight="1">
      <c r="A893" s="39"/>
      <c r="B893" s="33"/>
      <c r="C893" s="34"/>
      <c r="D893" s="36"/>
      <c r="E893" s="40"/>
      <c r="F893" s="40"/>
      <c r="G893" s="40"/>
      <c r="H893" s="40"/>
      <c r="I893" s="40"/>
      <c r="J893" s="40"/>
      <c r="K893" s="40"/>
      <c r="L893" s="23"/>
    </row>
    <row r="894" spans="1:12" ht="17.25" customHeight="1">
      <c r="A894" s="52" t="s">
        <v>1743</v>
      </c>
      <c r="B894" s="37"/>
      <c r="C894" s="23"/>
      <c r="D894" s="23"/>
      <c r="E894" s="42"/>
      <c r="F894" s="54"/>
      <c r="G894" s="42" t="s">
        <v>662</v>
      </c>
      <c r="H894" s="54"/>
      <c r="I894" s="42" t="s">
        <v>662</v>
      </c>
      <c r="J894" s="54"/>
      <c r="K894" s="42"/>
      <c r="L894" s="179" t="s">
        <v>2120</v>
      </c>
    </row>
    <row r="895" spans="1:12" ht="17.25" customHeight="1">
      <c r="A895" s="22" t="s">
        <v>1161</v>
      </c>
      <c r="B895" s="23"/>
      <c r="C895" s="23" t="s">
        <v>685</v>
      </c>
      <c r="D895" s="32">
        <v>0.1</v>
      </c>
      <c r="E895" s="38">
        <f t="shared" ref="E895:E902" si="41">(G895+I895+K895)</f>
        <v>29379</v>
      </c>
      <c r="F895" s="38">
        <f>+인건비!$D$5</f>
        <v>293799</v>
      </c>
      <c r="G895" s="38">
        <f>TRUNC(D895*F895)</f>
        <v>29379</v>
      </c>
      <c r="H895" s="38"/>
      <c r="I895" s="38"/>
      <c r="J895" s="38"/>
      <c r="K895" s="38"/>
      <c r="L895" s="94"/>
    </row>
    <row r="896" spans="1:12" ht="17.25" customHeight="1">
      <c r="A896" s="22" t="s">
        <v>1154</v>
      </c>
      <c r="B896" s="23" t="s">
        <v>662</v>
      </c>
      <c r="C896" s="23" t="s">
        <v>685</v>
      </c>
      <c r="D896" s="32">
        <v>0.1</v>
      </c>
      <c r="E896" s="38">
        <f t="shared" si="41"/>
        <v>27291</v>
      </c>
      <c r="F896" s="38">
        <f>+인건비!$D$6</f>
        <v>272915</v>
      </c>
      <c r="G896" s="38">
        <f>TRUNC(D896*F896)</f>
        <v>27291</v>
      </c>
      <c r="H896" s="38"/>
      <c r="I896" s="38"/>
      <c r="J896" s="38"/>
      <c r="K896" s="38"/>
      <c r="L896" s="94"/>
    </row>
    <row r="897" spans="1:12" ht="17.25" customHeight="1">
      <c r="A897" s="22" t="s">
        <v>1163</v>
      </c>
      <c r="B897" s="23" t="s">
        <v>662</v>
      </c>
      <c r="C897" s="23" t="s">
        <v>685</v>
      </c>
      <c r="D897" s="32">
        <v>0.1</v>
      </c>
      <c r="E897" s="38">
        <f t="shared" si="41"/>
        <v>21349</v>
      </c>
      <c r="F897" s="38">
        <f>+인건비!$D$7</f>
        <v>213496</v>
      </c>
      <c r="G897" s="38">
        <f>TRUNC(D897*F897)</f>
        <v>21349</v>
      </c>
      <c r="H897" s="38"/>
      <c r="I897" s="38"/>
      <c r="J897" s="38"/>
      <c r="K897" s="38"/>
      <c r="L897" s="94"/>
    </row>
    <row r="898" spans="1:12" ht="17.25" customHeight="1">
      <c r="A898" s="22" t="s">
        <v>681</v>
      </c>
      <c r="B898" s="23"/>
      <c r="C898" s="23" t="s">
        <v>739</v>
      </c>
      <c r="D898" s="32">
        <v>1.2</v>
      </c>
      <c r="E898" s="38">
        <f t="shared" si="41"/>
        <v>1807</v>
      </c>
      <c r="F898" s="38"/>
      <c r="G898" s="38"/>
      <c r="H898" s="38">
        <f>+재료비!$K$7</f>
        <v>1506</v>
      </c>
      <c r="I898" s="38">
        <f>TRUNC(D898*H898)</f>
        <v>1807</v>
      </c>
      <c r="J898" s="38"/>
      <c r="K898" s="38"/>
      <c r="L898" s="23"/>
    </row>
    <row r="899" spans="1:12" ht="17.25" customHeight="1">
      <c r="A899" s="22" t="s">
        <v>668</v>
      </c>
      <c r="B899" s="23" t="s">
        <v>1327</v>
      </c>
      <c r="C899" s="23" t="s">
        <v>666</v>
      </c>
      <c r="D899" s="32">
        <v>38</v>
      </c>
      <c r="E899" s="38">
        <f t="shared" si="41"/>
        <v>686</v>
      </c>
      <c r="F899" s="38"/>
      <c r="G899" s="38"/>
      <c r="H899" s="38">
        <f>+I898</f>
        <v>1807</v>
      </c>
      <c r="I899" s="38">
        <f>TRUNC(D899/100*H899)</f>
        <v>686</v>
      </c>
      <c r="J899" s="38"/>
      <c r="K899" s="38"/>
      <c r="L899" s="23"/>
    </row>
    <row r="900" spans="1:12" ht="17.25" customHeight="1">
      <c r="A900" s="22" t="s">
        <v>2076</v>
      </c>
      <c r="B900" s="23" t="s">
        <v>703</v>
      </c>
      <c r="C900" s="23" t="s">
        <v>770</v>
      </c>
      <c r="D900" s="32">
        <v>0.4</v>
      </c>
      <c r="E900" s="38">
        <f t="shared" si="41"/>
        <v>16642</v>
      </c>
      <c r="F900" s="38"/>
      <c r="G900" s="38"/>
      <c r="H900" s="38"/>
      <c r="I900" s="38"/>
      <c r="J900" s="38">
        <f>+기계손료!$J$23</f>
        <v>41607</v>
      </c>
      <c r="K900" s="38">
        <f>TRUNC(D900*J900)</f>
        <v>16642</v>
      </c>
      <c r="L900" s="23"/>
    </row>
    <row r="901" spans="1:12" ht="17.25" customHeight="1">
      <c r="A901" s="22" t="s">
        <v>2063</v>
      </c>
      <c r="B901" s="23"/>
      <c r="C901" s="23" t="s">
        <v>770</v>
      </c>
      <c r="D901" s="32">
        <v>0.4</v>
      </c>
      <c r="E901" s="38">
        <f>(G901+I901+K901)</f>
        <v>767</v>
      </c>
      <c r="F901" s="38"/>
      <c r="G901" s="38"/>
      <c r="H901" s="38"/>
      <c r="I901" s="38"/>
      <c r="J901" s="38">
        <f>+기계손료!$J$4</f>
        <v>1918</v>
      </c>
      <c r="K901" s="38">
        <f>TRUNC(D901*J901)</f>
        <v>767</v>
      </c>
      <c r="L901" s="23"/>
    </row>
    <row r="902" spans="1:12" ht="17.25" customHeight="1">
      <c r="A902" s="22" t="s">
        <v>1530</v>
      </c>
      <c r="B902" s="23"/>
      <c r="C902" s="23" t="s">
        <v>770</v>
      </c>
      <c r="D902" s="32">
        <v>0.4</v>
      </c>
      <c r="E902" s="38">
        <f t="shared" si="41"/>
        <v>2915</v>
      </c>
      <c r="F902" s="38"/>
      <c r="G902" s="38"/>
      <c r="H902" s="38"/>
      <c r="I902" s="38"/>
      <c r="J902" s="38">
        <f>+기계손료!$J$22</f>
        <v>7288</v>
      </c>
      <c r="K902" s="38">
        <f>TRUNC(D902*J902)</f>
        <v>2915</v>
      </c>
      <c r="L902" s="23"/>
    </row>
    <row r="903" spans="1:12" ht="17.25" customHeight="1">
      <c r="A903" s="22" t="s">
        <v>701</v>
      </c>
      <c r="B903" s="23"/>
      <c r="C903" s="23"/>
      <c r="D903" s="32"/>
      <c r="E903" s="38">
        <f>SUM(E895:E902)</f>
        <v>100836</v>
      </c>
      <c r="F903" s="38"/>
      <c r="G903" s="38">
        <f>SUM(G895:G902)</f>
        <v>78019</v>
      </c>
      <c r="H903" s="38"/>
      <c r="I903" s="38">
        <f>SUM(I896:I902)</f>
        <v>2493</v>
      </c>
      <c r="J903" s="38"/>
      <c r="K903" s="38">
        <f>SUM(K895:K902)</f>
        <v>20324</v>
      </c>
      <c r="L903" s="23"/>
    </row>
    <row r="904" spans="1:12" ht="17.25" customHeight="1">
      <c r="A904" s="22"/>
      <c r="B904" s="23"/>
      <c r="C904" s="23"/>
      <c r="D904" s="32"/>
      <c r="E904" s="38"/>
      <c r="F904" s="38"/>
      <c r="G904" s="38"/>
      <c r="H904" s="38"/>
      <c r="I904" s="38"/>
      <c r="J904" s="38"/>
      <c r="K904" s="38"/>
      <c r="L904" s="23"/>
    </row>
    <row r="905" spans="1:12" ht="17.25" customHeight="1">
      <c r="A905" s="39" t="s">
        <v>682</v>
      </c>
      <c r="B905" s="33" t="s">
        <v>1164</v>
      </c>
      <c r="C905" s="34"/>
      <c r="D905" s="35">
        <f>+집계표!$G$2</f>
        <v>1.1000000000000001</v>
      </c>
      <c r="E905" s="40">
        <f>(G905+I905+K905)</f>
        <v>85820</v>
      </c>
      <c r="F905" s="40"/>
      <c r="G905" s="40"/>
      <c r="H905" s="40"/>
      <c r="I905" s="40"/>
      <c r="J905" s="40">
        <f>+G903</f>
        <v>78019</v>
      </c>
      <c r="K905" s="40">
        <f>TRUNC(D905*J905)</f>
        <v>85820</v>
      </c>
      <c r="L905" s="23"/>
    </row>
    <row r="906" spans="1:12" ht="17.25" customHeight="1">
      <c r="A906" s="39" t="s">
        <v>670</v>
      </c>
      <c r="B906" s="33" t="s">
        <v>425</v>
      </c>
      <c r="C906" s="34"/>
      <c r="D906" s="35">
        <f>+집계표!$H$2</f>
        <v>0.2</v>
      </c>
      <c r="E906" s="40">
        <f>(G906+I906+K906)</f>
        <v>32767</v>
      </c>
      <c r="F906" s="40"/>
      <c r="G906" s="40"/>
      <c r="H906" s="40"/>
      <c r="I906" s="40"/>
      <c r="J906" s="40">
        <f>+J905+K905</f>
        <v>163839</v>
      </c>
      <c r="K906" s="40">
        <f>TRUNC(D906*J906)</f>
        <v>32767</v>
      </c>
      <c r="L906" s="23"/>
    </row>
    <row r="907" spans="1:12" ht="17.25" customHeight="1">
      <c r="A907" s="39" t="s">
        <v>718</v>
      </c>
      <c r="B907" s="33"/>
      <c r="C907" s="34"/>
      <c r="D907" s="36"/>
      <c r="E907" s="40">
        <f>SUM(E903:E906)</f>
        <v>219423</v>
      </c>
      <c r="F907" s="40"/>
      <c r="G907" s="40">
        <f>SUM(G903:G906)</f>
        <v>78019</v>
      </c>
      <c r="H907" s="40"/>
      <c r="I907" s="40">
        <f>SUM(I903:I906)</f>
        <v>2493</v>
      </c>
      <c r="J907" s="40"/>
      <c r="K907" s="40">
        <f>SUM(K903:K906)</f>
        <v>138911</v>
      </c>
      <c r="L907" s="23"/>
    </row>
    <row r="908" spans="1:12" ht="17.25" customHeight="1">
      <c r="A908" s="39"/>
      <c r="B908" s="33"/>
      <c r="C908" s="34"/>
      <c r="D908" s="36"/>
      <c r="E908" s="40"/>
      <c r="F908" s="40"/>
      <c r="G908" s="40"/>
      <c r="H908" s="40"/>
      <c r="I908" s="40"/>
      <c r="J908" s="40"/>
      <c r="K908" s="40"/>
      <c r="L908" s="23"/>
    </row>
    <row r="909" spans="1:12" ht="17.25" customHeight="1">
      <c r="A909" s="52" t="s">
        <v>1624</v>
      </c>
      <c r="B909" s="37"/>
      <c r="C909" s="23"/>
      <c r="D909" s="23"/>
      <c r="E909" s="42"/>
      <c r="F909" s="54"/>
      <c r="G909" s="42" t="s">
        <v>662</v>
      </c>
      <c r="H909" s="54"/>
      <c r="I909" s="42"/>
      <c r="J909" s="54"/>
      <c r="K909" s="42"/>
      <c r="L909" s="179" t="s">
        <v>2120</v>
      </c>
    </row>
    <row r="910" spans="1:12" ht="17.25" customHeight="1">
      <c r="A910" s="22" t="s">
        <v>1161</v>
      </c>
      <c r="B910" s="23"/>
      <c r="C910" s="23" t="s">
        <v>685</v>
      </c>
      <c r="D910" s="32">
        <v>0.3</v>
      </c>
      <c r="E910" s="38">
        <f t="shared" ref="E910:E915" si="42">(G910+I910+K910)</f>
        <v>88139</v>
      </c>
      <c r="F910" s="38">
        <f>+인건비!$D$5</f>
        <v>293799</v>
      </c>
      <c r="G910" s="38">
        <f>TRUNC(D910*F910)</f>
        <v>88139</v>
      </c>
      <c r="H910" s="38"/>
      <c r="I910" s="38"/>
      <c r="J910" s="38"/>
      <c r="K910" s="38"/>
      <c r="L910" s="23"/>
    </row>
    <row r="911" spans="1:12" ht="17.25" customHeight="1">
      <c r="A911" s="22" t="s">
        <v>1154</v>
      </c>
      <c r="B911" s="23" t="s">
        <v>662</v>
      </c>
      <c r="C911" s="23" t="s">
        <v>685</v>
      </c>
      <c r="D911" s="32">
        <v>0.3</v>
      </c>
      <c r="E911" s="38">
        <f t="shared" si="42"/>
        <v>81874</v>
      </c>
      <c r="F911" s="38">
        <f>+인건비!$D$6</f>
        <v>272915</v>
      </c>
      <c r="G911" s="38">
        <f>TRUNC(D911*F911)</f>
        <v>81874</v>
      </c>
      <c r="H911" s="38"/>
      <c r="I911" s="38"/>
      <c r="J911" s="38"/>
      <c r="K911" s="38"/>
      <c r="L911" s="23"/>
    </row>
    <row r="912" spans="1:12" ht="17.25" customHeight="1">
      <c r="A912" s="22" t="s">
        <v>678</v>
      </c>
      <c r="B912" s="23"/>
      <c r="C912" s="23" t="s">
        <v>685</v>
      </c>
      <c r="D912" s="32">
        <v>0.3</v>
      </c>
      <c r="E912" s="38">
        <f t="shared" si="42"/>
        <v>67037</v>
      </c>
      <c r="F912" s="38"/>
      <c r="G912" s="38"/>
      <c r="H912" s="38"/>
      <c r="I912" s="38"/>
      <c r="J912" s="38">
        <f>+인건비!$E$21</f>
        <v>223458</v>
      </c>
      <c r="K912" s="38">
        <f>TRUNC(D912*J912)</f>
        <v>67037</v>
      </c>
      <c r="L912" s="23"/>
    </row>
    <row r="913" spans="1:12" ht="17.25" customHeight="1">
      <c r="A913" s="22" t="s">
        <v>815</v>
      </c>
      <c r="B913" s="23" t="s">
        <v>2073</v>
      </c>
      <c r="C913" s="23" t="s">
        <v>665</v>
      </c>
      <c r="D913" s="32">
        <v>0.1</v>
      </c>
      <c r="E913" s="38">
        <f t="shared" si="42"/>
        <v>1600</v>
      </c>
      <c r="F913" s="38"/>
      <c r="G913" s="38"/>
      <c r="H913" s="38">
        <f>+재료비!$K$22</f>
        <v>16000</v>
      </c>
      <c r="I913" s="38">
        <f>TRUNC(D913*H913)</f>
        <v>1600</v>
      </c>
      <c r="J913" s="38"/>
      <c r="K913" s="38"/>
      <c r="L913" s="23"/>
    </row>
    <row r="914" spans="1:12" ht="17.25" customHeight="1">
      <c r="A914" s="22" t="s">
        <v>676</v>
      </c>
      <c r="B914" s="23"/>
      <c r="C914" s="23" t="s">
        <v>739</v>
      </c>
      <c r="D914" s="32">
        <v>0.6</v>
      </c>
      <c r="E914" s="38">
        <f t="shared" si="42"/>
        <v>940</v>
      </c>
      <c r="F914" s="38"/>
      <c r="G914" s="38"/>
      <c r="H914" s="38">
        <f>+재료비!$K$8</f>
        <v>1568</v>
      </c>
      <c r="I914" s="38">
        <f>TRUNC(D914*H914)</f>
        <v>940</v>
      </c>
      <c r="J914" s="38"/>
      <c r="K914" s="38"/>
      <c r="L914" s="23"/>
    </row>
    <row r="915" spans="1:12" ht="17.25" customHeight="1">
      <c r="A915" s="22" t="s">
        <v>668</v>
      </c>
      <c r="B915" s="23" t="s">
        <v>1327</v>
      </c>
      <c r="C915" s="23" t="s">
        <v>666</v>
      </c>
      <c r="D915" s="32">
        <v>38</v>
      </c>
      <c r="E915" s="38">
        <f t="shared" si="42"/>
        <v>357</v>
      </c>
      <c r="F915" s="38"/>
      <c r="G915" s="38"/>
      <c r="H915" s="38">
        <f>+I914</f>
        <v>940</v>
      </c>
      <c r="I915" s="38">
        <f>TRUNC(D915/100*H915)</f>
        <v>357</v>
      </c>
      <c r="J915" s="38"/>
      <c r="K915" s="38"/>
      <c r="L915" s="23"/>
    </row>
    <row r="916" spans="1:12" ht="17.25" customHeight="1">
      <c r="A916" s="22" t="s">
        <v>1537</v>
      </c>
      <c r="B916" s="23" t="s">
        <v>1527</v>
      </c>
      <c r="C916" s="23" t="s">
        <v>770</v>
      </c>
      <c r="D916" s="32">
        <v>0.2</v>
      </c>
      <c r="E916" s="38">
        <f>(G916+I916+K916)</f>
        <v>470</v>
      </c>
      <c r="F916" s="38"/>
      <c r="G916" s="38"/>
      <c r="H916" s="38"/>
      <c r="I916" s="38"/>
      <c r="J916" s="38">
        <f>+기계손료!$J$18</f>
        <v>2350</v>
      </c>
      <c r="K916" s="38">
        <f>TRUNC(D916*J916)</f>
        <v>470</v>
      </c>
      <c r="L916" s="23"/>
    </row>
    <row r="917" spans="1:12" ht="17.25" customHeight="1">
      <c r="A917" s="22" t="s">
        <v>1501</v>
      </c>
      <c r="B917" s="23" t="s">
        <v>835</v>
      </c>
      <c r="C917" s="23" t="s">
        <v>770</v>
      </c>
      <c r="D917" s="32">
        <v>0.2</v>
      </c>
      <c r="E917" s="38">
        <f>(G917+I917+K917)</f>
        <v>91</v>
      </c>
      <c r="F917" s="38"/>
      <c r="G917" s="38"/>
      <c r="H917" s="38"/>
      <c r="I917" s="38"/>
      <c r="J917" s="38">
        <f>+기계손료!$J$19</f>
        <v>458</v>
      </c>
      <c r="K917" s="38">
        <f>TRUNC(D917*J917)</f>
        <v>91</v>
      </c>
      <c r="L917" s="23"/>
    </row>
    <row r="918" spans="1:12" ht="17.25" customHeight="1">
      <c r="A918" s="22" t="s">
        <v>1530</v>
      </c>
      <c r="B918" s="23"/>
      <c r="C918" s="23" t="s">
        <v>770</v>
      </c>
      <c r="D918" s="32">
        <v>0.2</v>
      </c>
      <c r="E918" s="38">
        <f>(G918+I918+K918)</f>
        <v>1457</v>
      </c>
      <c r="F918" s="38"/>
      <c r="G918" s="38"/>
      <c r="H918" s="38"/>
      <c r="I918" s="38"/>
      <c r="J918" s="38">
        <f>+기계손료!$J$22</f>
        <v>7288</v>
      </c>
      <c r="K918" s="38">
        <f>TRUNC(D918*J918)</f>
        <v>1457</v>
      </c>
      <c r="L918" s="23"/>
    </row>
    <row r="919" spans="1:12" ht="17.25" customHeight="1">
      <c r="A919" s="22" t="s">
        <v>701</v>
      </c>
      <c r="B919" s="23"/>
      <c r="C919" s="23"/>
      <c r="D919" s="32"/>
      <c r="E919" s="38">
        <f>SUM(E910:E918)</f>
        <v>241965</v>
      </c>
      <c r="F919" s="38"/>
      <c r="G919" s="38">
        <f>SUM(G910:G918)</f>
        <v>170013</v>
      </c>
      <c r="H919" s="38"/>
      <c r="I919" s="38">
        <f>SUM(I910:I918)</f>
        <v>2897</v>
      </c>
      <c r="J919" s="38"/>
      <c r="K919" s="38">
        <f>SUM(K910:K918)</f>
        <v>69055</v>
      </c>
      <c r="L919" s="23"/>
    </row>
    <row r="920" spans="1:12" ht="17.25" customHeight="1">
      <c r="A920" s="22"/>
      <c r="B920" s="23"/>
      <c r="C920" s="23"/>
      <c r="D920" s="32"/>
      <c r="E920" s="38"/>
      <c r="F920" s="38"/>
      <c r="G920" s="38"/>
      <c r="H920" s="38"/>
      <c r="I920" s="38"/>
      <c r="J920" s="38"/>
      <c r="K920" s="38"/>
      <c r="L920" s="23"/>
    </row>
    <row r="921" spans="1:12" ht="17.25" customHeight="1">
      <c r="A921" s="39" t="s">
        <v>682</v>
      </c>
      <c r="B921" s="33" t="s">
        <v>1164</v>
      </c>
      <c r="C921" s="34"/>
      <c r="D921" s="35">
        <f>+집계표!$G$2</f>
        <v>1.1000000000000001</v>
      </c>
      <c r="E921" s="40">
        <f>(G921+I921+K921)</f>
        <v>187014</v>
      </c>
      <c r="F921" s="40"/>
      <c r="G921" s="40"/>
      <c r="H921" s="40"/>
      <c r="I921" s="40"/>
      <c r="J921" s="40">
        <f>+G919</f>
        <v>170013</v>
      </c>
      <c r="K921" s="40">
        <f>TRUNC(D921*J921)</f>
        <v>187014</v>
      </c>
      <c r="L921" s="23"/>
    </row>
    <row r="922" spans="1:12" ht="17.25" customHeight="1">
      <c r="A922" s="39" t="s">
        <v>670</v>
      </c>
      <c r="B922" s="33" t="s">
        <v>425</v>
      </c>
      <c r="C922" s="34"/>
      <c r="D922" s="35">
        <f>+집계표!$H$2</f>
        <v>0.2</v>
      </c>
      <c r="E922" s="40">
        <f>(G922+I922+K922)</f>
        <v>71405</v>
      </c>
      <c r="F922" s="40"/>
      <c r="G922" s="40"/>
      <c r="H922" s="40"/>
      <c r="I922" s="40"/>
      <c r="J922" s="40">
        <f>+J921+K921</f>
        <v>357027</v>
      </c>
      <c r="K922" s="40">
        <f>TRUNC(D922*J922)</f>
        <v>71405</v>
      </c>
      <c r="L922" s="23"/>
    </row>
    <row r="923" spans="1:12" ht="17.25" customHeight="1">
      <c r="A923" s="39" t="s">
        <v>718</v>
      </c>
      <c r="B923" s="33"/>
      <c r="C923" s="34"/>
      <c r="D923" s="36"/>
      <c r="E923" s="40">
        <f>SUM(E919:E922)</f>
        <v>500384</v>
      </c>
      <c r="F923" s="40"/>
      <c r="G923" s="40">
        <f>SUM(G919:G922)</f>
        <v>170013</v>
      </c>
      <c r="H923" s="40"/>
      <c r="I923" s="40">
        <f>SUM(I919:I922)</f>
        <v>2897</v>
      </c>
      <c r="J923" s="40"/>
      <c r="K923" s="40">
        <f>SUM(K919:K922)</f>
        <v>327474</v>
      </c>
      <c r="L923" s="23"/>
    </row>
    <row r="924" spans="1:12" ht="17.25" customHeight="1">
      <c r="A924" s="39"/>
      <c r="B924" s="33"/>
      <c r="C924" s="34"/>
      <c r="D924" s="36"/>
      <c r="E924" s="40"/>
      <c r="F924" s="40"/>
      <c r="G924" s="40"/>
      <c r="H924" s="40"/>
      <c r="I924" s="40"/>
      <c r="J924" s="40"/>
      <c r="K924" s="40"/>
      <c r="L924" s="23"/>
    </row>
    <row r="925" spans="1:12" ht="17.25" customHeight="1">
      <c r="A925" s="52" t="s">
        <v>1752</v>
      </c>
      <c r="B925" s="37"/>
      <c r="C925" s="23"/>
      <c r="D925" s="23"/>
      <c r="E925" s="42"/>
      <c r="F925" s="54"/>
      <c r="G925" s="42" t="s">
        <v>662</v>
      </c>
      <c r="H925" s="54"/>
      <c r="I925" s="42"/>
      <c r="J925" s="54"/>
      <c r="K925" s="42"/>
      <c r="L925" s="179" t="s">
        <v>2120</v>
      </c>
    </row>
    <row r="926" spans="1:12" ht="17.25" customHeight="1">
      <c r="A926" s="22" t="s">
        <v>1161</v>
      </c>
      <c r="B926" s="23"/>
      <c r="C926" s="23" t="s">
        <v>685</v>
      </c>
      <c r="D926" s="32">
        <v>0.2</v>
      </c>
      <c r="E926" s="38">
        <f t="shared" ref="E926:E933" si="43">(G926+I926+K926)</f>
        <v>58759</v>
      </c>
      <c r="F926" s="38">
        <f>+인건비!$D$5</f>
        <v>293799</v>
      </c>
      <c r="G926" s="38">
        <f>TRUNC(D926*F926)</f>
        <v>58759</v>
      </c>
      <c r="H926" s="38"/>
      <c r="I926" s="38"/>
      <c r="J926" s="38"/>
      <c r="K926" s="38"/>
      <c r="L926" s="23"/>
    </row>
    <row r="927" spans="1:12" ht="17.25" customHeight="1">
      <c r="A927" s="22" t="s">
        <v>1154</v>
      </c>
      <c r="B927" s="23" t="s">
        <v>662</v>
      </c>
      <c r="C927" s="23" t="s">
        <v>685</v>
      </c>
      <c r="D927" s="32">
        <v>0.2</v>
      </c>
      <c r="E927" s="38">
        <f t="shared" si="43"/>
        <v>54583</v>
      </c>
      <c r="F927" s="38">
        <f>+인건비!$D$6</f>
        <v>272915</v>
      </c>
      <c r="G927" s="38">
        <f>TRUNC(D927*F927)</f>
        <v>54583</v>
      </c>
      <c r="H927" s="38"/>
      <c r="I927" s="38"/>
      <c r="J927" s="38"/>
      <c r="K927" s="38"/>
      <c r="L927" s="23"/>
    </row>
    <row r="928" spans="1:12" ht="17.25" customHeight="1">
      <c r="A928" s="22" t="s">
        <v>678</v>
      </c>
      <c r="B928" s="23"/>
      <c r="C928" s="23" t="s">
        <v>685</v>
      </c>
      <c r="D928" s="32">
        <v>0.2</v>
      </c>
      <c r="E928" s="38">
        <f t="shared" si="43"/>
        <v>44691</v>
      </c>
      <c r="F928" s="38"/>
      <c r="G928" s="38"/>
      <c r="H928" s="38"/>
      <c r="I928" s="38"/>
      <c r="J928" s="38">
        <f>+인건비!$E$21</f>
        <v>223458</v>
      </c>
      <c r="K928" s="38">
        <f>TRUNC(D928*J928)</f>
        <v>44691</v>
      </c>
      <c r="L928" s="23"/>
    </row>
    <row r="929" spans="1:12" ht="17.25" customHeight="1">
      <c r="A929" s="22" t="s">
        <v>676</v>
      </c>
      <c r="B929" s="23"/>
      <c r="C929" s="23" t="s">
        <v>739</v>
      </c>
      <c r="D929" s="32">
        <v>0.6</v>
      </c>
      <c r="E929" s="38">
        <f t="shared" si="43"/>
        <v>940</v>
      </c>
      <c r="F929" s="38"/>
      <c r="G929" s="38"/>
      <c r="H929" s="38">
        <f>+재료비!$K$8</f>
        <v>1568</v>
      </c>
      <c r="I929" s="38">
        <f>TRUNC(D929*H929)</f>
        <v>940</v>
      </c>
      <c r="J929" s="38"/>
      <c r="K929" s="38"/>
      <c r="L929" s="23"/>
    </row>
    <row r="930" spans="1:12" ht="17.25" customHeight="1">
      <c r="A930" s="22" t="s">
        <v>668</v>
      </c>
      <c r="B930" s="23" t="s">
        <v>1327</v>
      </c>
      <c r="C930" s="23" t="s">
        <v>666</v>
      </c>
      <c r="D930" s="32">
        <v>38</v>
      </c>
      <c r="E930" s="38">
        <f t="shared" si="43"/>
        <v>357</v>
      </c>
      <c r="F930" s="38"/>
      <c r="G930" s="38"/>
      <c r="H930" s="38">
        <f>+I929</f>
        <v>940</v>
      </c>
      <c r="I930" s="38">
        <f>TRUNC(D930/100*H930)</f>
        <v>357</v>
      </c>
      <c r="J930" s="38"/>
      <c r="K930" s="38"/>
      <c r="L930" s="23"/>
    </row>
    <row r="931" spans="1:12" ht="17.25" customHeight="1">
      <c r="A931" s="22" t="s">
        <v>1501</v>
      </c>
      <c r="B931" s="23" t="s">
        <v>835</v>
      </c>
      <c r="C931" s="23" t="s">
        <v>770</v>
      </c>
      <c r="D931" s="32">
        <v>0.2</v>
      </c>
      <c r="E931" s="38">
        <f t="shared" si="43"/>
        <v>91</v>
      </c>
      <c r="F931" s="38"/>
      <c r="G931" s="38"/>
      <c r="H931" s="38"/>
      <c r="I931" s="38"/>
      <c r="J931" s="38">
        <f>+기계손료!$J$19</f>
        <v>458</v>
      </c>
      <c r="K931" s="38">
        <f>TRUNC(D931*J931)</f>
        <v>91</v>
      </c>
      <c r="L931" s="23"/>
    </row>
    <row r="932" spans="1:12" ht="17.25" customHeight="1">
      <c r="A932" s="22" t="s">
        <v>2075</v>
      </c>
      <c r="B932" s="23"/>
      <c r="C932" s="23" t="s">
        <v>770</v>
      </c>
      <c r="D932" s="32">
        <v>0.2</v>
      </c>
      <c r="E932" s="38">
        <f t="shared" si="43"/>
        <v>212</v>
      </c>
      <c r="F932" s="38"/>
      <c r="G932" s="38"/>
      <c r="H932" s="38"/>
      <c r="I932" s="38"/>
      <c r="J932" s="38">
        <f>+기계손료!$J$20</f>
        <v>1062</v>
      </c>
      <c r="K932" s="38">
        <f>TRUNC(D932*J932)</f>
        <v>212</v>
      </c>
      <c r="L932" s="23"/>
    </row>
    <row r="933" spans="1:12" ht="17.25" customHeight="1">
      <c r="A933" s="22" t="s">
        <v>1530</v>
      </c>
      <c r="B933" s="23"/>
      <c r="C933" s="23" t="s">
        <v>770</v>
      </c>
      <c r="D933" s="32">
        <v>0.2</v>
      </c>
      <c r="E933" s="38">
        <f t="shared" si="43"/>
        <v>1457</v>
      </c>
      <c r="F933" s="38"/>
      <c r="G933" s="38"/>
      <c r="H933" s="38"/>
      <c r="I933" s="38"/>
      <c r="J933" s="38">
        <f>+기계손료!$J$22</f>
        <v>7288</v>
      </c>
      <c r="K933" s="38">
        <f>TRUNC(D933*J933)</f>
        <v>1457</v>
      </c>
      <c r="L933" s="23"/>
    </row>
    <row r="934" spans="1:12" ht="17.25" customHeight="1">
      <c r="A934" s="22" t="s">
        <v>701</v>
      </c>
      <c r="B934" s="23"/>
      <c r="C934" s="23"/>
      <c r="D934" s="32"/>
      <c r="E934" s="38">
        <f>SUM(E926:E933)</f>
        <v>161090</v>
      </c>
      <c r="F934" s="38"/>
      <c r="G934" s="38">
        <f>SUM(G926:G933)</f>
        <v>113342</v>
      </c>
      <c r="H934" s="38"/>
      <c r="I934" s="38">
        <f>SUM(I926:I933)</f>
        <v>1297</v>
      </c>
      <c r="J934" s="38"/>
      <c r="K934" s="38">
        <f>SUM(K926:K933)</f>
        <v>46451</v>
      </c>
      <c r="L934" s="23"/>
    </row>
    <row r="935" spans="1:12" ht="17.25" customHeight="1">
      <c r="A935" s="22"/>
      <c r="B935" s="23"/>
      <c r="C935" s="23"/>
      <c r="D935" s="32"/>
      <c r="E935" s="38"/>
      <c r="F935" s="38"/>
      <c r="G935" s="38"/>
      <c r="H935" s="38"/>
      <c r="I935" s="38"/>
      <c r="J935" s="38"/>
      <c r="K935" s="38"/>
      <c r="L935" s="23"/>
    </row>
    <row r="936" spans="1:12" ht="17.25" customHeight="1">
      <c r="A936" s="39" t="s">
        <v>682</v>
      </c>
      <c r="B936" s="33" t="s">
        <v>1164</v>
      </c>
      <c r="C936" s="34"/>
      <c r="D936" s="35">
        <f>+집계표!$G$2</f>
        <v>1.1000000000000001</v>
      </c>
      <c r="E936" s="40">
        <f>(G936+I936+K936)</f>
        <v>124676</v>
      </c>
      <c r="F936" s="40"/>
      <c r="G936" s="40"/>
      <c r="H936" s="40"/>
      <c r="I936" s="40"/>
      <c r="J936" s="40">
        <f>+G934</f>
        <v>113342</v>
      </c>
      <c r="K936" s="40">
        <f>TRUNC(D936*J936)</f>
        <v>124676</v>
      </c>
      <c r="L936" s="23"/>
    </row>
    <row r="937" spans="1:12" ht="17.25" customHeight="1">
      <c r="A937" s="39" t="s">
        <v>670</v>
      </c>
      <c r="B937" s="33" t="s">
        <v>425</v>
      </c>
      <c r="C937" s="34"/>
      <c r="D937" s="35">
        <f>+집계표!$H$2</f>
        <v>0.2</v>
      </c>
      <c r="E937" s="40">
        <f>(G937+I937+K937)</f>
        <v>47603</v>
      </c>
      <c r="F937" s="40"/>
      <c r="G937" s="40"/>
      <c r="H937" s="40"/>
      <c r="I937" s="40"/>
      <c r="J937" s="40">
        <f>+J936+K936</f>
        <v>238018</v>
      </c>
      <c r="K937" s="40">
        <f>TRUNC(D937*J937)</f>
        <v>47603</v>
      </c>
      <c r="L937" s="23"/>
    </row>
    <row r="938" spans="1:12" ht="17.25" customHeight="1">
      <c r="A938" s="39" t="s">
        <v>718</v>
      </c>
      <c r="B938" s="33"/>
      <c r="C938" s="34"/>
      <c r="D938" s="36"/>
      <c r="E938" s="40">
        <f>SUM(E934:E937)</f>
        <v>333369</v>
      </c>
      <c r="F938" s="40"/>
      <c r="G938" s="40">
        <f>SUM(G934:G937)</f>
        <v>113342</v>
      </c>
      <c r="H938" s="40"/>
      <c r="I938" s="40">
        <f>SUM(I934:I937)</f>
        <v>1297</v>
      </c>
      <c r="J938" s="40"/>
      <c r="K938" s="40">
        <f>SUM(K934:K937)</f>
        <v>218730</v>
      </c>
      <c r="L938" s="23"/>
    </row>
    <row r="939" spans="1:12" ht="17.25" customHeight="1">
      <c r="A939" s="39"/>
      <c r="B939" s="33"/>
      <c r="C939" s="34"/>
      <c r="D939" s="36"/>
      <c r="E939" s="40"/>
      <c r="F939" s="40"/>
      <c r="G939" s="40"/>
      <c r="H939" s="40"/>
      <c r="I939" s="40"/>
      <c r="J939" s="40"/>
      <c r="K939" s="40"/>
      <c r="L939" s="23"/>
    </row>
    <row r="940" spans="1:12">
      <c r="A940" s="52" t="s">
        <v>2023</v>
      </c>
      <c r="B940" s="37"/>
      <c r="C940" s="23"/>
      <c r="D940" s="23"/>
      <c r="E940" s="38"/>
      <c r="F940" s="53"/>
      <c r="G940" s="38" t="s">
        <v>662</v>
      </c>
      <c r="H940" s="53"/>
      <c r="I940" s="38"/>
      <c r="J940" s="53"/>
      <c r="K940" s="38" t="s">
        <v>662</v>
      </c>
      <c r="L940" s="26"/>
    </row>
    <row r="941" spans="1:12">
      <c r="A941" s="52" t="s">
        <v>2020</v>
      </c>
      <c r="B941" s="37"/>
      <c r="C941" s="23"/>
      <c r="D941" s="23"/>
      <c r="E941" s="38"/>
      <c r="F941" s="53"/>
      <c r="G941" s="38" t="s">
        <v>662</v>
      </c>
      <c r="H941" s="53"/>
      <c r="I941" s="38"/>
      <c r="J941" s="53"/>
      <c r="K941" s="38" t="s">
        <v>662</v>
      </c>
      <c r="L941" s="26"/>
    </row>
    <row r="942" spans="1:12" ht="17.25" customHeight="1">
      <c r="A942" s="52" t="s">
        <v>972</v>
      </c>
      <c r="B942" s="37"/>
      <c r="C942" s="23"/>
      <c r="D942" s="23"/>
      <c r="E942" s="42"/>
      <c r="F942" s="54"/>
      <c r="G942" s="42" t="s">
        <v>662</v>
      </c>
      <c r="H942" s="54"/>
      <c r="I942" s="42" t="s">
        <v>662</v>
      </c>
      <c r="J942" s="54"/>
      <c r="K942" s="42"/>
      <c r="L942" s="74"/>
    </row>
    <row r="943" spans="1:12" ht="17.25" customHeight="1">
      <c r="A943" s="22" t="s">
        <v>686</v>
      </c>
      <c r="B943" s="23"/>
      <c r="C943" s="23" t="s">
        <v>685</v>
      </c>
      <c r="D943" s="32">
        <f>2+1+3</f>
        <v>6</v>
      </c>
      <c r="E943" s="38">
        <f>(G943+I943+K943)</f>
        <v>2676330</v>
      </c>
      <c r="F943" s="38">
        <f>+인건비!$D$3</f>
        <v>446055</v>
      </c>
      <c r="G943" s="38">
        <f>TRUNC(D943*F943)</f>
        <v>2676330</v>
      </c>
      <c r="H943" s="53"/>
      <c r="I943" s="53"/>
      <c r="J943" s="53"/>
      <c r="K943" s="53"/>
      <c r="L943" s="23"/>
    </row>
    <row r="944" spans="1:12" ht="17.25" customHeight="1">
      <c r="A944" s="22" t="s">
        <v>1172</v>
      </c>
      <c r="B944" s="23"/>
      <c r="C944" s="23" t="s">
        <v>685</v>
      </c>
      <c r="D944" s="32">
        <f>2+2+3</f>
        <v>7</v>
      </c>
      <c r="E944" s="38">
        <f>(G944+I944+K944)</f>
        <v>2427985</v>
      </c>
      <c r="F944" s="38">
        <f>+인건비!$D$4</f>
        <v>346855</v>
      </c>
      <c r="G944" s="38">
        <f>TRUNC(D944*F944)</f>
        <v>2427985</v>
      </c>
      <c r="H944" s="53"/>
      <c r="I944" s="53"/>
      <c r="J944" s="53"/>
      <c r="K944" s="53"/>
      <c r="L944" s="23"/>
    </row>
    <row r="945" spans="1:12" ht="17.25" customHeight="1">
      <c r="A945" s="22" t="s">
        <v>1161</v>
      </c>
      <c r="B945" s="23"/>
      <c r="C945" s="23" t="s">
        <v>685</v>
      </c>
      <c r="D945" s="32">
        <f>2+2</f>
        <v>4</v>
      </c>
      <c r="E945" s="38">
        <f>(G945+I945+K945)</f>
        <v>1175196</v>
      </c>
      <c r="F945" s="38">
        <f>+인건비!$D$5</f>
        <v>293799</v>
      </c>
      <c r="G945" s="38">
        <f>TRUNC(D945*F945)</f>
        <v>1175196</v>
      </c>
      <c r="H945" s="53"/>
      <c r="I945" s="53"/>
      <c r="J945" s="53"/>
      <c r="K945" s="53"/>
      <c r="L945" s="23"/>
    </row>
    <row r="946" spans="1:12" ht="17.25" customHeight="1">
      <c r="A946" s="22" t="s">
        <v>1154</v>
      </c>
      <c r="B946" s="23"/>
      <c r="C946" s="23" t="s">
        <v>685</v>
      </c>
      <c r="D946" s="32">
        <f>1+3</f>
        <v>4</v>
      </c>
      <c r="E946" s="38">
        <f>(G946+I946+K946)</f>
        <v>1091660</v>
      </c>
      <c r="F946" s="38">
        <f>+인건비!$D$6</f>
        <v>272915</v>
      </c>
      <c r="G946" s="38">
        <f>TRUNC(D946*F946)</f>
        <v>1091660</v>
      </c>
      <c r="H946" s="53"/>
      <c r="I946" s="53"/>
      <c r="J946" s="53"/>
      <c r="K946" s="53"/>
      <c r="L946" s="23"/>
    </row>
    <row r="947" spans="1:12" ht="17.25" customHeight="1">
      <c r="A947" s="22" t="s">
        <v>1163</v>
      </c>
      <c r="B947" s="23"/>
      <c r="C947" s="23" t="s">
        <v>685</v>
      </c>
      <c r="D947" s="32">
        <f>1+2</f>
        <v>3</v>
      </c>
      <c r="E947" s="38">
        <f>(G947+I947+K947)</f>
        <v>640488</v>
      </c>
      <c r="F947" s="38">
        <f>+인건비!$D$7</f>
        <v>213496</v>
      </c>
      <c r="G947" s="38">
        <f>TRUNC(D947*F947)</f>
        <v>640488</v>
      </c>
      <c r="H947" s="53"/>
      <c r="I947" s="53"/>
      <c r="J947" s="53"/>
      <c r="K947" s="53"/>
      <c r="L947" s="23"/>
    </row>
    <row r="948" spans="1:12">
      <c r="A948" s="22" t="s">
        <v>701</v>
      </c>
      <c r="B948" s="23"/>
      <c r="C948" s="23"/>
      <c r="D948" s="32"/>
      <c r="E948" s="38">
        <f>SUM(E943:E947)</f>
        <v>8011659</v>
      </c>
      <c r="F948" s="38"/>
      <c r="G948" s="38">
        <f>SUM(G943:G947)</f>
        <v>8011659</v>
      </c>
      <c r="H948" s="38"/>
      <c r="I948" s="38"/>
      <c r="J948" s="38"/>
      <c r="K948" s="38"/>
      <c r="L948" s="29"/>
    </row>
    <row r="949" spans="1:12">
      <c r="A949" s="22"/>
      <c r="B949" s="23"/>
      <c r="C949" s="23"/>
      <c r="D949" s="32"/>
      <c r="E949" s="38"/>
      <c r="F949" s="38"/>
      <c r="G949" s="38"/>
      <c r="H949" s="38"/>
      <c r="I949" s="38"/>
      <c r="J949" s="38"/>
      <c r="K949" s="38"/>
      <c r="L949" s="29"/>
    </row>
    <row r="950" spans="1:12">
      <c r="A950" s="39" t="s">
        <v>682</v>
      </c>
      <c r="B950" s="33" t="s">
        <v>1164</v>
      </c>
      <c r="C950" s="34"/>
      <c r="D950" s="35">
        <f>+집계표!$G$2</f>
        <v>1.1000000000000001</v>
      </c>
      <c r="E950" s="40">
        <f>(G950+I950+K950)</f>
        <v>8812824</v>
      </c>
      <c r="F950" s="40"/>
      <c r="G950" s="40"/>
      <c r="H950" s="40"/>
      <c r="I950" s="40"/>
      <c r="J950" s="40">
        <f>+G948</f>
        <v>8011659</v>
      </c>
      <c r="K950" s="40">
        <f>TRUNC(D950*J950)</f>
        <v>8812824</v>
      </c>
      <c r="L950" s="29"/>
    </row>
    <row r="951" spans="1:12">
      <c r="A951" s="39" t="s">
        <v>670</v>
      </c>
      <c r="B951" s="33" t="s">
        <v>425</v>
      </c>
      <c r="C951" s="34"/>
      <c r="D951" s="35">
        <f>+집계표!$H$2</f>
        <v>0.2</v>
      </c>
      <c r="E951" s="40">
        <f>(G951+I951+K951)</f>
        <v>3364896</v>
      </c>
      <c r="F951" s="40"/>
      <c r="G951" s="40"/>
      <c r="H951" s="40"/>
      <c r="I951" s="40"/>
      <c r="J951" s="40">
        <f>+J950+K950</f>
        <v>16824483</v>
      </c>
      <c r="K951" s="40">
        <f>TRUNC(D951*J951)</f>
        <v>3364896</v>
      </c>
      <c r="L951" s="29"/>
    </row>
    <row r="952" spans="1:12">
      <c r="A952" s="39" t="s">
        <v>718</v>
      </c>
      <c r="B952" s="33"/>
      <c r="C952" s="34"/>
      <c r="D952" s="36"/>
      <c r="E952" s="40">
        <f>SUM(E948:E951)</f>
        <v>20189379</v>
      </c>
      <c r="F952" s="40"/>
      <c r="G952" s="40">
        <f>SUM(G948:G951)</f>
        <v>8011659</v>
      </c>
      <c r="H952" s="40"/>
      <c r="I952" s="40"/>
      <c r="J952" s="40"/>
      <c r="K952" s="40">
        <f>SUM(K948:K951)</f>
        <v>12177720</v>
      </c>
      <c r="L952" s="29"/>
    </row>
    <row r="953" spans="1:12" ht="17.25" customHeight="1">
      <c r="A953" s="22"/>
      <c r="B953" s="23"/>
      <c r="C953" s="23"/>
      <c r="D953" s="32"/>
      <c r="E953" s="38"/>
      <c r="F953" s="38"/>
      <c r="G953" s="38"/>
      <c r="H953" s="53"/>
      <c r="I953" s="53"/>
      <c r="J953" s="53"/>
      <c r="K953" s="53"/>
      <c r="L953" s="23"/>
    </row>
    <row r="954" spans="1:12" ht="17.25" customHeight="1">
      <c r="A954" s="52" t="s">
        <v>1642</v>
      </c>
      <c r="B954" s="37"/>
      <c r="C954" s="23"/>
      <c r="D954" s="23"/>
      <c r="E954" s="42"/>
      <c r="F954" s="54"/>
      <c r="G954" s="42" t="s">
        <v>662</v>
      </c>
      <c r="H954" s="54"/>
      <c r="I954" s="42" t="s">
        <v>662</v>
      </c>
      <c r="J954" s="54"/>
      <c r="K954" s="42"/>
      <c r="L954" s="74"/>
    </row>
    <row r="955" spans="1:12" ht="17.25" customHeight="1">
      <c r="A955" s="22" t="s">
        <v>686</v>
      </c>
      <c r="B955" s="23"/>
      <c r="C955" s="23" t="s">
        <v>685</v>
      </c>
      <c r="D955" s="32">
        <v>2</v>
      </c>
      <c r="E955" s="38">
        <f>(G955+I955+K955)</f>
        <v>892110</v>
      </c>
      <c r="F955" s="38">
        <f>+인건비!$D$3</f>
        <v>446055</v>
      </c>
      <c r="G955" s="38">
        <f>TRUNC(D955*F955)</f>
        <v>892110</v>
      </c>
      <c r="H955" s="53"/>
      <c r="I955" s="53"/>
      <c r="J955" s="53"/>
      <c r="K955" s="53"/>
      <c r="L955" s="23"/>
    </row>
    <row r="956" spans="1:12" ht="17.25" customHeight="1">
      <c r="A956" s="22" t="s">
        <v>1172</v>
      </c>
      <c r="B956" s="23"/>
      <c r="C956" s="23" t="s">
        <v>685</v>
      </c>
      <c r="D956" s="32">
        <v>4</v>
      </c>
      <c r="E956" s="38">
        <f>(G956+I956+K956)</f>
        <v>1387420</v>
      </c>
      <c r="F956" s="38">
        <f>+인건비!$D$4</f>
        <v>346855</v>
      </c>
      <c r="G956" s="38">
        <f>TRUNC(D956*F956)</f>
        <v>1387420</v>
      </c>
      <c r="H956" s="53"/>
      <c r="I956" s="53"/>
      <c r="J956" s="53"/>
      <c r="K956" s="53"/>
      <c r="L956" s="23"/>
    </row>
    <row r="957" spans="1:12" ht="17.25" customHeight="1">
      <c r="A957" s="22" t="s">
        <v>1161</v>
      </c>
      <c r="B957" s="23"/>
      <c r="C957" s="23" t="s">
        <v>685</v>
      </c>
      <c r="D957" s="32">
        <v>3</v>
      </c>
      <c r="E957" s="38">
        <f>(G957+I957+K957)</f>
        <v>881397</v>
      </c>
      <c r="F957" s="38">
        <f>+인건비!$D$5</f>
        <v>293799</v>
      </c>
      <c r="G957" s="38">
        <f>TRUNC(D957*F957)</f>
        <v>881397</v>
      </c>
      <c r="H957" s="53"/>
      <c r="I957" s="53"/>
      <c r="J957" s="53"/>
      <c r="K957" s="53"/>
      <c r="L957" s="23"/>
    </row>
    <row r="958" spans="1:12" ht="17.25" customHeight="1">
      <c r="A958" s="22" t="s">
        <v>1154</v>
      </c>
      <c r="B958" s="23"/>
      <c r="C958" s="23" t="s">
        <v>685</v>
      </c>
      <c r="D958" s="32">
        <v>2</v>
      </c>
      <c r="E958" s="38">
        <f>(G958+I958+K958)</f>
        <v>545830</v>
      </c>
      <c r="F958" s="38">
        <f>+인건비!$D$6</f>
        <v>272915</v>
      </c>
      <c r="G958" s="38">
        <f>TRUNC(D958*F958)</f>
        <v>545830</v>
      </c>
      <c r="H958" s="53"/>
      <c r="I958" s="53"/>
      <c r="J958" s="53"/>
      <c r="K958" s="53"/>
      <c r="L958" s="23"/>
    </row>
    <row r="959" spans="1:12" ht="17.25" customHeight="1">
      <c r="A959" s="22" t="s">
        <v>1163</v>
      </c>
      <c r="B959" s="23"/>
      <c r="C959" s="23" t="s">
        <v>685</v>
      </c>
      <c r="D959" s="32">
        <v>2</v>
      </c>
      <c r="E959" s="38">
        <f>(G959+I959+K959)</f>
        <v>426992</v>
      </c>
      <c r="F959" s="38">
        <f>+인건비!$D$7</f>
        <v>213496</v>
      </c>
      <c r="G959" s="38">
        <f>TRUNC(D959*F959)</f>
        <v>426992</v>
      </c>
      <c r="H959" s="53"/>
      <c r="I959" s="53"/>
      <c r="J959" s="53"/>
      <c r="K959" s="53"/>
      <c r="L959" s="23"/>
    </row>
    <row r="960" spans="1:12">
      <c r="A960" s="22" t="s">
        <v>701</v>
      </c>
      <c r="B960" s="23"/>
      <c r="C960" s="23"/>
      <c r="D960" s="32"/>
      <c r="E960" s="38">
        <f>SUM(E955:E959)</f>
        <v>4133749</v>
      </c>
      <c r="F960" s="38"/>
      <c r="G960" s="38">
        <f>SUM(G955:G959)</f>
        <v>4133749</v>
      </c>
      <c r="H960" s="38"/>
      <c r="I960" s="38"/>
      <c r="J960" s="38"/>
      <c r="K960" s="38"/>
      <c r="L960" s="29"/>
    </row>
    <row r="961" spans="1:12">
      <c r="A961" s="22"/>
      <c r="B961" s="23"/>
      <c r="C961" s="23"/>
      <c r="D961" s="32"/>
      <c r="E961" s="38"/>
      <c r="F961" s="38"/>
      <c r="G961" s="38"/>
      <c r="H961" s="38"/>
      <c r="I961" s="38"/>
      <c r="J961" s="38"/>
      <c r="K961" s="38"/>
      <c r="L961" s="29"/>
    </row>
    <row r="962" spans="1:12">
      <c r="A962" s="39" t="s">
        <v>682</v>
      </c>
      <c r="B962" s="33" t="s">
        <v>1164</v>
      </c>
      <c r="C962" s="34"/>
      <c r="D962" s="35">
        <f>+집계표!$G$2</f>
        <v>1.1000000000000001</v>
      </c>
      <c r="E962" s="40">
        <f>(G962+I962+K962)</f>
        <v>4547123</v>
      </c>
      <c r="F962" s="40"/>
      <c r="G962" s="40"/>
      <c r="H962" s="40"/>
      <c r="I962" s="40"/>
      <c r="J962" s="40">
        <f>+G960</f>
        <v>4133749</v>
      </c>
      <c r="K962" s="40">
        <f>TRUNC(D962*J962)</f>
        <v>4547123</v>
      </c>
      <c r="L962" s="29"/>
    </row>
    <row r="963" spans="1:12">
      <c r="A963" s="39" t="s">
        <v>670</v>
      </c>
      <c r="B963" s="33" t="s">
        <v>425</v>
      </c>
      <c r="C963" s="34"/>
      <c r="D963" s="35">
        <f>+집계표!$H$2</f>
        <v>0.2</v>
      </c>
      <c r="E963" s="40">
        <f>(G963+I963+K963)</f>
        <v>1736174</v>
      </c>
      <c r="F963" s="40"/>
      <c r="G963" s="40"/>
      <c r="H963" s="40"/>
      <c r="I963" s="40"/>
      <c r="J963" s="40">
        <f>+J962+K962</f>
        <v>8680872</v>
      </c>
      <c r="K963" s="40">
        <f>TRUNC(D963*J963)</f>
        <v>1736174</v>
      </c>
      <c r="L963" s="29"/>
    </row>
    <row r="964" spans="1:12">
      <c r="A964" s="39" t="s">
        <v>718</v>
      </c>
      <c r="B964" s="33"/>
      <c r="C964" s="34"/>
      <c r="D964" s="36"/>
      <c r="E964" s="40">
        <f>SUM(E960:E963)</f>
        <v>10417046</v>
      </c>
      <c r="F964" s="40"/>
      <c r="G964" s="40">
        <f>SUM(G960:G963)</f>
        <v>4133749</v>
      </c>
      <c r="H964" s="40"/>
      <c r="I964" s="40"/>
      <c r="J964" s="40"/>
      <c r="K964" s="40">
        <f>SUM(K960:K963)</f>
        <v>6283297</v>
      </c>
      <c r="L964" s="29"/>
    </row>
    <row r="965" spans="1:12" ht="17.25" customHeight="1">
      <c r="A965" s="22"/>
      <c r="B965" s="23"/>
      <c r="C965" s="23"/>
      <c r="D965" s="32"/>
      <c r="E965" s="38"/>
      <c r="F965" s="38"/>
      <c r="G965" s="38"/>
      <c r="H965" s="53"/>
      <c r="I965" s="53"/>
      <c r="J965" s="53"/>
      <c r="K965" s="53"/>
      <c r="L965" s="23"/>
    </row>
    <row r="966" spans="1:12" ht="17.25" customHeight="1">
      <c r="A966" s="52" t="s">
        <v>1648</v>
      </c>
      <c r="B966" s="37"/>
      <c r="C966" s="23"/>
      <c r="D966" s="23"/>
      <c r="E966" s="42"/>
      <c r="F966" s="54"/>
      <c r="G966" s="42" t="s">
        <v>662</v>
      </c>
      <c r="H966" s="54"/>
      <c r="I966" s="42" t="s">
        <v>662</v>
      </c>
      <c r="J966" s="54"/>
      <c r="K966" s="42"/>
      <c r="L966" s="74"/>
    </row>
    <row r="967" spans="1:12" ht="17.25" customHeight="1">
      <c r="A967" s="22" t="s">
        <v>686</v>
      </c>
      <c r="B967" s="23"/>
      <c r="C967" s="23" t="s">
        <v>685</v>
      </c>
      <c r="D967" s="32">
        <v>3</v>
      </c>
      <c r="E967" s="38">
        <f>(G967+I967+K967)</f>
        <v>1338165</v>
      </c>
      <c r="F967" s="38">
        <f>+인건비!$D$3</f>
        <v>446055</v>
      </c>
      <c r="G967" s="38">
        <f>TRUNC(D967*F967)</f>
        <v>1338165</v>
      </c>
      <c r="H967" s="53"/>
      <c r="I967" s="53"/>
      <c r="J967" s="53"/>
      <c r="K967" s="53"/>
      <c r="L967" s="23"/>
    </row>
    <row r="968" spans="1:12" ht="17.25" customHeight="1">
      <c r="A968" s="22" t="s">
        <v>1172</v>
      </c>
      <c r="B968" s="23"/>
      <c r="C968" s="23" t="s">
        <v>685</v>
      </c>
      <c r="D968" s="32">
        <v>5</v>
      </c>
      <c r="E968" s="38">
        <f>(G968+I968+K968)</f>
        <v>1734275</v>
      </c>
      <c r="F968" s="38">
        <f>+인건비!$D$4</f>
        <v>346855</v>
      </c>
      <c r="G968" s="38">
        <f>TRUNC(D968*F968)</f>
        <v>1734275</v>
      </c>
      <c r="H968" s="53"/>
      <c r="I968" s="53"/>
      <c r="J968" s="53"/>
      <c r="K968" s="53"/>
      <c r="L968" s="23"/>
    </row>
    <row r="969" spans="1:12" ht="17.25" customHeight="1">
      <c r="A969" s="22" t="s">
        <v>1161</v>
      </c>
      <c r="B969" s="23"/>
      <c r="C969" s="23" t="s">
        <v>685</v>
      </c>
      <c r="D969" s="32">
        <v>4</v>
      </c>
      <c r="E969" s="38">
        <f>(G969+I969+K969)</f>
        <v>1175196</v>
      </c>
      <c r="F969" s="38">
        <f>+인건비!$D$5</f>
        <v>293799</v>
      </c>
      <c r="G969" s="38">
        <f>TRUNC(D969*F969)</f>
        <v>1175196</v>
      </c>
      <c r="H969" s="53"/>
      <c r="I969" s="53"/>
      <c r="J969" s="53"/>
      <c r="K969" s="53"/>
      <c r="L969" s="23"/>
    </row>
    <row r="970" spans="1:12" ht="17.25" customHeight="1">
      <c r="A970" s="22" t="s">
        <v>1154</v>
      </c>
      <c r="B970" s="23"/>
      <c r="C970" s="23" t="s">
        <v>685</v>
      </c>
      <c r="D970" s="32">
        <v>3</v>
      </c>
      <c r="E970" s="38">
        <f>(G970+I970+K970)</f>
        <v>818745</v>
      </c>
      <c r="F970" s="38">
        <f>+인건비!$D$6</f>
        <v>272915</v>
      </c>
      <c r="G970" s="38">
        <f>TRUNC(D970*F970)</f>
        <v>818745</v>
      </c>
      <c r="H970" s="53"/>
      <c r="I970" s="53"/>
      <c r="J970" s="53"/>
      <c r="K970" s="53"/>
      <c r="L970" s="23"/>
    </row>
    <row r="971" spans="1:12" ht="17.25" customHeight="1">
      <c r="A971" s="22" t="s">
        <v>1163</v>
      </c>
      <c r="B971" s="23"/>
      <c r="C971" s="23" t="s">
        <v>685</v>
      </c>
      <c r="D971" s="32">
        <v>3</v>
      </c>
      <c r="E971" s="38">
        <f>(G971+I971+K971)</f>
        <v>640488</v>
      </c>
      <c r="F971" s="38">
        <f>+인건비!$D$7</f>
        <v>213496</v>
      </c>
      <c r="G971" s="38">
        <f>TRUNC(D971*F971)</f>
        <v>640488</v>
      </c>
      <c r="H971" s="53"/>
      <c r="I971" s="53"/>
      <c r="J971" s="53"/>
      <c r="K971" s="53"/>
      <c r="L971" s="23"/>
    </row>
    <row r="972" spans="1:12">
      <c r="A972" s="22" t="s">
        <v>701</v>
      </c>
      <c r="B972" s="23"/>
      <c r="C972" s="23"/>
      <c r="D972" s="32"/>
      <c r="E972" s="38">
        <f>SUM(E967:E971)</f>
        <v>5706869</v>
      </c>
      <c r="F972" s="38"/>
      <c r="G972" s="38">
        <f>SUM(G967:G971)</f>
        <v>5706869</v>
      </c>
      <c r="H972" s="38"/>
      <c r="I972" s="38"/>
      <c r="J972" s="38"/>
      <c r="K972" s="38"/>
      <c r="L972" s="29"/>
    </row>
    <row r="973" spans="1:12">
      <c r="A973" s="22"/>
      <c r="B973" s="23"/>
      <c r="C973" s="23"/>
      <c r="D973" s="32"/>
      <c r="E973" s="38"/>
      <c r="F973" s="38"/>
      <c r="G973" s="38"/>
      <c r="H973" s="38"/>
      <c r="I973" s="38"/>
      <c r="J973" s="38"/>
      <c r="K973" s="38"/>
      <c r="L973" s="29"/>
    </row>
    <row r="974" spans="1:12">
      <c r="A974" s="39" t="s">
        <v>682</v>
      </c>
      <c r="B974" s="33" t="s">
        <v>1164</v>
      </c>
      <c r="C974" s="34"/>
      <c r="D974" s="35">
        <f>+집계표!$G$2</f>
        <v>1.1000000000000001</v>
      </c>
      <c r="E974" s="40">
        <f>(G974+I974+K974)</f>
        <v>6277555</v>
      </c>
      <c r="F974" s="40"/>
      <c r="G974" s="40"/>
      <c r="H974" s="40"/>
      <c r="I974" s="40"/>
      <c r="J974" s="40">
        <f>+G972</f>
        <v>5706869</v>
      </c>
      <c r="K974" s="40">
        <f>TRUNC(D974*J974)</f>
        <v>6277555</v>
      </c>
      <c r="L974" s="29"/>
    </row>
    <row r="975" spans="1:12">
      <c r="A975" s="39" t="s">
        <v>670</v>
      </c>
      <c r="B975" s="33" t="s">
        <v>425</v>
      </c>
      <c r="C975" s="34"/>
      <c r="D975" s="35">
        <f>+집계표!$H$2</f>
        <v>0.2</v>
      </c>
      <c r="E975" s="40">
        <f>(G975+I975+K975)</f>
        <v>2396884</v>
      </c>
      <c r="F975" s="40"/>
      <c r="G975" s="40"/>
      <c r="H975" s="40"/>
      <c r="I975" s="40"/>
      <c r="J975" s="40">
        <f>+J974+K974</f>
        <v>11984424</v>
      </c>
      <c r="K975" s="40">
        <f>TRUNC(D975*J975)</f>
        <v>2396884</v>
      </c>
      <c r="L975" s="29"/>
    </row>
    <row r="976" spans="1:12">
      <c r="A976" s="39" t="s">
        <v>718</v>
      </c>
      <c r="B976" s="33"/>
      <c r="C976" s="34"/>
      <c r="D976" s="36"/>
      <c r="E976" s="40">
        <f>SUM(E972:E975)</f>
        <v>14381308</v>
      </c>
      <c r="F976" s="40"/>
      <c r="G976" s="40">
        <f>SUM(G972:G975)</f>
        <v>5706869</v>
      </c>
      <c r="H976" s="40"/>
      <c r="I976" s="40"/>
      <c r="J976" s="40"/>
      <c r="K976" s="40">
        <f>SUM(K972:K975)</f>
        <v>8674439</v>
      </c>
      <c r="L976" s="29"/>
    </row>
    <row r="977" spans="1:12" ht="17.25" customHeight="1">
      <c r="A977" s="22"/>
      <c r="B977" s="23"/>
      <c r="C977" s="23"/>
      <c r="D977" s="32"/>
      <c r="E977" s="38"/>
      <c r="F977" s="38"/>
      <c r="G977" s="38"/>
      <c r="H977" s="53"/>
      <c r="I977" s="53"/>
      <c r="J977" s="53"/>
      <c r="K977" s="53"/>
      <c r="L977" s="23"/>
    </row>
    <row r="978" spans="1:12" ht="17.25" customHeight="1">
      <c r="A978" s="52" t="s">
        <v>1641</v>
      </c>
      <c r="B978" s="37"/>
      <c r="C978" s="23"/>
      <c r="D978" s="23"/>
      <c r="E978" s="42"/>
      <c r="F978" s="54"/>
      <c r="G978" s="42" t="s">
        <v>662</v>
      </c>
      <c r="H978" s="54"/>
      <c r="I978" s="42" t="s">
        <v>662</v>
      </c>
      <c r="J978" s="54"/>
      <c r="K978" s="42"/>
      <c r="L978" s="74"/>
    </row>
    <row r="979" spans="1:12" ht="17.25" customHeight="1">
      <c r="A979" s="22" t="s">
        <v>686</v>
      </c>
      <c r="B979" s="23"/>
      <c r="C979" s="23" t="s">
        <v>685</v>
      </c>
      <c r="D979" s="32">
        <v>4</v>
      </c>
      <c r="E979" s="38">
        <f>(G979+I979+K979)</f>
        <v>1784220</v>
      </c>
      <c r="F979" s="38">
        <f>+인건비!$D$3</f>
        <v>446055</v>
      </c>
      <c r="G979" s="38">
        <f>TRUNC(D979*F979)</f>
        <v>1784220</v>
      </c>
      <c r="H979" s="53"/>
      <c r="I979" s="53"/>
      <c r="J979" s="53"/>
      <c r="K979" s="53"/>
      <c r="L979" s="23"/>
    </row>
    <row r="980" spans="1:12" ht="17.25" customHeight="1">
      <c r="A980" s="22" t="s">
        <v>1172</v>
      </c>
      <c r="B980" s="23"/>
      <c r="C980" s="23" t="s">
        <v>685</v>
      </c>
      <c r="D980" s="32">
        <v>7</v>
      </c>
      <c r="E980" s="38">
        <f>(G980+I980+K980)</f>
        <v>2427985</v>
      </c>
      <c r="F980" s="38">
        <f>+인건비!$D$4</f>
        <v>346855</v>
      </c>
      <c r="G980" s="38">
        <f>TRUNC(D980*F980)</f>
        <v>2427985</v>
      </c>
      <c r="H980" s="53"/>
      <c r="I980" s="53"/>
      <c r="J980" s="53"/>
      <c r="K980" s="53"/>
      <c r="L980" s="23"/>
    </row>
    <row r="981" spans="1:12" ht="17.25" customHeight="1">
      <c r="A981" s="22" t="s">
        <v>1161</v>
      </c>
      <c r="B981" s="23"/>
      <c r="C981" s="23" t="s">
        <v>685</v>
      </c>
      <c r="D981" s="32">
        <v>5</v>
      </c>
      <c r="E981" s="38">
        <f>(G981+I981+K981)</f>
        <v>1468995</v>
      </c>
      <c r="F981" s="38">
        <f>+인건비!$D$5</f>
        <v>293799</v>
      </c>
      <c r="G981" s="38">
        <f>TRUNC(D981*F981)</f>
        <v>1468995</v>
      </c>
      <c r="H981" s="53"/>
      <c r="I981" s="53"/>
      <c r="J981" s="53"/>
      <c r="K981" s="53"/>
      <c r="L981" s="23"/>
    </row>
    <row r="982" spans="1:12" ht="17.25" customHeight="1">
      <c r="A982" s="22" t="s">
        <v>1154</v>
      </c>
      <c r="B982" s="23"/>
      <c r="C982" s="23" t="s">
        <v>685</v>
      </c>
      <c r="D982" s="32">
        <v>4</v>
      </c>
      <c r="E982" s="38">
        <f>(G982+I982+K982)</f>
        <v>1091660</v>
      </c>
      <c r="F982" s="38">
        <f>+인건비!$D$6</f>
        <v>272915</v>
      </c>
      <c r="G982" s="38">
        <f>TRUNC(D982*F982)</f>
        <v>1091660</v>
      </c>
      <c r="H982" s="53"/>
      <c r="I982" s="53"/>
      <c r="J982" s="53"/>
      <c r="K982" s="53"/>
      <c r="L982" s="23"/>
    </row>
    <row r="983" spans="1:12" ht="17.25" customHeight="1">
      <c r="A983" s="22" t="s">
        <v>1163</v>
      </c>
      <c r="B983" s="23"/>
      <c r="C983" s="23" t="s">
        <v>685</v>
      </c>
      <c r="D983" s="32">
        <v>4</v>
      </c>
      <c r="E983" s="38">
        <f>(G983+I983+K983)</f>
        <v>853984</v>
      </c>
      <c r="F983" s="38">
        <f>+인건비!$D$7</f>
        <v>213496</v>
      </c>
      <c r="G983" s="38">
        <f>TRUNC(D983*F983)</f>
        <v>853984</v>
      </c>
      <c r="H983" s="53"/>
      <c r="I983" s="53"/>
      <c r="J983" s="53"/>
      <c r="K983" s="53"/>
      <c r="L983" s="23"/>
    </row>
    <row r="984" spans="1:12">
      <c r="A984" s="22" t="s">
        <v>701</v>
      </c>
      <c r="B984" s="23"/>
      <c r="C984" s="23"/>
      <c r="D984" s="32"/>
      <c r="E984" s="38">
        <f>SUM(E979:E983)</f>
        <v>7626844</v>
      </c>
      <c r="F984" s="38"/>
      <c r="G984" s="38">
        <f>SUM(G979:G983)</f>
        <v>7626844</v>
      </c>
      <c r="H984" s="38"/>
      <c r="I984" s="38"/>
      <c r="J984" s="38"/>
      <c r="K984" s="38"/>
      <c r="L984" s="29"/>
    </row>
    <row r="985" spans="1:12">
      <c r="A985" s="22"/>
      <c r="B985" s="23"/>
      <c r="C985" s="23"/>
      <c r="D985" s="32"/>
      <c r="E985" s="38"/>
      <c r="F985" s="38"/>
      <c r="G985" s="38"/>
      <c r="H985" s="38"/>
      <c r="I985" s="38"/>
      <c r="J985" s="38"/>
      <c r="K985" s="38"/>
      <c r="L985" s="29"/>
    </row>
    <row r="986" spans="1:12">
      <c r="A986" s="39" t="s">
        <v>682</v>
      </c>
      <c r="B986" s="33" t="s">
        <v>1164</v>
      </c>
      <c r="C986" s="34"/>
      <c r="D986" s="35">
        <f>+집계표!$G$2</f>
        <v>1.1000000000000001</v>
      </c>
      <c r="E986" s="40">
        <f>(G986+I986+K986)</f>
        <v>8389528</v>
      </c>
      <c r="F986" s="40"/>
      <c r="G986" s="40"/>
      <c r="H986" s="40"/>
      <c r="I986" s="40"/>
      <c r="J986" s="40">
        <f>+G984</f>
        <v>7626844</v>
      </c>
      <c r="K986" s="40">
        <f>TRUNC(D986*J986)</f>
        <v>8389528</v>
      </c>
      <c r="L986" s="29"/>
    </row>
    <row r="987" spans="1:12">
      <c r="A987" s="39" t="s">
        <v>670</v>
      </c>
      <c r="B987" s="33" t="s">
        <v>425</v>
      </c>
      <c r="C987" s="34"/>
      <c r="D987" s="35">
        <f>+집계표!$H$2</f>
        <v>0.2</v>
      </c>
      <c r="E987" s="40">
        <f>(G987+I987+K987)</f>
        <v>3203274</v>
      </c>
      <c r="F987" s="40"/>
      <c r="G987" s="40"/>
      <c r="H987" s="40"/>
      <c r="I987" s="40"/>
      <c r="J987" s="40">
        <f>+J986+K986</f>
        <v>16016372</v>
      </c>
      <c r="K987" s="40">
        <f>TRUNC(D987*J987)</f>
        <v>3203274</v>
      </c>
      <c r="L987" s="29"/>
    </row>
    <row r="988" spans="1:12">
      <c r="A988" s="39" t="s">
        <v>718</v>
      </c>
      <c r="B988" s="33"/>
      <c r="C988" s="34"/>
      <c r="D988" s="36"/>
      <c r="E988" s="40">
        <f>SUM(E984:E987)</f>
        <v>19219646</v>
      </c>
      <c r="F988" s="40"/>
      <c r="G988" s="40">
        <f>SUM(G984:G987)</f>
        <v>7626844</v>
      </c>
      <c r="H988" s="40"/>
      <c r="I988" s="40"/>
      <c r="J988" s="40"/>
      <c r="K988" s="40">
        <f>SUM(K984:K987)</f>
        <v>11592802</v>
      </c>
      <c r="L988" s="29"/>
    </row>
    <row r="989" spans="1:12" ht="17.25" customHeight="1">
      <c r="A989" s="22"/>
      <c r="B989" s="23"/>
      <c r="C989" s="23"/>
      <c r="D989" s="32"/>
      <c r="E989" s="38"/>
      <c r="F989" s="38"/>
      <c r="G989" s="38"/>
      <c r="H989" s="53"/>
      <c r="I989" s="53"/>
      <c r="J989" s="53"/>
      <c r="K989" s="53"/>
      <c r="L989" s="23"/>
    </row>
    <row r="990" spans="1:12" ht="17.25" customHeight="1">
      <c r="A990" s="52" t="s">
        <v>1647</v>
      </c>
      <c r="B990" s="37"/>
      <c r="C990" s="23"/>
      <c r="D990" s="23"/>
      <c r="E990" s="42"/>
      <c r="F990" s="54"/>
      <c r="G990" s="42" t="s">
        <v>662</v>
      </c>
      <c r="H990" s="54"/>
      <c r="I990" s="42" t="s">
        <v>662</v>
      </c>
      <c r="J990" s="54"/>
      <c r="K990" s="42"/>
      <c r="L990" s="74"/>
    </row>
    <row r="991" spans="1:12" ht="17.25" customHeight="1">
      <c r="A991" s="22" t="s">
        <v>686</v>
      </c>
      <c r="B991" s="23"/>
      <c r="C991" s="23" t="s">
        <v>685</v>
      </c>
      <c r="D991" s="32">
        <v>5</v>
      </c>
      <c r="E991" s="38">
        <f>(G991+I991+K991)</f>
        <v>2230275</v>
      </c>
      <c r="F991" s="38">
        <f>+인건비!$D$3</f>
        <v>446055</v>
      </c>
      <c r="G991" s="38">
        <f>TRUNC(D991*F991)</f>
        <v>2230275</v>
      </c>
      <c r="H991" s="53"/>
      <c r="I991" s="53"/>
      <c r="J991" s="53"/>
      <c r="K991" s="53"/>
      <c r="L991" s="23"/>
    </row>
    <row r="992" spans="1:12" ht="17.25" customHeight="1">
      <c r="A992" s="22" t="s">
        <v>1172</v>
      </c>
      <c r="B992" s="23"/>
      <c r="C992" s="23" t="s">
        <v>685</v>
      </c>
      <c r="D992" s="32">
        <v>9</v>
      </c>
      <c r="E992" s="38">
        <f>(G992+I992+K992)</f>
        <v>3121695</v>
      </c>
      <c r="F992" s="38">
        <f>+인건비!$D$4</f>
        <v>346855</v>
      </c>
      <c r="G992" s="38">
        <f>TRUNC(D992*F992)</f>
        <v>3121695</v>
      </c>
      <c r="H992" s="53"/>
      <c r="I992" s="53"/>
      <c r="J992" s="53"/>
      <c r="K992" s="53"/>
      <c r="L992" s="23"/>
    </row>
    <row r="993" spans="1:12" ht="17.25" customHeight="1">
      <c r="A993" s="22" t="s">
        <v>1161</v>
      </c>
      <c r="B993" s="23"/>
      <c r="C993" s="23" t="s">
        <v>685</v>
      </c>
      <c r="D993" s="32">
        <v>7</v>
      </c>
      <c r="E993" s="38">
        <f>(G993+I993+K993)</f>
        <v>2056593</v>
      </c>
      <c r="F993" s="38">
        <f>+인건비!$D$5</f>
        <v>293799</v>
      </c>
      <c r="G993" s="38">
        <f>TRUNC(D993*F993)</f>
        <v>2056593</v>
      </c>
      <c r="H993" s="53"/>
      <c r="I993" s="53"/>
      <c r="J993" s="53"/>
      <c r="K993" s="53"/>
      <c r="L993" s="23"/>
    </row>
    <row r="994" spans="1:12" ht="17.25" customHeight="1">
      <c r="A994" s="22" t="s">
        <v>1154</v>
      </c>
      <c r="B994" s="23"/>
      <c r="C994" s="23" t="s">
        <v>685</v>
      </c>
      <c r="D994" s="32">
        <v>6</v>
      </c>
      <c r="E994" s="38">
        <f>(G994+I994+K994)</f>
        <v>1637490</v>
      </c>
      <c r="F994" s="38">
        <f>+인건비!$D$6</f>
        <v>272915</v>
      </c>
      <c r="G994" s="38">
        <f>TRUNC(D994*F994)</f>
        <v>1637490</v>
      </c>
      <c r="H994" s="53"/>
      <c r="I994" s="53"/>
      <c r="J994" s="53"/>
      <c r="K994" s="53"/>
      <c r="L994" s="23"/>
    </row>
    <row r="995" spans="1:12" ht="17.25" customHeight="1">
      <c r="A995" s="22" t="s">
        <v>1163</v>
      </c>
      <c r="B995" s="23"/>
      <c r="C995" s="23" t="s">
        <v>685</v>
      </c>
      <c r="D995" s="32">
        <v>5</v>
      </c>
      <c r="E995" s="38">
        <f>(G995+I995+K995)</f>
        <v>1067480</v>
      </c>
      <c r="F995" s="38">
        <f>+인건비!$D$7</f>
        <v>213496</v>
      </c>
      <c r="G995" s="38">
        <f>TRUNC(D995*F995)</f>
        <v>1067480</v>
      </c>
      <c r="H995" s="53"/>
      <c r="I995" s="53"/>
      <c r="J995" s="53"/>
      <c r="K995" s="53"/>
      <c r="L995" s="23"/>
    </row>
    <row r="996" spans="1:12">
      <c r="A996" s="22" t="s">
        <v>701</v>
      </c>
      <c r="B996" s="23"/>
      <c r="C996" s="23"/>
      <c r="D996" s="32"/>
      <c r="E996" s="38">
        <f>SUM(E991:E995)</f>
        <v>10113533</v>
      </c>
      <c r="F996" s="38"/>
      <c r="G996" s="38">
        <f>SUM(G991:G995)</f>
        <v>10113533</v>
      </c>
      <c r="H996" s="38"/>
      <c r="I996" s="38"/>
      <c r="J996" s="38"/>
      <c r="K996" s="38"/>
      <c r="L996" s="29"/>
    </row>
    <row r="997" spans="1:12">
      <c r="A997" s="22"/>
      <c r="B997" s="23"/>
      <c r="C997" s="23"/>
      <c r="D997" s="32"/>
      <c r="E997" s="38"/>
      <c r="F997" s="38"/>
      <c r="G997" s="38"/>
      <c r="H997" s="38"/>
      <c r="I997" s="38"/>
      <c r="J997" s="38"/>
      <c r="K997" s="38"/>
      <c r="L997" s="29"/>
    </row>
    <row r="998" spans="1:12">
      <c r="A998" s="39" t="s">
        <v>682</v>
      </c>
      <c r="B998" s="33" t="s">
        <v>1164</v>
      </c>
      <c r="C998" s="34"/>
      <c r="D998" s="35">
        <f>+집계표!$G$2</f>
        <v>1.1000000000000001</v>
      </c>
      <c r="E998" s="40">
        <f>(G998+I998+K998)</f>
        <v>11124886</v>
      </c>
      <c r="F998" s="40"/>
      <c r="G998" s="40"/>
      <c r="H998" s="40"/>
      <c r="I998" s="40"/>
      <c r="J998" s="40">
        <f>+G996</f>
        <v>10113533</v>
      </c>
      <c r="K998" s="40">
        <f>TRUNC(D998*J998)</f>
        <v>11124886</v>
      </c>
      <c r="L998" s="29"/>
    </row>
    <row r="999" spans="1:12">
      <c r="A999" s="39" t="s">
        <v>670</v>
      </c>
      <c r="B999" s="33" t="s">
        <v>425</v>
      </c>
      <c r="C999" s="34"/>
      <c r="D999" s="35">
        <f>+집계표!$H$2</f>
        <v>0.2</v>
      </c>
      <c r="E999" s="40">
        <f>(G999+I999+K999)</f>
        <v>4247683</v>
      </c>
      <c r="F999" s="40"/>
      <c r="G999" s="40"/>
      <c r="H999" s="40"/>
      <c r="I999" s="40"/>
      <c r="J999" s="40">
        <f>+J998+K998</f>
        <v>21238419</v>
      </c>
      <c r="K999" s="40">
        <f>TRUNC(D999*J999)</f>
        <v>4247683</v>
      </c>
      <c r="L999" s="29"/>
    </row>
    <row r="1000" spans="1:12">
      <c r="A1000" s="39" t="s">
        <v>718</v>
      </c>
      <c r="B1000" s="33"/>
      <c r="C1000" s="34"/>
      <c r="D1000" s="36"/>
      <c r="E1000" s="40">
        <f>SUM(E996:E999)</f>
        <v>25486102</v>
      </c>
      <c r="F1000" s="40"/>
      <c r="G1000" s="40">
        <f>SUM(G996:G999)</f>
        <v>10113533</v>
      </c>
      <c r="H1000" s="40"/>
      <c r="I1000" s="40"/>
      <c r="J1000" s="40"/>
      <c r="K1000" s="40">
        <f>SUM(K996:K999)</f>
        <v>15372569</v>
      </c>
      <c r="L1000" s="29"/>
    </row>
    <row r="1001" spans="1:12" ht="17.25" customHeight="1">
      <c r="A1001" s="22"/>
      <c r="B1001" s="23"/>
      <c r="C1001" s="23"/>
      <c r="D1001" s="32"/>
      <c r="E1001" s="38"/>
      <c r="F1001" s="38"/>
      <c r="G1001" s="38"/>
      <c r="H1001" s="53"/>
      <c r="I1001" s="53"/>
      <c r="J1001" s="53"/>
      <c r="K1001" s="53"/>
      <c r="L1001" s="23"/>
    </row>
    <row r="1002" spans="1:12" ht="17.25" customHeight="1">
      <c r="A1002" s="52" t="s">
        <v>1643</v>
      </c>
      <c r="B1002" s="37"/>
      <c r="C1002" s="23"/>
      <c r="D1002" s="23"/>
      <c r="E1002" s="42"/>
      <c r="F1002" s="54"/>
      <c r="G1002" s="42" t="s">
        <v>662</v>
      </c>
      <c r="H1002" s="54"/>
      <c r="I1002" s="42" t="s">
        <v>662</v>
      </c>
      <c r="J1002" s="54"/>
      <c r="K1002" s="42"/>
      <c r="L1002" s="74"/>
    </row>
    <row r="1003" spans="1:12" ht="17.25" customHeight="1">
      <c r="A1003" s="22" t="s">
        <v>686</v>
      </c>
      <c r="B1003" s="23"/>
      <c r="C1003" s="23" t="s">
        <v>685</v>
      </c>
      <c r="D1003" s="32">
        <v>7</v>
      </c>
      <c r="E1003" s="38">
        <f>(G1003+I1003+K1003)</f>
        <v>3122385</v>
      </c>
      <c r="F1003" s="38">
        <f>+인건비!$D$3</f>
        <v>446055</v>
      </c>
      <c r="G1003" s="38">
        <f>TRUNC(D1003*F1003)</f>
        <v>3122385</v>
      </c>
      <c r="H1003" s="53"/>
      <c r="I1003" s="53"/>
      <c r="J1003" s="53"/>
      <c r="K1003" s="53"/>
      <c r="L1003" s="23"/>
    </row>
    <row r="1004" spans="1:12" ht="17.25" customHeight="1">
      <c r="A1004" s="22" t="s">
        <v>1172</v>
      </c>
      <c r="B1004" s="23"/>
      <c r="C1004" s="23" t="s">
        <v>685</v>
      </c>
      <c r="D1004" s="32">
        <v>11</v>
      </c>
      <c r="E1004" s="38">
        <f>(G1004+I1004+K1004)</f>
        <v>3815405</v>
      </c>
      <c r="F1004" s="38">
        <f>+인건비!$D$4</f>
        <v>346855</v>
      </c>
      <c r="G1004" s="38">
        <f>TRUNC(D1004*F1004)</f>
        <v>3815405</v>
      </c>
      <c r="H1004" s="53"/>
      <c r="I1004" s="53"/>
      <c r="J1004" s="53"/>
      <c r="K1004" s="53"/>
      <c r="L1004" s="23"/>
    </row>
    <row r="1005" spans="1:12" ht="17.25" customHeight="1">
      <c r="A1005" s="22" t="s">
        <v>1161</v>
      </c>
      <c r="B1005" s="23"/>
      <c r="C1005" s="23" t="s">
        <v>685</v>
      </c>
      <c r="D1005" s="32">
        <v>9</v>
      </c>
      <c r="E1005" s="38">
        <f>(G1005+I1005+K1005)</f>
        <v>2644191</v>
      </c>
      <c r="F1005" s="38">
        <f>+인건비!$D$5</f>
        <v>293799</v>
      </c>
      <c r="G1005" s="38">
        <f>TRUNC(D1005*F1005)</f>
        <v>2644191</v>
      </c>
      <c r="H1005" s="53"/>
      <c r="I1005" s="53"/>
      <c r="J1005" s="53"/>
      <c r="K1005" s="53"/>
      <c r="L1005" s="23"/>
    </row>
    <row r="1006" spans="1:12" ht="17.25" customHeight="1">
      <c r="A1006" s="22" t="s">
        <v>1154</v>
      </c>
      <c r="B1006" s="23"/>
      <c r="C1006" s="23" t="s">
        <v>685</v>
      </c>
      <c r="D1006" s="32">
        <v>7</v>
      </c>
      <c r="E1006" s="38">
        <f>(G1006+I1006+K1006)</f>
        <v>1910405</v>
      </c>
      <c r="F1006" s="38">
        <f>+인건비!$D$6</f>
        <v>272915</v>
      </c>
      <c r="G1006" s="38">
        <f>TRUNC(D1006*F1006)</f>
        <v>1910405</v>
      </c>
      <c r="H1006" s="53"/>
      <c r="I1006" s="53"/>
      <c r="J1006" s="53"/>
      <c r="K1006" s="53"/>
      <c r="L1006" s="23"/>
    </row>
    <row r="1007" spans="1:12" ht="17.25" customHeight="1">
      <c r="A1007" s="22" t="s">
        <v>1163</v>
      </c>
      <c r="B1007" s="23"/>
      <c r="C1007" s="23" t="s">
        <v>685</v>
      </c>
      <c r="D1007" s="32">
        <v>6</v>
      </c>
      <c r="E1007" s="38">
        <f>(G1007+I1007+K1007)</f>
        <v>1280976</v>
      </c>
      <c r="F1007" s="38">
        <f>+인건비!$D$7</f>
        <v>213496</v>
      </c>
      <c r="G1007" s="38">
        <f>TRUNC(D1007*F1007)</f>
        <v>1280976</v>
      </c>
      <c r="H1007" s="53"/>
      <c r="I1007" s="53"/>
      <c r="J1007" s="53"/>
      <c r="K1007" s="53"/>
      <c r="L1007" s="23"/>
    </row>
    <row r="1008" spans="1:12">
      <c r="A1008" s="22" t="s">
        <v>701</v>
      </c>
      <c r="B1008" s="23"/>
      <c r="C1008" s="23"/>
      <c r="D1008" s="32"/>
      <c r="E1008" s="38">
        <f>SUM(E1003:E1007)</f>
        <v>12773362</v>
      </c>
      <c r="F1008" s="38"/>
      <c r="G1008" s="38">
        <f>SUM(G1003:G1007)</f>
        <v>12773362</v>
      </c>
      <c r="H1008" s="38"/>
      <c r="I1008" s="38"/>
      <c r="J1008" s="38"/>
      <c r="K1008" s="38"/>
      <c r="L1008" s="29"/>
    </row>
    <row r="1009" spans="1:12">
      <c r="A1009" s="22"/>
      <c r="B1009" s="23"/>
      <c r="C1009" s="23"/>
      <c r="D1009" s="32"/>
      <c r="E1009" s="38"/>
      <c r="F1009" s="38"/>
      <c r="G1009" s="38"/>
      <c r="H1009" s="38"/>
      <c r="I1009" s="38"/>
      <c r="J1009" s="38"/>
      <c r="K1009" s="38"/>
      <c r="L1009" s="29"/>
    </row>
    <row r="1010" spans="1:12">
      <c r="A1010" s="39" t="s">
        <v>682</v>
      </c>
      <c r="B1010" s="33" t="s">
        <v>1164</v>
      </c>
      <c r="C1010" s="34"/>
      <c r="D1010" s="35">
        <f>+집계표!$G$2</f>
        <v>1.1000000000000001</v>
      </c>
      <c r="E1010" s="40">
        <f>(G1010+I1010+K1010)</f>
        <v>14050698</v>
      </c>
      <c r="F1010" s="40"/>
      <c r="G1010" s="40"/>
      <c r="H1010" s="40"/>
      <c r="I1010" s="40"/>
      <c r="J1010" s="40">
        <f>+G1008</f>
        <v>12773362</v>
      </c>
      <c r="K1010" s="40">
        <f>TRUNC(D1010*J1010)</f>
        <v>14050698</v>
      </c>
      <c r="L1010" s="29"/>
    </row>
    <row r="1011" spans="1:12">
      <c r="A1011" s="39" t="s">
        <v>670</v>
      </c>
      <c r="B1011" s="33" t="s">
        <v>425</v>
      </c>
      <c r="C1011" s="34"/>
      <c r="D1011" s="35">
        <f>+집계표!$H$2</f>
        <v>0.2</v>
      </c>
      <c r="E1011" s="40">
        <f>(G1011+I1011+K1011)</f>
        <v>5364812</v>
      </c>
      <c r="F1011" s="40"/>
      <c r="G1011" s="40"/>
      <c r="H1011" s="40"/>
      <c r="I1011" s="40"/>
      <c r="J1011" s="40">
        <f>+J1010+K1010</f>
        <v>26824060</v>
      </c>
      <c r="K1011" s="40">
        <f>TRUNC(D1011*J1011)</f>
        <v>5364812</v>
      </c>
      <c r="L1011" s="29"/>
    </row>
    <row r="1012" spans="1:12">
      <c r="A1012" s="39" t="s">
        <v>718</v>
      </c>
      <c r="B1012" s="33"/>
      <c r="C1012" s="34"/>
      <c r="D1012" s="36"/>
      <c r="E1012" s="40">
        <f>SUM(E1008:E1011)</f>
        <v>32188872</v>
      </c>
      <c r="F1012" s="40"/>
      <c r="G1012" s="40">
        <f>SUM(G1008:G1011)</f>
        <v>12773362</v>
      </c>
      <c r="H1012" s="40"/>
      <c r="I1012" s="40"/>
      <c r="J1012" s="40"/>
      <c r="K1012" s="40">
        <f>SUM(K1008:K1011)</f>
        <v>19415510</v>
      </c>
      <c r="L1012" s="29"/>
    </row>
    <row r="1013" spans="1:12" ht="17.25" customHeight="1">
      <c r="A1013" s="22"/>
      <c r="B1013" s="23"/>
      <c r="C1013" s="23"/>
      <c r="D1013" s="32"/>
      <c r="E1013" s="38"/>
      <c r="F1013" s="38"/>
      <c r="G1013" s="38"/>
      <c r="H1013" s="53"/>
      <c r="I1013" s="53"/>
      <c r="J1013" s="53"/>
      <c r="K1013" s="53"/>
      <c r="L1013" s="23"/>
    </row>
    <row r="1014" spans="1:12" ht="17.25" customHeight="1">
      <c r="A1014" s="52" t="s">
        <v>943</v>
      </c>
      <c r="B1014" s="37"/>
      <c r="C1014" s="23"/>
      <c r="D1014" s="23"/>
      <c r="E1014" s="42"/>
      <c r="F1014" s="54"/>
      <c r="G1014" s="42" t="s">
        <v>662</v>
      </c>
      <c r="H1014" s="54"/>
      <c r="I1014" s="42" t="s">
        <v>662</v>
      </c>
      <c r="J1014" s="54"/>
      <c r="K1014" s="42"/>
      <c r="L1014" s="74"/>
    </row>
    <row r="1015" spans="1:12" ht="17.25" customHeight="1">
      <c r="A1015" s="22" t="s">
        <v>686</v>
      </c>
      <c r="B1015" s="23"/>
      <c r="C1015" s="23" t="s">
        <v>685</v>
      </c>
      <c r="D1015" s="32">
        <v>9</v>
      </c>
      <c r="E1015" s="38">
        <f>(G1015+I1015+K1015)</f>
        <v>4014495</v>
      </c>
      <c r="F1015" s="38">
        <f>+인건비!$D$3</f>
        <v>446055</v>
      </c>
      <c r="G1015" s="38">
        <f>TRUNC(D1015*F1015)</f>
        <v>4014495</v>
      </c>
      <c r="H1015" s="53"/>
      <c r="I1015" s="53"/>
      <c r="J1015" s="53"/>
      <c r="K1015" s="53"/>
      <c r="L1015" s="23"/>
    </row>
    <row r="1016" spans="1:12" ht="17.25" customHeight="1">
      <c r="A1016" s="22" t="s">
        <v>1172</v>
      </c>
      <c r="B1016" s="23"/>
      <c r="C1016" s="23" t="s">
        <v>685</v>
      </c>
      <c r="D1016" s="32">
        <v>13</v>
      </c>
      <c r="E1016" s="38">
        <f>(G1016+I1016+K1016)</f>
        <v>4509115</v>
      </c>
      <c r="F1016" s="38">
        <f>+인건비!$D$4</f>
        <v>346855</v>
      </c>
      <c r="G1016" s="38">
        <f>TRUNC(D1016*F1016)</f>
        <v>4509115</v>
      </c>
      <c r="H1016" s="53"/>
      <c r="I1016" s="53"/>
      <c r="J1016" s="53"/>
      <c r="K1016" s="53"/>
      <c r="L1016" s="23"/>
    </row>
    <row r="1017" spans="1:12" ht="17.25" customHeight="1">
      <c r="A1017" s="22" t="s">
        <v>1161</v>
      </c>
      <c r="B1017" s="23"/>
      <c r="C1017" s="23" t="s">
        <v>685</v>
      </c>
      <c r="D1017" s="32">
        <v>11</v>
      </c>
      <c r="E1017" s="38">
        <f>(G1017+I1017+K1017)</f>
        <v>3231789</v>
      </c>
      <c r="F1017" s="38">
        <f>+인건비!$D$5</f>
        <v>293799</v>
      </c>
      <c r="G1017" s="38">
        <f>TRUNC(D1017*F1017)</f>
        <v>3231789</v>
      </c>
      <c r="H1017" s="53"/>
      <c r="I1017" s="53"/>
      <c r="J1017" s="53"/>
      <c r="K1017" s="53"/>
      <c r="L1017" s="23"/>
    </row>
    <row r="1018" spans="1:12" ht="17.25" customHeight="1">
      <c r="A1018" s="22" t="s">
        <v>1154</v>
      </c>
      <c r="B1018" s="23"/>
      <c r="C1018" s="23" t="s">
        <v>685</v>
      </c>
      <c r="D1018" s="32">
        <v>9</v>
      </c>
      <c r="E1018" s="38">
        <f>(G1018+I1018+K1018)</f>
        <v>2456235</v>
      </c>
      <c r="F1018" s="38">
        <f>+인건비!$D$6</f>
        <v>272915</v>
      </c>
      <c r="G1018" s="38">
        <f>TRUNC(D1018*F1018)</f>
        <v>2456235</v>
      </c>
      <c r="H1018" s="53"/>
      <c r="I1018" s="53"/>
      <c r="J1018" s="53"/>
      <c r="K1018" s="53"/>
      <c r="L1018" s="23"/>
    </row>
    <row r="1019" spans="1:12" ht="17.25" customHeight="1">
      <c r="A1019" s="22" t="s">
        <v>1163</v>
      </c>
      <c r="B1019" s="23"/>
      <c r="C1019" s="23" t="s">
        <v>685</v>
      </c>
      <c r="D1019" s="32">
        <v>7</v>
      </c>
      <c r="E1019" s="38">
        <f>(G1019+I1019+K1019)</f>
        <v>1494472</v>
      </c>
      <c r="F1019" s="38">
        <f>+인건비!$D$7</f>
        <v>213496</v>
      </c>
      <c r="G1019" s="38">
        <f>TRUNC(D1019*F1019)</f>
        <v>1494472</v>
      </c>
      <c r="H1019" s="53"/>
      <c r="I1019" s="53"/>
      <c r="J1019" s="53"/>
      <c r="K1019" s="53"/>
      <c r="L1019" s="23"/>
    </row>
    <row r="1020" spans="1:12">
      <c r="A1020" s="22" t="s">
        <v>701</v>
      </c>
      <c r="B1020" s="23"/>
      <c r="C1020" s="23"/>
      <c r="D1020" s="32"/>
      <c r="E1020" s="38">
        <f>SUM(E1015:E1019)</f>
        <v>15706106</v>
      </c>
      <c r="F1020" s="38"/>
      <c r="G1020" s="38">
        <f>SUM(G1015:G1019)</f>
        <v>15706106</v>
      </c>
      <c r="H1020" s="38"/>
      <c r="I1020" s="38"/>
      <c r="J1020" s="38"/>
      <c r="K1020" s="38"/>
      <c r="L1020" s="29"/>
    </row>
    <row r="1021" spans="1:12">
      <c r="A1021" s="22"/>
      <c r="B1021" s="23"/>
      <c r="C1021" s="23"/>
      <c r="D1021" s="32"/>
      <c r="E1021" s="38"/>
      <c r="F1021" s="38"/>
      <c r="G1021" s="38"/>
      <c r="H1021" s="38"/>
      <c r="I1021" s="38"/>
      <c r="J1021" s="38"/>
      <c r="K1021" s="38"/>
      <c r="L1021" s="29"/>
    </row>
    <row r="1022" spans="1:12">
      <c r="A1022" s="39" t="s">
        <v>682</v>
      </c>
      <c r="B1022" s="33" t="s">
        <v>1164</v>
      </c>
      <c r="C1022" s="34"/>
      <c r="D1022" s="35">
        <f>+집계표!$G$2</f>
        <v>1.1000000000000001</v>
      </c>
      <c r="E1022" s="40">
        <f>(G1022+I1022+K1022)</f>
        <v>17276716</v>
      </c>
      <c r="F1022" s="40"/>
      <c r="G1022" s="40"/>
      <c r="H1022" s="40"/>
      <c r="I1022" s="40"/>
      <c r="J1022" s="40">
        <f>+G1020</f>
        <v>15706106</v>
      </c>
      <c r="K1022" s="40">
        <f>TRUNC(D1022*J1022)</f>
        <v>17276716</v>
      </c>
      <c r="L1022" s="29"/>
    </row>
    <row r="1023" spans="1:12">
      <c r="A1023" s="39" t="s">
        <v>670</v>
      </c>
      <c r="B1023" s="33" t="s">
        <v>425</v>
      </c>
      <c r="C1023" s="34"/>
      <c r="D1023" s="35">
        <f>+집계표!$H$2</f>
        <v>0.2</v>
      </c>
      <c r="E1023" s="40">
        <f>(G1023+I1023+K1023)</f>
        <v>6596564</v>
      </c>
      <c r="F1023" s="40"/>
      <c r="G1023" s="40"/>
      <c r="H1023" s="40"/>
      <c r="I1023" s="40"/>
      <c r="J1023" s="40">
        <f>+J1022+K1022</f>
        <v>32982822</v>
      </c>
      <c r="K1023" s="40">
        <f>TRUNC(D1023*J1023)</f>
        <v>6596564</v>
      </c>
      <c r="L1023" s="29"/>
    </row>
    <row r="1024" spans="1:12">
      <c r="A1024" s="39" t="s">
        <v>718</v>
      </c>
      <c r="B1024" s="33"/>
      <c r="C1024" s="34"/>
      <c r="D1024" s="36"/>
      <c r="E1024" s="40">
        <f>SUM(E1020:E1023)</f>
        <v>39579386</v>
      </c>
      <c r="F1024" s="40"/>
      <c r="G1024" s="40">
        <f>SUM(G1020:G1023)</f>
        <v>15706106</v>
      </c>
      <c r="H1024" s="40"/>
      <c r="I1024" s="40"/>
      <c r="J1024" s="40"/>
      <c r="K1024" s="40">
        <f>SUM(K1020:K1023)</f>
        <v>23873280</v>
      </c>
      <c r="L1024" s="29"/>
    </row>
    <row r="1025" spans="1:12" ht="17.25" customHeight="1">
      <c r="A1025" s="22"/>
      <c r="B1025" s="23"/>
      <c r="C1025" s="23"/>
      <c r="D1025" s="32"/>
      <c r="E1025" s="38"/>
      <c r="F1025" s="38"/>
      <c r="G1025" s="38"/>
      <c r="H1025" s="53"/>
      <c r="I1025" s="53"/>
      <c r="J1025" s="53"/>
      <c r="K1025" s="53"/>
      <c r="L1025" s="23"/>
    </row>
    <row r="1026" spans="1:12" ht="17.25" customHeight="1">
      <c r="A1026" s="52" t="s">
        <v>1753</v>
      </c>
      <c r="B1026" s="37"/>
      <c r="C1026" s="23"/>
      <c r="D1026" s="23"/>
      <c r="E1026" s="42"/>
      <c r="F1026" s="54"/>
      <c r="G1026" s="42" t="s">
        <v>662</v>
      </c>
      <c r="H1026" s="54"/>
      <c r="I1026" s="42" t="s">
        <v>662</v>
      </c>
      <c r="J1026" s="54"/>
      <c r="K1026" s="42"/>
      <c r="L1026" s="74"/>
    </row>
    <row r="1027" spans="1:12" ht="17.25" customHeight="1">
      <c r="A1027" s="22" t="s">
        <v>686</v>
      </c>
      <c r="B1027" s="23"/>
      <c r="C1027" s="23" t="s">
        <v>685</v>
      </c>
      <c r="D1027" s="32">
        <v>2</v>
      </c>
      <c r="E1027" s="38">
        <f>(G1027+I1027+K1027)</f>
        <v>892110</v>
      </c>
      <c r="F1027" s="38">
        <f>+인건비!$D$3</f>
        <v>446055</v>
      </c>
      <c r="G1027" s="38">
        <f>TRUNC(D1027*F1027)</f>
        <v>892110</v>
      </c>
      <c r="H1027" s="53"/>
      <c r="I1027" s="53"/>
      <c r="J1027" s="53"/>
      <c r="K1027" s="53"/>
      <c r="L1027" s="23"/>
    </row>
    <row r="1028" spans="1:12" ht="17.25" customHeight="1">
      <c r="A1028" s="22" t="s">
        <v>1172</v>
      </c>
      <c r="B1028" s="23"/>
      <c r="C1028" s="23" t="s">
        <v>685</v>
      </c>
      <c r="D1028" s="32">
        <v>5</v>
      </c>
      <c r="E1028" s="38">
        <f>(G1028+I1028+K1028)</f>
        <v>1734275</v>
      </c>
      <c r="F1028" s="38">
        <f>+인건비!$D$4</f>
        <v>346855</v>
      </c>
      <c r="G1028" s="38">
        <f>TRUNC(D1028*F1028)</f>
        <v>1734275</v>
      </c>
      <c r="H1028" s="53"/>
      <c r="I1028" s="53"/>
      <c r="J1028" s="53"/>
      <c r="K1028" s="53"/>
      <c r="L1028" s="23"/>
    </row>
    <row r="1029" spans="1:12" ht="17.25" customHeight="1">
      <c r="A1029" s="22" t="s">
        <v>1161</v>
      </c>
      <c r="B1029" s="23"/>
      <c r="C1029" s="23" t="s">
        <v>685</v>
      </c>
      <c r="D1029" s="32">
        <v>5</v>
      </c>
      <c r="E1029" s="38">
        <f>(G1029+I1029+K1029)</f>
        <v>1468995</v>
      </c>
      <c r="F1029" s="38">
        <f>+인건비!$D$5</f>
        <v>293799</v>
      </c>
      <c r="G1029" s="38">
        <f>TRUNC(D1029*F1029)</f>
        <v>1468995</v>
      </c>
      <c r="H1029" s="53"/>
      <c r="I1029" s="53"/>
      <c r="J1029" s="53"/>
      <c r="K1029" s="53"/>
      <c r="L1029" s="23"/>
    </row>
    <row r="1030" spans="1:12" ht="17.25" customHeight="1">
      <c r="A1030" s="22" t="s">
        <v>1154</v>
      </c>
      <c r="B1030" s="23"/>
      <c r="C1030" s="23" t="s">
        <v>685</v>
      </c>
      <c r="D1030" s="32">
        <v>3</v>
      </c>
      <c r="E1030" s="38">
        <f>(G1030+I1030+K1030)</f>
        <v>818745</v>
      </c>
      <c r="F1030" s="38">
        <f>+인건비!$D$6</f>
        <v>272915</v>
      </c>
      <c r="G1030" s="38">
        <f>TRUNC(D1030*F1030)</f>
        <v>818745</v>
      </c>
      <c r="H1030" s="53"/>
      <c r="I1030" s="53"/>
      <c r="J1030" s="53"/>
      <c r="K1030" s="53"/>
      <c r="L1030" s="23"/>
    </row>
    <row r="1031" spans="1:12" ht="17.25" customHeight="1">
      <c r="A1031" s="22" t="s">
        <v>1163</v>
      </c>
      <c r="B1031" s="23"/>
      <c r="C1031" s="23" t="s">
        <v>685</v>
      </c>
      <c r="D1031" s="32">
        <v>3</v>
      </c>
      <c r="E1031" s="38">
        <f>(G1031+I1031+K1031)</f>
        <v>640488</v>
      </c>
      <c r="F1031" s="38">
        <f>+인건비!$D$7</f>
        <v>213496</v>
      </c>
      <c r="G1031" s="38">
        <f>TRUNC(D1031*F1031)</f>
        <v>640488</v>
      </c>
      <c r="H1031" s="53"/>
      <c r="I1031" s="53"/>
      <c r="J1031" s="53"/>
      <c r="K1031" s="53"/>
      <c r="L1031" s="23"/>
    </row>
    <row r="1032" spans="1:12">
      <c r="A1032" s="22" t="s">
        <v>701</v>
      </c>
      <c r="B1032" s="23"/>
      <c r="C1032" s="23"/>
      <c r="D1032" s="32"/>
      <c r="E1032" s="38">
        <f>SUM(E1027:E1031)</f>
        <v>5554613</v>
      </c>
      <c r="F1032" s="38"/>
      <c r="G1032" s="38">
        <f>SUM(G1027:G1031)</f>
        <v>5554613</v>
      </c>
      <c r="H1032" s="38"/>
      <c r="I1032" s="38"/>
      <c r="J1032" s="38"/>
      <c r="K1032" s="38"/>
      <c r="L1032" s="29"/>
    </row>
    <row r="1033" spans="1:12">
      <c r="A1033" s="22"/>
      <c r="B1033" s="23"/>
      <c r="C1033" s="23"/>
      <c r="D1033" s="32"/>
      <c r="E1033" s="38"/>
      <c r="F1033" s="38"/>
      <c r="G1033" s="38"/>
      <c r="H1033" s="38"/>
      <c r="I1033" s="38"/>
      <c r="J1033" s="38"/>
      <c r="K1033" s="38"/>
      <c r="L1033" s="29"/>
    </row>
    <row r="1034" spans="1:12">
      <c r="A1034" s="39" t="s">
        <v>682</v>
      </c>
      <c r="B1034" s="33" t="s">
        <v>1164</v>
      </c>
      <c r="C1034" s="34"/>
      <c r="D1034" s="35">
        <f>+집계표!$G$2</f>
        <v>1.1000000000000001</v>
      </c>
      <c r="E1034" s="40">
        <f>(G1034+I1034+K1034)</f>
        <v>6110074</v>
      </c>
      <c r="F1034" s="40"/>
      <c r="G1034" s="40"/>
      <c r="H1034" s="40"/>
      <c r="I1034" s="40"/>
      <c r="J1034" s="40">
        <f>+G1032</f>
        <v>5554613</v>
      </c>
      <c r="K1034" s="40">
        <f>TRUNC(D1034*J1034)</f>
        <v>6110074</v>
      </c>
      <c r="L1034" s="29"/>
    </row>
    <row r="1035" spans="1:12">
      <c r="A1035" s="39" t="s">
        <v>670</v>
      </c>
      <c r="B1035" s="33" t="s">
        <v>425</v>
      </c>
      <c r="C1035" s="34"/>
      <c r="D1035" s="35">
        <f>+집계표!$H$2</f>
        <v>0.2</v>
      </c>
      <c r="E1035" s="40">
        <f>(G1035+I1035+K1035)</f>
        <v>2332937</v>
      </c>
      <c r="F1035" s="40"/>
      <c r="G1035" s="40"/>
      <c r="H1035" s="40"/>
      <c r="I1035" s="40"/>
      <c r="J1035" s="40">
        <f>+J1034+K1034</f>
        <v>11664687</v>
      </c>
      <c r="K1035" s="40">
        <f>TRUNC(D1035*J1035)</f>
        <v>2332937</v>
      </c>
      <c r="L1035" s="29"/>
    </row>
    <row r="1036" spans="1:12">
      <c r="A1036" s="39" t="s">
        <v>718</v>
      </c>
      <c r="B1036" s="33"/>
      <c r="C1036" s="34"/>
      <c r="D1036" s="36"/>
      <c r="E1036" s="40">
        <f>SUM(E1032:E1035)</f>
        <v>13997624</v>
      </c>
      <c r="F1036" s="40"/>
      <c r="G1036" s="40">
        <f>SUM(G1032:G1035)</f>
        <v>5554613</v>
      </c>
      <c r="H1036" s="40"/>
      <c r="I1036" s="40"/>
      <c r="J1036" s="40"/>
      <c r="K1036" s="40">
        <f>SUM(K1032:K1035)</f>
        <v>8443011</v>
      </c>
      <c r="L1036" s="29"/>
    </row>
    <row r="1037" spans="1:12" ht="17.25" customHeight="1">
      <c r="A1037" s="22"/>
      <c r="B1037" s="23"/>
      <c r="C1037" s="23"/>
      <c r="D1037" s="32"/>
      <c r="E1037" s="38"/>
      <c r="F1037" s="38"/>
      <c r="G1037" s="38"/>
      <c r="H1037" s="53"/>
      <c r="I1037" s="53"/>
      <c r="J1037" s="53"/>
      <c r="K1037" s="53"/>
      <c r="L1037" s="23"/>
    </row>
    <row r="1038" spans="1:12" ht="17.25" customHeight="1">
      <c r="A1038" s="52" t="s">
        <v>1754</v>
      </c>
      <c r="B1038" s="37"/>
      <c r="C1038" s="23"/>
      <c r="D1038" s="23"/>
      <c r="E1038" s="42"/>
      <c r="F1038" s="54"/>
      <c r="G1038" s="42" t="s">
        <v>662</v>
      </c>
      <c r="H1038" s="54"/>
      <c r="I1038" s="42" t="s">
        <v>662</v>
      </c>
      <c r="J1038" s="54"/>
      <c r="K1038" s="42"/>
      <c r="L1038" s="74"/>
    </row>
    <row r="1039" spans="1:12" ht="17.25" customHeight="1">
      <c r="A1039" s="22" t="s">
        <v>686</v>
      </c>
      <c r="B1039" s="23"/>
      <c r="C1039" s="23" t="s">
        <v>685</v>
      </c>
      <c r="D1039" s="32">
        <v>3</v>
      </c>
      <c r="E1039" s="38">
        <f>(G1039+I1039+K1039)</f>
        <v>1338165</v>
      </c>
      <c r="F1039" s="38">
        <f>+인건비!$D$3</f>
        <v>446055</v>
      </c>
      <c r="G1039" s="38">
        <f>TRUNC(D1039*F1039)</f>
        <v>1338165</v>
      </c>
      <c r="H1039" s="53"/>
      <c r="I1039" s="53"/>
      <c r="J1039" s="53"/>
      <c r="K1039" s="53"/>
      <c r="L1039" s="23"/>
    </row>
    <row r="1040" spans="1:12" ht="17.25" customHeight="1">
      <c r="A1040" s="22" t="s">
        <v>1172</v>
      </c>
      <c r="B1040" s="23"/>
      <c r="C1040" s="23" t="s">
        <v>685</v>
      </c>
      <c r="D1040" s="32">
        <v>7</v>
      </c>
      <c r="E1040" s="38">
        <f>(G1040+I1040+K1040)</f>
        <v>2427985</v>
      </c>
      <c r="F1040" s="38">
        <f>+인건비!$D$4</f>
        <v>346855</v>
      </c>
      <c r="G1040" s="38">
        <f>TRUNC(D1040*F1040)</f>
        <v>2427985</v>
      </c>
      <c r="H1040" s="53"/>
      <c r="I1040" s="53"/>
      <c r="J1040" s="53"/>
      <c r="K1040" s="53"/>
      <c r="L1040" s="23"/>
    </row>
    <row r="1041" spans="1:12" ht="17.25" customHeight="1">
      <c r="A1041" s="22" t="s">
        <v>1161</v>
      </c>
      <c r="B1041" s="23"/>
      <c r="C1041" s="23" t="s">
        <v>685</v>
      </c>
      <c r="D1041" s="32">
        <v>7</v>
      </c>
      <c r="E1041" s="38">
        <f>(G1041+I1041+K1041)</f>
        <v>2056593</v>
      </c>
      <c r="F1041" s="38">
        <f>+인건비!$D$5</f>
        <v>293799</v>
      </c>
      <c r="G1041" s="38">
        <f>TRUNC(D1041*F1041)</f>
        <v>2056593</v>
      </c>
      <c r="H1041" s="53"/>
      <c r="I1041" s="53"/>
      <c r="J1041" s="53"/>
      <c r="K1041" s="53"/>
      <c r="L1041" s="23"/>
    </row>
    <row r="1042" spans="1:12" ht="17.25" customHeight="1">
      <c r="A1042" s="22" t="s">
        <v>1154</v>
      </c>
      <c r="B1042" s="23"/>
      <c r="C1042" s="23" t="s">
        <v>685</v>
      </c>
      <c r="D1042" s="32">
        <v>5</v>
      </c>
      <c r="E1042" s="38">
        <f>(G1042+I1042+K1042)</f>
        <v>1364575</v>
      </c>
      <c r="F1042" s="38">
        <f>+인건비!$D$6</f>
        <v>272915</v>
      </c>
      <c r="G1042" s="38">
        <f>TRUNC(D1042*F1042)</f>
        <v>1364575</v>
      </c>
      <c r="H1042" s="53"/>
      <c r="I1042" s="53"/>
      <c r="J1042" s="53"/>
      <c r="K1042" s="53"/>
      <c r="L1042" s="23"/>
    </row>
    <row r="1043" spans="1:12" ht="17.25" customHeight="1">
      <c r="A1043" s="22" t="s">
        <v>1163</v>
      </c>
      <c r="B1043" s="23"/>
      <c r="C1043" s="23" t="s">
        <v>685</v>
      </c>
      <c r="D1043" s="32">
        <v>5</v>
      </c>
      <c r="E1043" s="38">
        <f>(G1043+I1043+K1043)</f>
        <v>1067480</v>
      </c>
      <c r="F1043" s="38">
        <f>+인건비!$D$7</f>
        <v>213496</v>
      </c>
      <c r="G1043" s="38">
        <f>TRUNC(D1043*F1043)</f>
        <v>1067480</v>
      </c>
      <c r="H1043" s="53"/>
      <c r="I1043" s="53"/>
      <c r="J1043" s="53"/>
      <c r="K1043" s="53"/>
      <c r="L1043" s="23"/>
    </row>
    <row r="1044" spans="1:12">
      <c r="A1044" s="22" t="s">
        <v>701</v>
      </c>
      <c r="B1044" s="23"/>
      <c r="C1044" s="23"/>
      <c r="D1044" s="32"/>
      <c r="E1044" s="38">
        <f>SUM(E1039:E1043)</f>
        <v>8254798</v>
      </c>
      <c r="F1044" s="38"/>
      <c r="G1044" s="38">
        <f>SUM(G1039:G1043)</f>
        <v>8254798</v>
      </c>
      <c r="H1044" s="38"/>
      <c r="I1044" s="38"/>
      <c r="J1044" s="38"/>
      <c r="K1044" s="38"/>
      <c r="L1044" s="29"/>
    </row>
    <row r="1045" spans="1:12">
      <c r="A1045" s="22"/>
      <c r="B1045" s="23"/>
      <c r="C1045" s="23"/>
      <c r="D1045" s="32"/>
      <c r="E1045" s="38"/>
      <c r="F1045" s="38"/>
      <c r="G1045" s="38"/>
      <c r="H1045" s="38"/>
      <c r="I1045" s="38"/>
      <c r="J1045" s="38"/>
      <c r="K1045" s="38"/>
      <c r="L1045" s="29"/>
    </row>
    <row r="1046" spans="1:12">
      <c r="A1046" s="39" t="s">
        <v>682</v>
      </c>
      <c r="B1046" s="33" t="s">
        <v>1164</v>
      </c>
      <c r="C1046" s="34"/>
      <c r="D1046" s="35">
        <f>+집계표!$G$2</f>
        <v>1.1000000000000001</v>
      </c>
      <c r="E1046" s="40">
        <f>(G1046+I1046+K1046)</f>
        <v>9080277</v>
      </c>
      <c r="F1046" s="40"/>
      <c r="G1046" s="40"/>
      <c r="H1046" s="40"/>
      <c r="I1046" s="40"/>
      <c r="J1046" s="40">
        <f>+G1044</f>
        <v>8254798</v>
      </c>
      <c r="K1046" s="40">
        <f>TRUNC(D1046*J1046)</f>
        <v>9080277</v>
      </c>
      <c r="L1046" s="29"/>
    </row>
    <row r="1047" spans="1:12">
      <c r="A1047" s="39" t="s">
        <v>670</v>
      </c>
      <c r="B1047" s="33" t="s">
        <v>425</v>
      </c>
      <c r="C1047" s="34"/>
      <c r="D1047" s="35">
        <f>+집계표!$H$2</f>
        <v>0.2</v>
      </c>
      <c r="E1047" s="40">
        <f>(G1047+I1047+K1047)</f>
        <v>3467015</v>
      </c>
      <c r="F1047" s="40"/>
      <c r="G1047" s="40"/>
      <c r="H1047" s="40"/>
      <c r="I1047" s="40"/>
      <c r="J1047" s="40">
        <f>+J1046+K1046</f>
        <v>17335075</v>
      </c>
      <c r="K1047" s="40">
        <f>TRUNC(D1047*J1047)</f>
        <v>3467015</v>
      </c>
      <c r="L1047" s="29"/>
    </row>
    <row r="1048" spans="1:12">
      <c r="A1048" s="39" t="s">
        <v>718</v>
      </c>
      <c r="B1048" s="33"/>
      <c r="C1048" s="34"/>
      <c r="D1048" s="36"/>
      <c r="E1048" s="40">
        <f>SUM(E1044:E1047)</f>
        <v>20802090</v>
      </c>
      <c r="F1048" s="40"/>
      <c r="G1048" s="40">
        <f>SUM(G1044:G1047)</f>
        <v>8254798</v>
      </c>
      <c r="H1048" s="40"/>
      <c r="I1048" s="40"/>
      <c r="J1048" s="40"/>
      <c r="K1048" s="40">
        <f>SUM(K1044:K1047)</f>
        <v>12547292</v>
      </c>
      <c r="L1048" s="29"/>
    </row>
    <row r="1049" spans="1:12" ht="17.25" customHeight="1">
      <c r="A1049" s="22"/>
      <c r="B1049" s="23"/>
      <c r="C1049" s="23"/>
      <c r="D1049" s="32"/>
      <c r="E1049" s="38"/>
      <c r="F1049" s="38"/>
      <c r="G1049" s="38"/>
      <c r="H1049" s="53"/>
      <c r="I1049" s="53"/>
      <c r="J1049" s="53"/>
      <c r="K1049" s="53"/>
      <c r="L1049" s="23"/>
    </row>
    <row r="1050" spans="1:12" ht="17.25" customHeight="1">
      <c r="A1050" s="52" t="s">
        <v>1646</v>
      </c>
      <c r="B1050" s="37"/>
      <c r="C1050" s="23"/>
      <c r="D1050" s="23"/>
      <c r="E1050" s="42"/>
      <c r="F1050" s="54"/>
      <c r="G1050" s="42" t="s">
        <v>662</v>
      </c>
      <c r="H1050" s="54"/>
      <c r="I1050" s="42" t="s">
        <v>662</v>
      </c>
      <c r="J1050" s="54"/>
      <c r="K1050" s="42"/>
      <c r="L1050" s="74"/>
    </row>
    <row r="1051" spans="1:12" ht="17.25" customHeight="1">
      <c r="A1051" s="22" t="s">
        <v>686</v>
      </c>
      <c r="B1051" s="23"/>
      <c r="C1051" s="23" t="s">
        <v>685</v>
      </c>
      <c r="D1051" s="32">
        <v>4</v>
      </c>
      <c r="E1051" s="38">
        <f>(G1051+I1051+K1051)</f>
        <v>1784220</v>
      </c>
      <c r="F1051" s="38">
        <f>+인건비!$D$3</f>
        <v>446055</v>
      </c>
      <c r="G1051" s="38">
        <f>TRUNC(D1051*F1051)</f>
        <v>1784220</v>
      </c>
      <c r="H1051" s="53"/>
      <c r="I1051" s="53"/>
      <c r="J1051" s="53"/>
      <c r="K1051" s="53"/>
      <c r="L1051" s="23"/>
    </row>
    <row r="1052" spans="1:12" ht="17.25" customHeight="1">
      <c r="A1052" s="22" t="s">
        <v>1172</v>
      </c>
      <c r="B1052" s="23"/>
      <c r="C1052" s="23" t="s">
        <v>685</v>
      </c>
      <c r="D1052" s="32">
        <v>10</v>
      </c>
      <c r="E1052" s="38">
        <f>(G1052+I1052+K1052)</f>
        <v>3468550</v>
      </c>
      <c r="F1052" s="38">
        <f>+인건비!$D$4</f>
        <v>346855</v>
      </c>
      <c r="G1052" s="38">
        <f>TRUNC(D1052*F1052)</f>
        <v>3468550</v>
      </c>
      <c r="H1052" s="53"/>
      <c r="I1052" s="53"/>
      <c r="J1052" s="53"/>
      <c r="K1052" s="53"/>
      <c r="L1052" s="23"/>
    </row>
    <row r="1053" spans="1:12" ht="17.25" customHeight="1">
      <c r="A1053" s="22" t="s">
        <v>1161</v>
      </c>
      <c r="B1053" s="23"/>
      <c r="C1053" s="23" t="s">
        <v>685</v>
      </c>
      <c r="D1053" s="32">
        <v>10</v>
      </c>
      <c r="E1053" s="38">
        <f>(G1053+I1053+K1053)</f>
        <v>2937990</v>
      </c>
      <c r="F1053" s="38">
        <f>+인건비!$D$5</f>
        <v>293799</v>
      </c>
      <c r="G1053" s="38">
        <f>TRUNC(D1053*F1053)</f>
        <v>2937990</v>
      </c>
      <c r="H1053" s="53"/>
      <c r="I1053" s="53"/>
      <c r="J1053" s="53"/>
      <c r="K1053" s="53"/>
      <c r="L1053" s="23"/>
    </row>
    <row r="1054" spans="1:12" ht="17.25" customHeight="1">
      <c r="A1054" s="22" t="s">
        <v>1154</v>
      </c>
      <c r="B1054" s="23"/>
      <c r="C1054" s="23" t="s">
        <v>685</v>
      </c>
      <c r="D1054" s="32">
        <v>8</v>
      </c>
      <c r="E1054" s="38">
        <f>(G1054+I1054+K1054)</f>
        <v>2183320</v>
      </c>
      <c r="F1054" s="38">
        <f>+인건비!$D$6</f>
        <v>272915</v>
      </c>
      <c r="G1054" s="38">
        <f>TRUNC(D1054*F1054)</f>
        <v>2183320</v>
      </c>
      <c r="H1054" s="53"/>
      <c r="I1054" s="53"/>
      <c r="J1054" s="53"/>
      <c r="K1054" s="53"/>
      <c r="L1054" s="23"/>
    </row>
    <row r="1055" spans="1:12" ht="17.25" customHeight="1">
      <c r="A1055" s="22" t="s">
        <v>1163</v>
      </c>
      <c r="B1055" s="23"/>
      <c r="C1055" s="23" t="s">
        <v>685</v>
      </c>
      <c r="D1055" s="32">
        <v>8</v>
      </c>
      <c r="E1055" s="38">
        <f>(G1055+I1055+K1055)</f>
        <v>1707968</v>
      </c>
      <c r="F1055" s="38">
        <f>+인건비!$D$7</f>
        <v>213496</v>
      </c>
      <c r="G1055" s="38">
        <f>TRUNC(D1055*F1055)</f>
        <v>1707968</v>
      </c>
      <c r="H1055" s="53"/>
      <c r="I1055" s="53"/>
      <c r="J1055" s="53"/>
      <c r="K1055" s="53"/>
      <c r="L1055" s="23"/>
    </row>
    <row r="1056" spans="1:12">
      <c r="A1056" s="22" t="s">
        <v>701</v>
      </c>
      <c r="B1056" s="23"/>
      <c r="C1056" s="23"/>
      <c r="D1056" s="32"/>
      <c r="E1056" s="38">
        <f>SUM(E1051:E1055)</f>
        <v>12082048</v>
      </c>
      <c r="F1056" s="38"/>
      <c r="G1056" s="38">
        <f>SUM(G1051:G1055)</f>
        <v>12082048</v>
      </c>
      <c r="H1056" s="38"/>
      <c r="I1056" s="38"/>
      <c r="J1056" s="38"/>
      <c r="K1056" s="38"/>
      <c r="L1056" s="29"/>
    </row>
    <row r="1057" spans="1:12">
      <c r="A1057" s="22"/>
      <c r="B1057" s="23"/>
      <c r="C1057" s="23"/>
      <c r="D1057" s="32"/>
      <c r="E1057" s="38"/>
      <c r="F1057" s="38"/>
      <c r="G1057" s="38"/>
      <c r="H1057" s="38"/>
      <c r="I1057" s="38"/>
      <c r="J1057" s="38"/>
      <c r="K1057" s="38"/>
      <c r="L1057" s="29"/>
    </row>
    <row r="1058" spans="1:12">
      <c r="A1058" s="39" t="s">
        <v>682</v>
      </c>
      <c r="B1058" s="33" t="s">
        <v>1164</v>
      </c>
      <c r="C1058" s="34"/>
      <c r="D1058" s="35">
        <f>+집계표!$G$2</f>
        <v>1.1000000000000001</v>
      </c>
      <c r="E1058" s="40">
        <f>(G1058+I1058+K1058)</f>
        <v>13290252</v>
      </c>
      <c r="F1058" s="40"/>
      <c r="G1058" s="40"/>
      <c r="H1058" s="40"/>
      <c r="I1058" s="40"/>
      <c r="J1058" s="40">
        <f>+G1056</f>
        <v>12082048</v>
      </c>
      <c r="K1058" s="40">
        <f>TRUNC(D1058*J1058)</f>
        <v>13290252</v>
      </c>
      <c r="L1058" s="29"/>
    </row>
    <row r="1059" spans="1:12">
      <c r="A1059" s="39" t="s">
        <v>670</v>
      </c>
      <c r="B1059" s="33" t="s">
        <v>425</v>
      </c>
      <c r="C1059" s="34"/>
      <c r="D1059" s="35">
        <f>+집계표!$H$2</f>
        <v>0.2</v>
      </c>
      <c r="E1059" s="40">
        <f>(G1059+I1059+K1059)</f>
        <v>5074460</v>
      </c>
      <c r="F1059" s="40"/>
      <c r="G1059" s="40"/>
      <c r="H1059" s="40"/>
      <c r="I1059" s="40"/>
      <c r="J1059" s="40">
        <f>+J1058+K1058</f>
        <v>25372300</v>
      </c>
      <c r="K1059" s="40">
        <f>TRUNC(D1059*J1059)</f>
        <v>5074460</v>
      </c>
      <c r="L1059" s="29"/>
    </row>
    <row r="1060" spans="1:12">
      <c r="A1060" s="39" t="s">
        <v>718</v>
      </c>
      <c r="B1060" s="33"/>
      <c r="C1060" s="34"/>
      <c r="D1060" s="36"/>
      <c r="E1060" s="40">
        <f>SUM(E1056:E1059)</f>
        <v>30446760</v>
      </c>
      <c r="F1060" s="40"/>
      <c r="G1060" s="40">
        <f>SUM(G1056:G1059)</f>
        <v>12082048</v>
      </c>
      <c r="H1060" s="40"/>
      <c r="I1060" s="40"/>
      <c r="J1060" s="40"/>
      <c r="K1060" s="40">
        <f>SUM(K1056:K1059)</f>
        <v>18364712</v>
      </c>
      <c r="L1060" s="29"/>
    </row>
    <row r="1061" spans="1:12" ht="17.25" customHeight="1">
      <c r="A1061" s="22"/>
      <c r="B1061" s="23"/>
      <c r="C1061" s="23"/>
      <c r="D1061" s="32"/>
      <c r="E1061" s="38"/>
      <c r="F1061" s="38"/>
      <c r="G1061" s="38"/>
      <c r="H1061" s="53"/>
      <c r="I1061" s="53"/>
      <c r="J1061" s="53"/>
      <c r="K1061" s="53"/>
      <c r="L1061" s="23"/>
    </row>
    <row r="1062" spans="1:12" ht="17.25" customHeight="1">
      <c r="A1062" s="52" t="s">
        <v>1644</v>
      </c>
      <c r="B1062" s="37"/>
      <c r="C1062" s="23"/>
      <c r="D1062" s="23"/>
      <c r="E1062" s="42"/>
      <c r="F1062" s="54"/>
      <c r="G1062" s="42" t="s">
        <v>662</v>
      </c>
      <c r="H1062" s="54"/>
      <c r="I1062" s="42" t="s">
        <v>662</v>
      </c>
      <c r="J1062" s="54"/>
      <c r="K1062" s="42"/>
      <c r="L1062" s="74"/>
    </row>
    <row r="1063" spans="1:12" ht="17.25" customHeight="1">
      <c r="A1063" s="22" t="s">
        <v>686</v>
      </c>
      <c r="B1063" s="23"/>
      <c r="C1063" s="23" t="s">
        <v>685</v>
      </c>
      <c r="D1063" s="32">
        <v>6</v>
      </c>
      <c r="E1063" s="38">
        <f>(G1063+I1063+K1063)</f>
        <v>2676330</v>
      </c>
      <c r="F1063" s="38">
        <f>+인건비!$D$3</f>
        <v>446055</v>
      </c>
      <c r="G1063" s="38">
        <f>TRUNC(D1063*F1063)</f>
        <v>2676330</v>
      </c>
      <c r="H1063" s="53"/>
      <c r="I1063" s="53"/>
      <c r="J1063" s="53"/>
      <c r="K1063" s="53"/>
      <c r="L1063" s="23"/>
    </row>
    <row r="1064" spans="1:12" ht="17.25" customHeight="1">
      <c r="A1064" s="22" t="s">
        <v>1172</v>
      </c>
      <c r="B1064" s="23"/>
      <c r="C1064" s="23" t="s">
        <v>685</v>
      </c>
      <c r="D1064" s="32">
        <v>13</v>
      </c>
      <c r="E1064" s="38">
        <f>(G1064+I1064+K1064)</f>
        <v>4509115</v>
      </c>
      <c r="F1064" s="38">
        <f>+인건비!$D$4</f>
        <v>346855</v>
      </c>
      <c r="G1064" s="38">
        <f>TRUNC(D1064*F1064)</f>
        <v>4509115</v>
      </c>
      <c r="H1064" s="53"/>
      <c r="I1064" s="53"/>
      <c r="J1064" s="53"/>
      <c r="K1064" s="53"/>
      <c r="L1064" s="23"/>
    </row>
    <row r="1065" spans="1:12" ht="17.25" customHeight="1">
      <c r="A1065" s="22" t="s">
        <v>1161</v>
      </c>
      <c r="B1065" s="23"/>
      <c r="C1065" s="23" t="s">
        <v>685</v>
      </c>
      <c r="D1065" s="32">
        <v>13</v>
      </c>
      <c r="E1065" s="38">
        <f>(G1065+I1065+K1065)</f>
        <v>3819387</v>
      </c>
      <c r="F1065" s="38">
        <f>+인건비!$D$5</f>
        <v>293799</v>
      </c>
      <c r="G1065" s="38">
        <f>TRUNC(D1065*F1065)</f>
        <v>3819387</v>
      </c>
      <c r="H1065" s="53"/>
      <c r="I1065" s="53"/>
      <c r="J1065" s="53"/>
      <c r="K1065" s="53"/>
      <c r="L1065" s="23"/>
    </row>
    <row r="1066" spans="1:12" ht="17.25" customHeight="1">
      <c r="A1066" s="22" t="s">
        <v>1154</v>
      </c>
      <c r="B1066" s="23"/>
      <c r="C1066" s="23" t="s">
        <v>685</v>
      </c>
      <c r="D1066" s="32">
        <v>10</v>
      </c>
      <c r="E1066" s="38">
        <f>(G1066+I1066+K1066)</f>
        <v>2729150</v>
      </c>
      <c r="F1066" s="38">
        <f>+인건비!$D$6</f>
        <v>272915</v>
      </c>
      <c r="G1066" s="38">
        <f>TRUNC(D1066*F1066)</f>
        <v>2729150</v>
      </c>
      <c r="H1066" s="53"/>
      <c r="I1066" s="53"/>
      <c r="J1066" s="53"/>
      <c r="K1066" s="53"/>
      <c r="L1066" s="23"/>
    </row>
    <row r="1067" spans="1:12" ht="17.25" customHeight="1">
      <c r="A1067" s="22" t="s">
        <v>1163</v>
      </c>
      <c r="B1067" s="23"/>
      <c r="C1067" s="23" t="s">
        <v>685</v>
      </c>
      <c r="D1067" s="32">
        <v>10</v>
      </c>
      <c r="E1067" s="38">
        <f>(G1067+I1067+K1067)</f>
        <v>2134960</v>
      </c>
      <c r="F1067" s="38">
        <f>+인건비!$D$7</f>
        <v>213496</v>
      </c>
      <c r="G1067" s="38">
        <f>TRUNC(D1067*F1067)</f>
        <v>2134960</v>
      </c>
      <c r="H1067" s="53"/>
      <c r="I1067" s="53"/>
      <c r="J1067" s="53"/>
      <c r="K1067" s="53"/>
      <c r="L1067" s="23"/>
    </row>
    <row r="1068" spans="1:12">
      <c r="A1068" s="22" t="s">
        <v>701</v>
      </c>
      <c r="B1068" s="23"/>
      <c r="C1068" s="23"/>
      <c r="D1068" s="32"/>
      <c r="E1068" s="38">
        <f>SUM(E1063:E1067)</f>
        <v>15868942</v>
      </c>
      <c r="F1068" s="38"/>
      <c r="G1068" s="38">
        <f>SUM(G1063:G1067)</f>
        <v>15868942</v>
      </c>
      <c r="H1068" s="38"/>
      <c r="I1068" s="38"/>
      <c r="J1068" s="38"/>
      <c r="K1068" s="38"/>
      <c r="L1068" s="29"/>
    </row>
    <row r="1069" spans="1:12">
      <c r="A1069" s="22"/>
      <c r="B1069" s="23"/>
      <c r="C1069" s="23"/>
      <c r="D1069" s="32"/>
      <c r="E1069" s="38"/>
      <c r="F1069" s="38"/>
      <c r="G1069" s="38"/>
      <c r="H1069" s="38"/>
      <c r="I1069" s="38"/>
      <c r="J1069" s="38"/>
      <c r="K1069" s="38"/>
      <c r="L1069" s="29"/>
    </row>
    <row r="1070" spans="1:12">
      <c r="A1070" s="39" t="s">
        <v>682</v>
      </c>
      <c r="B1070" s="33" t="s">
        <v>1164</v>
      </c>
      <c r="C1070" s="34"/>
      <c r="D1070" s="35">
        <f>+집계표!$G$2</f>
        <v>1.1000000000000001</v>
      </c>
      <c r="E1070" s="40">
        <f>(G1070+I1070+K1070)</f>
        <v>17455836</v>
      </c>
      <c r="F1070" s="40"/>
      <c r="G1070" s="40"/>
      <c r="H1070" s="40"/>
      <c r="I1070" s="40"/>
      <c r="J1070" s="40">
        <f>+G1068</f>
        <v>15868942</v>
      </c>
      <c r="K1070" s="40">
        <f>TRUNC(D1070*J1070)</f>
        <v>17455836</v>
      </c>
      <c r="L1070" s="29"/>
    </row>
    <row r="1071" spans="1:12">
      <c r="A1071" s="39" t="s">
        <v>670</v>
      </c>
      <c r="B1071" s="33" t="s">
        <v>425</v>
      </c>
      <c r="C1071" s="34"/>
      <c r="D1071" s="35">
        <f>+집계표!$H$2</f>
        <v>0.2</v>
      </c>
      <c r="E1071" s="40">
        <f>(G1071+I1071+K1071)</f>
        <v>6664955</v>
      </c>
      <c r="F1071" s="40"/>
      <c r="G1071" s="40"/>
      <c r="H1071" s="40"/>
      <c r="I1071" s="40"/>
      <c r="J1071" s="40">
        <f>+J1070+K1070</f>
        <v>33324778</v>
      </c>
      <c r="K1071" s="40">
        <f>TRUNC(D1071*J1071)</f>
        <v>6664955</v>
      </c>
      <c r="L1071" s="29"/>
    </row>
    <row r="1072" spans="1:12">
      <c r="A1072" s="39" t="s">
        <v>718</v>
      </c>
      <c r="B1072" s="33"/>
      <c r="C1072" s="34"/>
      <c r="D1072" s="36"/>
      <c r="E1072" s="40">
        <f>SUM(E1068:E1071)</f>
        <v>39989733</v>
      </c>
      <c r="F1072" s="40"/>
      <c r="G1072" s="40">
        <f>SUM(G1068:G1071)</f>
        <v>15868942</v>
      </c>
      <c r="H1072" s="40"/>
      <c r="I1072" s="40"/>
      <c r="J1072" s="40"/>
      <c r="K1072" s="40">
        <f>SUM(K1068:K1071)</f>
        <v>24120791</v>
      </c>
      <c r="L1072" s="29"/>
    </row>
    <row r="1073" spans="1:12" ht="17.25" customHeight="1">
      <c r="A1073" s="22"/>
      <c r="B1073" s="23"/>
      <c r="C1073" s="23"/>
      <c r="D1073" s="32"/>
      <c r="E1073" s="38"/>
      <c r="F1073" s="38"/>
      <c r="G1073" s="38"/>
      <c r="H1073" s="53"/>
      <c r="I1073" s="53"/>
      <c r="J1073" s="53"/>
      <c r="K1073" s="53"/>
      <c r="L1073" s="23"/>
    </row>
    <row r="1074" spans="1:12" ht="17.25" customHeight="1">
      <c r="A1074" s="52" t="s">
        <v>1639</v>
      </c>
      <c r="B1074" s="37"/>
      <c r="C1074" s="23"/>
      <c r="D1074" s="23"/>
      <c r="E1074" s="42"/>
      <c r="F1074" s="54"/>
      <c r="G1074" s="42" t="s">
        <v>662</v>
      </c>
      <c r="H1074" s="54"/>
      <c r="I1074" s="42" t="s">
        <v>662</v>
      </c>
      <c r="J1074" s="54"/>
      <c r="K1074" s="42"/>
      <c r="L1074" s="74"/>
    </row>
    <row r="1075" spans="1:12" ht="17.25" customHeight="1">
      <c r="A1075" s="22" t="s">
        <v>686</v>
      </c>
      <c r="B1075" s="23"/>
      <c r="C1075" s="23" t="s">
        <v>685</v>
      </c>
      <c r="D1075" s="32">
        <v>8</v>
      </c>
      <c r="E1075" s="38">
        <f>(G1075+I1075+K1075)</f>
        <v>3568440</v>
      </c>
      <c r="F1075" s="38">
        <f>+인건비!$D$3</f>
        <v>446055</v>
      </c>
      <c r="G1075" s="38">
        <f>TRUNC(D1075*F1075)</f>
        <v>3568440</v>
      </c>
      <c r="H1075" s="53"/>
      <c r="I1075" s="53"/>
      <c r="J1075" s="53"/>
      <c r="K1075" s="53"/>
      <c r="L1075" s="23"/>
    </row>
    <row r="1076" spans="1:12" ht="17.25" customHeight="1">
      <c r="A1076" s="22" t="s">
        <v>1172</v>
      </c>
      <c r="B1076" s="23"/>
      <c r="C1076" s="23" t="s">
        <v>685</v>
      </c>
      <c r="D1076" s="32">
        <v>18</v>
      </c>
      <c r="E1076" s="38">
        <f>(G1076+I1076+K1076)</f>
        <v>6243390</v>
      </c>
      <c r="F1076" s="38">
        <f>+인건비!$D$4</f>
        <v>346855</v>
      </c>
      <c r="G1076" s="38">
        <f>TRUNC(D1076*F1076)</f>
        <v>6243390</v>
      </c>
      <c r="H1076" s="53"/>
      <c r="I1076" s="53"/>
      <c r="J1076" s="53"/>
      <c r="K1076" s="53"/>
      <c r="L1076" s="23"/>
    </row>
    <row r="1077" spans="1:12" ht="17.25" customHeight="1">
      <c r="A1077" s="22" t="s">
        <v>1161</v>
      </c>
      <c r="B1077" s="23"/>
      <c r="C1077" s="23" t="s">
        <v>685</v>
      </c>
      <c r="D1077" s="32">
        <v>18</v>
      </c>
      <c r="E1077" s="38">
        <f>(G1077+I1077+K1077)</f>
        <v>5288382</v>
      </c>
      <c r="F1077" s="38">
        <f>+인건비!$D$5</f>
        <v>293799</v>
      </c>
      <c r="G1077" s="38">
        <f>TRUNC(D1077*F1077)</f>
        <v>5288382</v>
      </c>
      <c r="H1077" s="53"/>
      <c r="I1077" s="53"/>
      <c r="J1077" s="53"/>
      <c r="K1077" s="53"/>
      <c r="L1077" s="23"/>
    </row>
    <row r="1078" spans="1:12" ht="17.25" customHeight="1">
      <c r="A1078" s="22" t="s">
        <v>1154</v>
      </c>
      <c r="B1078" s="23"/>
      <c r="C1078" s="23" t="s">
        <v>685</v>
      </c>
      <c r="D1078" s="32">
        <v>13</v>
      </c>
      <c r="E1078" s="38">
        <f>(G1078+I1078+K1078)</f>
        <v>3547895</v>
      </c>
      <c r="F1078" s="38">
        <f>+인건비!$D$6</f>
        <v>272915</v>
      </c>
      <c r="G1078" s="38">
        <f>TRUNC(D1078*F1078)</f>
        <v>3547895</v>
      </c>
      <c r="H1078" s="53"/>
      <c r="I1078" s="53"/>
      <c r="J1078" s="53"/>
      <c r="K1078" s="53"/>
      <c r="L1078" s="23"/>
    </row>
    <row r="1079" spans="1:12" ht="17.25" customHeight="1">
      <c r="A1079" s="22" t="s">
        <v>1163</v>
      </c>
      <c r="B1079" s="23"/>
      <c r="C1079" s="23" t="s">
        <v>685</v>
      </c>
      <c r="D1079" s="32">
        <v>13</v>
      </c>
      <c r="E1079" s="38">
        <f>(G1079+I1079+K1079)</f>
        <v>2775448</v>
      </c>
      <c r="F1079" s="38">
        <f>+인건비!$D$7</f>
        <v>213496</v>
      </c>
      <c r="G1079" s="38">
        <f>TRUNC(D1079*F1079)</f>
        <v>2775448</v>
      </c>
      <c r="H1079" s="53"/>
      <c r="I1079" s="53"/>
      <c r="J1079" s="53"/>
      <c r="K1079" s="53"/>
      <c r="L1079" s="23"/>
    </row>
    <row r="1080" spans="1:12">
      <c r="A1080" s="22" t="s">
        <v>701</v>
      </c>
      <c r="B1080" s="23"/>
      <c r="C1080" s="23"/>
      <c r="D1080" s="32"/>
      <c r="E1080" s="38">
        <f>SUM(E1075:E1079)</f>
        <v>21423555</v>
      </c>
      <c r="F1080" s="38"/>
      <c r="G1080" s="38">
        <f>SUM(G1075:G1079)</f>
        <v>21423555</v>
      </c>
      <c r="H1080" s="38"/>
      <c r="I1080" s="38"/>
      <c r="J1080" s="38"/>
      <c r="K1080" s="38"/>
      <c r="L1080" s="29"/>
    </row>
    <row r="1081" spans="1:12">
      <c r="A1081" s="22"/>
      <c r="B1081" s="23"/>
      <c r="C1081" s="23"/>
      <c r="D1081" s="32"/>
      <c r="E1081" s="38"/>
      <c r="F1081" s="38"/>
      <c r="G1081" s="38"/>
      <c r="H1081" s="38"/>
      <c r="I1081" s="38"/>
      <c r="J1081" s="38"/>
      <c r="K1081" s="38"/>
      <c r="L1081" s="29"/>
    </row>
    <row r="1082" spans="1:12">
      <c r="A1082" s="39" t="s">
        <v>682</v>
      </c>
      <c r="B1082" s="33" t="s">
        <v>1164</v>
      </c>
      <c r="C1082" s="34"/>
      <c r="D1082" s="35">
        <f>+집계표!$G$2</f>
        <v>1.1000000000000001</v>
      </c>
      <c r="E1082" s="40">
        <f>(G1082+I1082+K1082)</f>
        <v>23565910</v>
      </c>
      <c r="F1082" s="40"/>
      <c r="G1082" s="40"/>
      <c r="H1082" s="40"/>
      <c r="I1082" s="40"/>
      <c r="J1082" s="40">
        <f>+G1080</f>
        <v>21423555</v>
      </c>
      <c r="K1082" s="40">
        <f>TRUNC(D1082*J1082)</f>
        <v>23565910</v>
      </c>
      <c r="L1082" s="29"/>
    </row>
    <row r="1083" spans="1:12">
      <c r="A1083" s="39" t="s">
        <v>670</v>
      </c>
      <c r="B1083" s="33" t="s">
        <v>425</v>
      </c>
      <c r="C1083" s="34"/>
      <c r="D1083" s="35">
        <f>+집계표!$H$2</f>
        <v>0.2</v>
      </c>
      <c r="E1083" s="40">
        <f>(G1083+I1083+K1083)</f>
        <v>8997893</v>
      </c>
      <c r="F1083" s="40"/>
      <c r="G1083" s="40"/>
      <c r="H1083" s="40"/>
      <c r="I1083" s="40"/>
      <c r="J1083" s="40">
        <f>+J1082+K1082</f>
        <v>44989465</v>
      </c>
      <c r="K1083" s="40">
        <f>TRUNC(D1083*J1083)</f>
        <v>8997893</v>
      </c>
      <c r="L1083" s="29"/>
    </row>
    <row r="1084" spans="1:12">
      <c r="A1084" s="39" t="s">
        <v>718</v>
      </c>
      <c r="B1084" s="33"/>
      <c r="C1084" s="34"/>
      <c r="D1084" s="36"/>
      <c r="E1084" s="40">
        <f>SUM(E1080:E1083)</f>
        <v>53987358</v>
      </c>
      <c r="F1084" s="40"/>
      <c r="G1084" s="40">
        <f>SUM(G1080:G1083)</f>
        <v>21423555</v>
      </c>
      <c r="H1084" s="40"/>
      <c r="I1084" s="40"/>
      <c r="J1084" s="40"/>
      <c r="K1084" s="40">
        <f>SUM(K1080:K1083)</f>
        <v>32563803</v>
      </c>
      <c r="L1084" s="29"/>
    </row>
    <row r="1085" spans="1:12" ht="17.25" customHeight="1">
      <c r="A1085" s="22"/>
      <c r="B1085" s="23"/>
      <c r="C1085" s="23"/>
      <c r="D1085" s="32"/>
      <c r="E1085" s="38"/>
      <c r="F1085" s="38"/>
      <c r="G1085" s="38"/>
      <c r="H1085" s="53"/>
      <c r="I1085" s="53"/>
      <c r="J1085" s="53"/>
      <c r="K1085" s="53"/>
      <c r="L1085" s="23"/>
    </row>
    <row r="1086" spans="1:12" ht="17.25" customHeight="1">
      <c r="A1086" s="52" t="s">
        <v>1649</v>
      </c>
      <c r="B1086" s="37"/>
      <c r="C1086" s="23"/>
      <c r="D1086" s="23"/>
      <c r="E1086" s="42"/>
      <c r="F1086" s="54"/>
      <c r="G1086" s="42" t="s">
        <v>662</v>
      </c>
      <c r="H1086" s="54"/>
      <c r="I1086" s="42" t="s">
        <v>662</v>
      </c>
      <c r="J1086" s="54"/>
      <c r="K1086" s="42"/>
      <c r="L1086" s="74"/>
    </row>
    <row r="1087" spans="1:12" ht="17.25" customHeight="1">
      <c r="A1087" s="22" t="s">
        <v>686</v>
      </c>
      <c r="B1087" s="23"/>
      <c r="C1087" s="23" t="s">
        <v>685</v>
      </c>
      <c r="D1087" s="32">
        <v>10</v>
      </c>
      <c r="E1087" s="38">
        <f>(G1087+I1087+K1087)</f>
        <v>4460550</v>
      </c>
      <c r="F1087" s="38">
        <f>+인건비!$D$3</f>
        <v>446055</v>
      </c>
      <c r="G1087" s="38">
        <f>TRUNC(D1087*F1087)</f>
        <v>4460550</v>
      </c>
      <c r="H1087" s="53"/>
      <c r="I1087" s="53"/>
      <c r="J1087" s="53"/>
      <c r="K1087" s="53"/>
      <c r="L1087" s="23"/>
    </row>
    <row r="1088" spans="1:12" ht="17.25" customHeight="1">
      <c r="A1088" s="22" t="s">
        <v>1172</v>
      </c>
      <c r="B1088" s="23"/>
      <c r="C1088" s="23" t="s">
        <v>685</v>
      </c>
      <c r="D1088" s="32">
        <v>22</v>
      </c>
      <c r="E1088" s="38">
        <f>(G1088+I1088+K1088)</f>
        <v>7630810</v>
      </c>
      <c r="F1088" s="38">
        <f>+인건비!$D$4</f>
        <v>346855</v>
      </c>
      <c r="G1088" s="38">
        <f>TRUNC(D1088*F1088)</f>
        <v>7630810</v>
      </c>
      <c r="H1088" s="53"/>
      <c r="I1088" s="53"/>
      <c r="J1088" s="53"/>
      <c r="K1088" s="53"/>
      <c r="L1088" s="23"/>
    </row>
    <row r="1089" spans="1:12" ht="17.25" customHeight="1">
      <c r="A1089" s="22" t="s">
        <v>1161</v>
      </c>
      <c r="B1089" s="23"/>
      <c r="C1089" s="23" t="s">
        <v>685</v>
      </c>
      <c r="D1089" s="32">
        <v>22</v>
      </c>
      <c r="E1089" s="38">
        <f>(G1089+I1089+K1089)</f>
        <v>6463578</v>
      </c>
      <c r="F1089" s="38">
        <f>+인건비!$D$5</f>
        <v>293799</v>
      </c>
      <c r="G1089" s="38">
        <f>TRUNC(D1089*F1089)</f>
        <v>6463578</v>
      </c>
      <c r="H1089" s="53"/>
      <c r="I1089" s="53"/>
      <c r="J1089" s="53"/>
      <c r="K1089" s="53"/>
      <c r="L1089" s="23"/>
    </row>
    <row r="1090" spans="1:12" ht="17.25" customHeight="1">
      <c r="A1090" s="22" t="s">
        <v>1154</v>
      </c>
      <c r="B1090" s="23"/>
      <c r="C1090" s="23" t="s">
        <v>685</v>
      </c>
      <c r="D1090" s="32">
        <v>16</v>
      </c>
      <c r="E1090" s="38">
        <f>(G1090+I1090+K1090)</f>
        <v>4366640</v>
      </c>
      <c r="F1090" s="38">
        <f>+인건비!$D$6</f>
        <v>272915</v>
      </c>
      <c r="G1090" s="38">
        <f>TRUNC(D1090*F1090)</f>
        <v>4366640</v>
      </c>
      <c r="H1090" s="53"/>
      <c r="I1090" s="53"/>
      <c r="J1090" s="53"/>
      <c r="K1090" s="53"/>
      <c r="L1090" s="23"/>
    </row>
    <row r="1091" spans="1:12" ht="17.25" customHeight="1">
      <c r="A1091" s="22" t="s">
        <v>1163</v>
      </c>
      <c r="B1091" s="23"/>
      <c r="C1091" s="23" t="s">
        <v>685</v>
      </c>
      <c r="D1091" s="32">
        <v>16</v>
      </c>
      <c r="E1091" s="38">
        <f>(G1091+I1091+K1091)</f>
        <v>3415936</v>
      </c>
      <c r="F1091" s="38">
        <f>+인건비!$D$7</f>
        <v>213496</v>
      </c>
      <c r="G1091" s="38">
        <f>TRUNC(D1091*F1091)</f>
        <v>3415936</v>
      </c>
      <c r="H1091" s="53"/>
      <c r="I1091" s="53"/>
      <c r="J1091" s="53"/>
      <c r="K1091" s="53"/>
      <c r="L1091" s="23"/>
    </row>
    <row r="1092" spans="1:12">
      <c r="A1092" s="22" t="s">
        <v>701</v>
      </c>
      <c r="B1092" s="23"/>
      <c r="C1092" s="23"/>
      <c r="D1092" s="32"/>
      <c r="E1092" s="38">
        <f>SUM(E1087:E1091)</f>
        <v>26337514</v>
      </c>
      <c r="F1092" s="38"/>
      <c r="G1092" s="38">
        <f>SUM(G1087:G1091)</f>
        <v>26337514</v>
      </c>
      <c r="H1092" s="38"/>
      <c r="I1092" s="38"/>
      <c r="J1092" s="38"/>
      <c r="K1092" s="38"/>
      <c r="L1092" s="29"/>
    </row>
    <row r="1093" spans="1:12">
      <c r="A1093" s="22"/>
      <c r="B1093" s="23"/>
      <c r="C1093" s="23"/>
      <c r="D1093" s="32"/>
      <c r="E1093" s="38"/>
      <c r="F1093" s="38"/>
      <c r="G1093" s="38"/>
      <c r="H1093" s="38"/>
      <c r="I1093" s="38"/>
      <c r="J1093" s="38"/>
      <c r="K1093" s="38"/>
      <c r="L1093" s="29"/>
    </row>
    <row r="1094" spans="1:12">
      <c r="A1094" s="39" t="s">
        <v>682</v>
      </c>
      <c r="B1094" s="33" t="s">
        <v>1164</v>
      </c>
      <c r="C1094" s="34"/>
      <c r="D1094" s="35">
        <f>+집계표!$G$2</f>
        <v>1.1000000000000001</v>
      </c>
      <c r="E1094" s="40">
        <f>(G1094+I1094+K1094)</f>
        <v>28971265</v>
      </c>
      <c r="F1094" s="40"/>
      <c r="G1094" s="40"/>
      <c r="H1094" s="40"/>
      <c r="I1094" s="40"/>
      <c r="J1094" s="40">
        <f>+G1092</f>
        <v>26337514</v>
      </c>
      <c r="K1094" s="40">
        <f>TRUNC(D1094*J1094)</f>
        <v>28971265</v>
      </c>
      <c r="L1094" s="29"/>
    </row>
    <row r="1095" spans="1:12">
      <c r="A1095" s="39" t="s">
        <v>670</v>
      </c>
      <c r="B1095" s="33" t="s">
        <v>425</v>
      </c>
      <c r="C1095" s="34"/>
      <c r="D1095" s="35">
        <f>+집계표!$H$2</f>
        <v>0.2</v>
      </c>
      <c r="E1095" s="40">
        <f>(G1095+I1095+K1095)</f>
        <v>11061755</v>
      </c>
      <c r="F1095" s="40"/>
      <c r="G1095" s="40"/>
      <c r="H1095" s="40"/>
      <c r="I1095" s="40"/>
      <c r="J1095" s="40">
        <f>+J1094+K1094</f>
        <v>55308779</v>
      </c>
      <c r="K1095" s="40">
        <f>TRUNC(D1095*J1095)</f>
        <v>11061755</v>
      </c>
      <c r="L1095" s="29"/>
    </row>
    <row r="1096" spans="1:12">
      <c r="A1096" s="39" t="s">
        <v>718</v>
      </c>
      <c r="B1096" s="33"/>
      <c r="C1096" s="34"/>
      <c r="D1096" s="36"/>
      <c r="E1096" s="40">
        <f>SUM(E1092:E1095)</f>
        <v>66370534</v>
      </c>
      <c r="F1096" s="40"/>
      <c r="G1096" s="40">
        <f>SUM(G1092:G1095)</f>
        <v>26337514</v>
      </c>
      <c r="H1096" s="40"/>
      <c r="I1096" s="40"/>
      <c r="J1096" s="40"/>
      <c r="K1096" s="40">
        <f>SUM(K1092:K1095)</f>
        <v>40033020</v>
      </c>
      <c r="L1096" s="29"/>
    </row>
    <row r="1097" spans="1:12" ht="17.25" customHeight="1">
      <c r="A1097" s="22"/>
      <c r="B1097" s="23"/>
      <c r="C1097" s="23"/>
      <c r="D1097" s="32"/>
      <c r="E1097" s="38"/>
      <c r="F1097" s="38"/>
      <c r="G1097" s="38"/>
      <c r="H1097" s="53"/>
      <c r="I1097" s="53"/>
      <c r="J1097" s="53"/>
      <c r="K1097" s="53"/>
      <c r="L1097" s="23"/>
    </row>
    <row r="1098" spans="1:12" ht="17.25" customHeight="1">
      <c r="A1098" s="52" t="s">
        <v>2110</v>
      </c>
      <c r="B1098" s="37"/>
      <c r="C1098" s="23"/>
      <c r="D1098" s="23"/>
      <c r="E1098" s="42"/>
      <c r="F1098" s="54"/>
      <c r="G1098" s="42" t="s">
        <v>662</v>
      </c>
      <c r="H1098" s="54"/>
      <c r="I1098" s="42" t="s">
        <v>662</v>
      </c>
      <c r="J1098" s="54"/>
      <c r="K1098" s="42"/>
      <c r="L1098" s="74"/>
    </row>
    <row r="1099" spans="1:12" ht="17.25" customHeight="1">
      <c r="A1099" s="22" t="s">
        <v>1172</v>
      </c>
      <c r="B1099" s="23"/>
      <c r="C1099" s="23" t="s">
        <v>685</v>
      </c>
      <c r="D1099" s="32">
        <v>3</v>
      </c>
      <c r="E1099" s="38">
        <f>(G1099+I1099+K1099)</f>
        <v>1040565</v>
      </c>
      <c r="F1099" s="38">
        <f>+인건비!$D$4</f>
        <v>346855</v>
      </c>
      <c r="G1099" s="38">
        <f>TRUNC(D1099*F1099)</f>
        <v>1040565</v>
      </c>
      <c r="H1099" s="53"/>
      <c r="I1099" s="53"/>
      <c r="J1099" s="53"/>
      <c r="K1099" s="53"/>
      <c r="L1099" s="23"/>
    </row>
    <row r="1100" spans="1:12" ht="17.25" customHeight="1">
      <c r="A1100" s="22" t="s">
        <v>1161</v>
      </c>
      <c r="B1100" s="23"/>
      <c r="C1100" s="23" t="s">
        <v>685</v>
      </c>
      <c r="D1100" s="32">
        <f>2+6</f>
        <v>8</v>
      </c>
      <c r="E1100" s="38">
        <f>(G1100+I1100+K1100)</f>
        <v>2350392</v>
      </c>
      <c r="F1100" s="38">
        <f>+인건비!$D$5</f>
        <v>293799</v>
      </c>
      <c r="G1100" s="38">
        <f>TRUNC(D1100*F1100)</f>
        <v>2350392</v>
      </c>
      <c r="H1100" s="53"/>
      <c r="I1100" s="53"/>
      <c r="J1100" s="53"/>
      <c r="K1100" s="53"/>
      <c r="L1100" s="23"/>
    </row>
    <row r="1101" spans="1:12" ht="17.25" customHeight="1">
      <c r="A1101" s="22" t="s">
        <v>1154</v>
      </c>
      <c r="B1101" s="23"/>
      <c r="C1101" s="23" t="s">
        <v>685</v>
      </c>
      <c r="D1101" s="32">
        <f>3+6</f>
        <v>9</v>
      </c>
      <c r="E1101" s="38">
        <f>(G1101+I1101+K1101)</f>
        <v>2456235</v>
      </c>
      <c r="F1101" s="38">
        <f>+인건비!$D$6</f>
        <v>272915</v>
      </c>
      <c r="G1101" s="38">
        <f>TRUNC(D1101*F1101)</f>
        <v>2456235</v>
      </c>
      <c r="H1101" s="53"/>
      <c r="I1101" s="53"/>
      <c r="J1101" s="53"/>
      <c r="K1101" s="53"/>
      <c r="L1101" s="23"/>
    </row>
    <row r="1102" spans="1:12" ht="17.25" customHeight="1">
      <c r="A1102" s="22" t="s">
        <v>1163</v>
      </c>
      <c r="B1102" s="23"/>
      <c r="C1102" s="23" t="s">
        <v>685</v>
      </c>
      <c r="D1102" s="32">
        <f>1+6</f>
        <v>7</v>
      </c>
      <c r="E1102" s="38">
        <f>(G1102+I1102+K1102)</f>
        <v>1494472</v>
      </c>
      <c r="F1102" s="38">
        <f>+인건비!$D$7</f>
        <v>213496</v>
      </c>
      <c r="G1102" s="38">
        <f>TRUNC(D1102*F1102)</f>
        <v>1494472</v>
      </c>
      <c r="H1102" s="53"/>
      <c r="I1102" s="53"/>
      <c r="J1102" s="53"/>
      <c r="K1102" s="53"/>
      <c r="L1102" s="23"/>
    </row>
    <row r="1103" spans="1:12" ht="17.25" customHeight="1">
      <c r="A1103" s="22" t="s">
        <v>668</v>
      </c>
      <c r="B1103" s="23" t="s">
        <v>1164</v>
      </c>
      <c r="C1103" s="23" t="s">
        <v>666</v>
      </c>
      <c r="D1103" s="32">
        <v>5</v>
      </c>
      <c r="E1103" s="38">
        <f>(G1103+I1103+K1103)</f>
        <v>367083</v>
      </c>
      <c r="F1103" s="38"/>
      <c r="G1103" s="38"/>
      <c r="H1103" s="53">
        <f>SUM(G1099:G1102)</f>
        <v>7341664</v>
      </c>
      <c r="I1103" s="38">
        <f>TRUNC(D1103/100*H1103)</f>
        <v>367083</v>
      </c>
      <c r="J1103" s="53"/>
      <c r="K1103" s="53"/>
      <c r="L1103" s="23"/>
    </row>
    <row r="1104" spans="1:12">
      <c r="A1104" s="22" t="s">
        <v>701</v>
      </c>
      <c r="B1104" s="23"/>
      <c r="C1104" s="23"/>
      <c r="D1104" s="32"/>
      <c r="E1104" s="38">
        <f>SUM(E1099:E1103)</f>
        <v>7708747</v>
      </c>
      <c r="F1104" s="38"/>
      <c r="G1104" s="38">
        <f>SUM(G1099:G1102)</f>
        <v>7341664</v>
      </c>
      <c r="H1104" s="38"/>
      <c r="I1104" s="38">
        <f>SUM(I1103)</f>
        <v>367083</v>
      </c>
      <c r="J1104" s="38"/>
      <c r="K1104" s="38"/>
      <c r="L1104" s="29"/>
    </row>
    <row r="1105" spans="1:12">
      <c r="A1105" s="22"/>
      <c r="B1105" s="23"/>
      <c r="C1105" s="23"/>
      <c r="D1105" s="32"/>
      <c r="E1105" s="38"/>
      <c r="F1105" s="38"/>
      <c r="G1105" s="38"/>
      <c r="H1105" s="38"/>
      <c r="I1105" s="38"/>
      <c r="J1105" s="38"/>
      <c r="K1105" s="38"/>
      <c r="L1105" s="29"/>
    </row>
    <row r="1106" spans="1:12">
      <c r="A1106" s="39" t="s">
        <v>682</v>
      </c>
      <c r="B1106" s="33" t="s">
        <v>1164</v>
      </c>
      <c r="C1106" s="34"/>
      <c r="D1106" s="35">
        <f>+집계표!$G$2</f>
        <v>1.1000000000000001</v>
      </c>
      <c r="E1106" s="40">
        <f>(G1106+I1106+K1106)</f>
        <v>8075830</v>
      </c>
      <c r="F1106" s="40"/>
      <c r="G1106" s="40"/>
      <c r="H1106" s="40"/>
      <c r="I1106" s="40"/>
      <c r="J1106" s="40">
        <f>+G1104</f>
        <v>7341664</v>
      </c>
      <c r="K1106" s="40">
        <f>TRUNC(D1106*J1106)</f>
        <v>8075830</v>
      </c>
      <c r="L1106" s="29"/>
    </row>
    <row r="1107" spans="1:12">
      <c r="A1107" s="39" t="s">
        <v>670</v>
      </c>
      <c r="B1107" s="33" t="s">
        <v>425</v>
      </c>
      <c r="C1107" s="34"/>
      <c r="D1107" s="35">
        <f>+집계표!$H$2</f>
        <v>0.2</v>
      </c>
      <c r="E1107" s="40">
        <f>(G1107+I1107+K1107)</f>
        <v>3083498</v>
      </c>
      <c r="F1107" s="40"/>
      <c r="G1107" s="40"/>
      <c r="H1107" s="40"/>
      <c r="I1107" s="40"/>
      <c r="J1107" s="40">
        <f>+J1106+K1106</f>
        <v>15417494</v>
      </c>
      <c r="K1107" s="40">
        <f>TRUNC(D1107*J1107)</f>
        <v>3083498</v>
      </c>
      <c r="L1107" s="29"/>
    </row>
    <row r="1108" spans="1:12">
      <c r="A1108" s="39" t="s">
        <v>718</v>
      </c>
      <c r="B1108" s="33"/>
      <c r="C1108" s="34"/>
      <c r="D1108" s="36"/>
      <c r="E1108" s="40">
        <f>SUM(E1104:E1107)</f>
        <v>18868075</v>
      </c>
      <c r="F1108" s="40"/>
      <c r="G1108" s="40">
        <f>SUM(G1104:G1107)</f>
        <v>7341664</v>
      </c>
      <c r="H1108" s="40"/>
      <c r="I1108" s="40"/>
      <c r="J1108" s="40"/>
      <c r="K1108" s="40">
        <f>SUM(K1104:K1107)</f>
        <v>11159328</v>
      </c>
      <c r="L1108" s="29"/>
    </row>
    <row r="1109" spans="1:12" ht="17.25" customHeight="1">
      <c r="A1109" s="22"/>
      <c r="B1109" s="23"/>
      <c r="C1109" s="23"/>
      <c r="D1109" s="32"/>
      <c r="E1109" s="38"/>
      <c r="F1109" s="38"/>
      <c r="G1109" s="38"/>
      <c r="H1109" s="53"/>
      <c r="I1109" s="53"/>
      <c r="J1109" s="53"/>
      <c r="K1109" s="53"/>
      <c r="L1109" s="23"/>
    </row>
    <row r="1110" spans="1:12" ht="17.25" customHeight="1">
      <c r="A1110" s="52" t="s">
        <v>1812</v>
      </c>
      <c r="B1110" s="37"/>
      <c r="C1110" s="23"/>
      <c r="D1110" s="23"/>
      <c r="E1110" s="42"/>
      <c r="F1110" s="54"/>
      <c r="G1110" s="42" t="s">
        <v>662</v>
      </c>
      <c r="H1110" s="54"/>
      <c r="I1110" s="42" t="s">
        <v>662</v>
      </c>
      <c r="J1110" s="54"/>
      <c r="K1110" s="42"/>
      <c r="L1110" s="74"/>
    </row>
    <row r="1111" spans="1:12" ht="17.25" customHeight="1">
      <c r="A1111" s="22" t="s">
        <v>1172</v>
      </c>
      <c r="B1111" s="23"/>
      <c r="C1111" s="23" t="s">
        <v>685</v>
      </c>
      <c r="D1111" s="32">
        <v>1</v>
      </c>
      <c r="E1111" s="38">
        <f>(G1111+I1111+K1111)</f>
        <v>346855</v>
      </c>
      <c r="F1111" s="38">
        <f>+인건비!$D$4</f>
        <v>346855</v>
      </c>
      <c r="G1111" s="38">
        <f>TRUNC(D1111*F1111)</f>
        <v>346855</v>
      </c>
      <c r="H1111" s="53"/>
      <c r="I1111" s="53"/>
      <c r="J1111" s="53"/>
      <c r="K1111" s="53"/>
      <c r="L1111" s="23"/>
    </row>
    <row r="1112" spans="1:12" ht="17.25" customHeight="1">
      <c r="A1112" s="22" t="s">
        <v>1161</v>
      </c>
      <c r="B1112" s="23"/>
      <c r="C1112" s="23" t="s">
        <v>685</v>
      </c>
      <c r="D1112" s="32">
        <v>1</v>
      </c>
      <c r="E1112" s="38">
        <f>(G1112+I1112+K1112)</f>
        <v>293799</v>
      </c>
      <c r="F1112" s="38">
        <f>+인건비!$D$5</f>
        <v>293799</v>
      </c>
      <c r="G1112" s="38">
        <f>TRUNC(D1112*F1112)</f>
        <v>293799</v>
      </c>
      <c r="H1112" s="53"/>
      <c r="I1112" s="53"/>
      <c r="J1112" s="53"/>
      <c r="K1112" s="53"/>
      <c r="L1112" s="23"/>
    </row>
    <row r="1113" spans="1:12" ht="17.25" customHeight="1">
      <c r="A1113" s="22" t="s">
        <v>1154</v>
      </c>
      <c r="B1113" s="23"/>
      <c r="C1113" s="23" t="s">
        <v>685</v>
      </c>
      <c r="D1113" s="32">
        <v>2</v>
      </c>
      <c r="E1113" s="38">
        <f>(G1113+I1113+K1113)</f>
        <v>545830</v>
      </c>
      <c r="F1113" s="38">
        <f>+인건비!$D$6</f>
        <v>272915</v>
      </c>
      <c r="G1113" s="38">
        <f>TRUNC(D1113*F1113)</f>
        <v>545830</v>
      </c>
      <c r="H1113" s="53"/>
      <c r="I1113" s="53"/>
      <c r="J1113" s="53"/>
      <c r="K1113" s="53"/>
      <c r="L1113" s="23"/>
    </row>
    <row r="1114" spans="1:12" ht="17.25" customHeight="1">
      <c r="A1114" s="22" t="s">
        <v>1163</v>
      </c>
      <c r="B1114" s="23"/>
      <c r="C1114" s="23" t="s">
        <v>685</v>
      </c>
      <c r="D1114" s="32">
        <v>1</v>
      </c>
      <c r="E1114" s="38">
        <f>(G1114+I1114+K1114)</f>
        <v>213496</v>
      </c>
      <c r="F1114" s="38">
        <f>+인건비!$D$7</f>
        <v>213496</v>
      </c>
      <c r="G1114" s="38">
        <f>TRUNC(D1114*F1114)</f>
        <v>213496</v>
      </c>
      <c r="H1114" s="53"/>
      <c r="I1114" s="53"/>
      <c r="J1114" s="53"/>
      <c r="K1114" s="53"/>
      <c r="L1114" s="23"/>
    </row>
    <row r="1115" spans="1:12" ht="17.25" customHeight="1">
      <c r="A1115" s="22" t="s">
        <v>714</v>
      </c>
      <c r="B1115" s="23"/>
      <c r="C1115" s="23" t="s">
        <v>685</v>
      </c>
      <c r="D1115" s="32">
        <v>1</v>
      </c>
      <c r="E1115" s="38"/>
      <c r="F1115" s="38"/>
      <c r="G1115" s="38"/>
      <c r="H1115" s="53"/>
      <c r="I1115" s="53"/>
      <c r="J1115" s="53">
        <f>인건비!E25</f>
        <v>191869</v>
      </c>
      <c r="K1115" s="38">
        <f>TRUNC(D1115*J1115)</f>
        <v>191869</v>
      </c>
      <c r="L1115" s="23"/>
    </row>
    <row r="1116" spans="1:12" ht="17.25" customHeight="1">
      <c r="A1116" s="22" t="s">
        <v>681</v>
      </c>
      <c r="B1116" s="23"/>
      <c r="C1116" s="23" t="s">
        <v>739</v>
      </c>
      <c r="D1116" s="32">
        <v>104</v>
      </c>
      <c r="E1116" s="38"/>
      <c r="F1116" s="38"/>
      <c r="G1116" s="38"/>
      <c r="H1116" s="38">
        <f>+재료비!$K$7</f>
        <v>1506</v>
      </c>
      <c r="I1116" s="38">
        <f>TRUNC(D1116*H1116)</f>
        <v>156624</v>
      </c>
      <c r="J1116" s="38"/>
      <c r="K1116" s="38"/>
      <c r="L1116" s="23"/>
    </row>
    <row r="1117" spans="1:12" ht="17.25" customHeight="1">
      <c r="A1117" s="22" t="s">
        <v>668</v>
      </c>
      <c r="B1117" s="23" t="s">
        <v>1327</v>
      </c>
      <c r="C1117" s="23" t="s">
        <v>666</v>
      </c>
      <c r="D1117" s="98">
        <v>45</v>
      </c>
      <c r="E1117" s="38"/>
      <c r="F1117" s="38"/>
      <c r="G1117" s="38"/>
      <c r="H1117" s="53">
        <f>I1116</f>
        <v>156624</v>
      </c>
      <c r="I1117" s="38">
        <f>TRUNC(D1117/100*H1117)</f>
        <v>70480</v>
      </c>
      <c r="J1117" s="38"/>
      <c r="K1117" s="38"/>
      <c r="L1117" s="94"/>
    </row>
    <row r="1118" spans="1:12" ht="17.25" customHeight="1">
      <c r="A1118" s="22" t="s">
        <v>1539</v>
      </c>
      <c r="B1118" s="23" t="s">
        <v>2022</v>
      </c>
      <c r="C1118" s="23" t="s">
        <v>770</v>
      </c>
      <c r="D1118" s="32">
        <v>8</v>
      </c>
      <c r="E1118" s="38"/>
      <c r="F1118" s="38"/>
      <c r="G1118" s="38"/>
      <c r="H1118" s="53"/>
      <c r="I1118" s="38"/>
      <c r="J1118" s="38">
        <f>기계손료!J62</f>
        <v>8064</v>
      </c>
      <c r="K1118" s="38">
        <f>TRUNC(D1118*J1118)</f>
        <v>64512</v>
      </c>
      <c r="L1118" s="23"/>
    </row>
    <row r="1119" spans="1:12" ht="17.25" customHeight="1">
      <c r="A1119" s="22" t="s">
        <v>995</v>
      </c>
      <c r="B1119" s="23"/>
      <c r="C1119" s="23" t="s">
        <v>770</v>
      </c>
      <c r="D1119" s="59">
        <v>4.4800000000000004</v>
      </c>
      <c r="E1119" s="38"/>
      <c r="F1119" s="38"/>
      <c r="G1119" s="38"/>
      <c r="H1119" s="53"/>
      <c r="I1119" s="53"/>
      <c r="J1119" s="53">
        <f>기계손료!J24</f>
        <v>17218</v>
      </c>
      <c r="K1119" s="38">
        <f>TRUNC(D1119*J1119)</f>
        <v>77136</v>
      </c>
      <c r="L1119" s="94"/>
    </row>
    <row r="1120" spans="1:12" ht="17.25" customHeight="1">
      <c r="A1120" s="22" t="s">
        <v>993</v>
      </c>
      <c r="B1120" s="23"/>
      <c r="C1120" s="23" t="s">
        <v>770</v>
      </c>
      <c r="D1120" s="59">
        <v>4.4800000000000004</v>
      </c>
      <c r="E1120" s="38"/>
      <c r="F1120" s="38"/>
      <c r="G1120" s="38"/>
      <c r="H1120" s="53"/>
      <c r="I1120" s="53"/>
      <c r="J1120" s="53">
        <f>기계손료!J4</f>
        <v>1918</v>
      </c>
      <c r="K1120" s="38">
        <f>TRUNC(D1120*J1120)</f>
        <v>8592</v>
      </c>
      <c r="L1120" s="94"/>
    </row>
    <row r="1121" spans="1:12">
      <c r="A1121" s="22" t="s">
        <v>701</v>
      </c>
      <c r="B1121" s="23"/>
      <c r="C1121" s="23"/>
      <c r="D1121" s="32"/>
      <c r="E1121" s="38">
        <f>(G1121+I1121+K1121)</f>
        <v>1622338</v>
      </c>
      <c r="F1121" s="38"/>
      <c r="G1121" s="38">
        <f>SUM(G1112:G1120)</f>
        <v>1053125</v>
      </c>
      <c r="H1121" s="38"/>
      <c r="I1121" s="38">
        <f>SUM(I1112:I1120)</f>
        <v>227104</v>
      </c>
      <c r="J1121" s="38"/>
      <c r="K1121" s="38">
        <f>SUM(K1112:K1120)</f>
        <v>342109</v>
      </c>
      <c r="L1121" s="29"/>
    </row>
    <row r="1122" spans="1:12">
      <c r="A1122" s="22"/>
      <c r="B1122" s="23"/>
      <c r="C1122" s="23"/>
      <c r="D1122" s="32"/>
      <c r="E1122" s="38"/>
      <c r="F1122" s="38"/>
      <c r="G1122" s="38"/>
      <c r="H1122" s="38"/>
      <c r="I1122" s="38"/>
      <c r="J1122" s="38"/>
      <c r="K1122" s="38"/>
      <c r="L1122" s="29"/>
    </row>
    <row r="1123" spans="1:12">
      <c r="A1123" s="39" t="s">
        <v>682</v>
      </c>
      <c r="B1123" s="33" t="s">
        <v>1164</v>
      </c>
      <c r="C1123" s="34"/>
      <c r="D1123" s="35">
        <f>+집계표!$G$2</f>
        <v>1.1000000000000001</v>
      </c>
      <c r="E1123" s="40">
        <f>(G1123+I1123+K1123)</f>
        <v>1158437</v>
      </c>
      <c r="F1123" s="40"/>
      <c r="G1123" s="40"/>
      <c r="H1123" s="40"/>
      <c r="I1123" s="40"/>
      <c r="J1123" s="40">
        <f>+G1121</f>
        <v>1053125</v>
      </c>
      <c r="K1123" s="40">
        <f>TRUNC(D1123*J1123)</f>
        <v>1158437</v>
      </c>
      <c r="L1123" s="29"/>
    </row>
    <row r="1124" spans="1:12">
      <c r="A1124" s="39" t="s">
        <v>670</v>
      </c>
      <c r="B1124" s="33" t="s">
        <v>425</v>
      </c>
      <c r="C1124" s="34"/>
      <c r="D1124" s="35">
        <f>+집계표!$H$2</f>
        <v>0.2</v>
      </c>
      <c r="E1124" s="40">
        <f>(G1124+I1124+K1124)</f>
        <v>442312</v>
      </c>
      <c r="F1124" s="40"/>
      <c r="G1124" s="40"/>
      <c r="H1124" s="40"/>
      <c r="I1124" s="40"/>
      <c r="J1124" s="40">
        <f>+J1123+K1123</f>
        <v>2211562</v>
      </c>
      <c r="K1124" s="40">
        <f>TRUNC(D1124*J1124)</f>
        <v>442312</v>
      </c>
      <c r="L1124" s="29"/>
    </row>
    <row r="1125" spans="1:12">
      <c r="A1125" s="39" t="s">
        <v>718</v>
      </c>
      <c r="B1125" s="33"/>
      <c r="C1125" s="34"/>
      <c r="D1125" s="36"/>
      <c r="E1125" s="40">
        <f>SUM(E1121:E1124)</f>
        <v>3223087</v>
      </c>
      <c r="F1125" s="40"/>
      <c r="G1125" s="40">
        <f>SUM(G1121:G1124)</f>
        <v>1053125</v>
      </c>
      <c r="H1125" s="40"/>
      <c r="I1125" s="40">
        <f>SUM(I1121:I1124)</f>
        <v>227104</v>
      </c>
      <c r="J1125" s="40"/>
      <c r="K1125" s="40">
        <f>SUM(K1121:K1124)</f>
        <v>1942858</v>
      </c>
      <c r="L1125" s="29"/>
    </row>
    <row r="1126" spans="1:12">
      <c r="A1126" s="22"/>
      <c r="B1126" s="23"/>
      <c r="C1126" s="23"/>
      <c r="D1126" s="32"/>
      <c r="E1126" s="38"/>
      <c r="F1126" s="38"/>
      <c r="G1126" s="38"/>
      <c r="H1126" s="38"/>
      <c r="I1126" s="38"/>
      <c r="J1126" s="38"/>
      <c r="K1126" s="38"/>
      <c r="L1126" s="29"/>
    </row>
    <row r="1127" spans="1:12">
      <c r="A1127" s="52" t="s">
        <v>2021</v>
      </c>
      <c r="B1127" s="37"/>
      <c r="C1127" s="23"/>
      <c r="D1127" s="23"/>
      <c r="E1127" s="38"/>
      <c r="F1127" s="53"/>
      <c r="G1127" s="38" t="s">
        <v>662</v>
      </c>
      <c r="H1127" s="53"/>
      <c r="I1127" s="38"/>
      <c r="J1127" s="53"/>
      <c r="K1127" s="38" t="s">
        <v>662</v>
      </c>
      <c r="L1127" s="26"/>
    </row>
    <row r="1128" spans="1:12" ht="17.25" customHeight="1">
      <c r="A1128" s="52" t="s">
        <v>906</v>
      </c>
      <c r="B1128" s="37"/>
      <c r="C1128" s="23"/>
      <c r="D1128" s="23"/>
      <c r="E1128" s="42"/>
      <c r="F1128" s="54"/>
      <c r="G1128" s="42" t="s">
        <v>662</v>
      </c>
      <c r="H1128" s="54"/>
      <c r="I1128" s="42" t="s">
        <v>662</v>
      </c>
      <c r="J1128" s="54"/>
      <c r="K1128" s="42"/>
      <c r="L1128" s="74"/>
    </row>
    <row r="1129" spans="1:12" ht="17.25" customHeight="1">
      <c r="A1129" s="30" t="s">
        <v>1829</v>
      </c>
      <c r="B1129" s="44"/>
      <c r="C1129" s="30" t="s">
        <v>692</v>
      </c>
      <c r="D1129" s="31">
        <v>9.2999999999999999E-2</v>
      </c>
      <c r="E1129" s="38">
        <f>(G1129+I1129+K1129)</f>
        <v>150876</v>
      </c>
      <c r="F1129" s="38">
        <f>$G$1121</f>
        <v>1053125</v>
      </c>
      <c r="G1129" s="38">
        <f>TRUNC(D1129*F1129)</f>
        <v>97940</v>
      </c>
      <c r="H1129" s="53">
        <f>$I$1121</f>
        <v>227104</v>
      </c>
      <c r="I1129" s="38">
        <f>TRUNC(D1129*H1129)</f>
        <v>21120</v>
      </c>
      <c r="J1129" s="53">
        <f>$K$1121</f>
        <v>342109</v>
      </c>
      <c r="K1129" s="38">
        <f>TRUNC(D1129*J1129)</f>
        <v>31816</v>
      </c>
      <c r="L1129" s="23"/>
    </row>
    <row r="1130" spans="1:12" ht="17.25" customHeight="1">
      <c r="A1130" s="30" t="s">
        <v>1824</v>
      </c>
      <c r="B1130" s="23"/>
      <c r="C1130" s="30" t="s">
        <v>692</v>
      </c>
      <c r="D1130" s="31">
        <v>6.5000000000000002E-2</v>
      </c>
      <c r="E1130" s="38">
        <f>(G1130+I1130+K1130)</f>
        <v>105451</v>
      </c>
      <c r="F1130" s="38">
        <f t="shared" ref="F1130:F1164" si="44">$G$1121</f>
        <v>1053125</v>
      </c>
      <c r="G1130" s="38">
        <f t="shared" ref="G1130:G1164" si="45">TRUNC(D1130*F1130)</f>
        <v>68453</v>
      </c>
      <c r="H1130" s="53">
        <f t="shared" ref="H1130:H1164" si="46">$I$1121</f>
        <v>227104</v>
      </c>
      <c r="I1130" s="38">
        <f t="shared" ref="I1130:I1164" si="47">TRUNC(D1130*H1130)</f>
        <v>14761</v>
      </c>
      <c r="J1130" s="53">
        <f t="shared" ref="J1130:J1164" si="48">$K$1121</f>
        <v>342109</v>
      </c>
      <c r="K1130" s="38">
        <f t="shared" ref="K1130:K1164" si="49">TRUNC(D1130*J1130)</f>
        <v>22237</v>
      </c>
      <c r="L1130" s="23"/>
    </row>
    <row r="1131" spans="1:12" ht="17.25" customHeight="1">
      <c r="A1131" s="30" t="s">
        <v>1813</v>
      </c>
      <c r="B1131" s="23"/>
      <c r="C1131" s="30" t="s">
        <v>692</v>
      </c>
      <c r="D1131" s="31">
        <v>5.5E-2</v>
      </c>
      <c r="E1131" s="38">
        <f>(G1131+I1131+K1131)</f>
        <v>89226</v>
      </c>
      <c r="F1131" s="38">
        <f t="shared" si="44"/>
        <v>1053125</v>
      </c>
      <c r="G1131" s="38">
        <f t="shared" si="45"/>
        <v>57921</v>
      </c>
      <c r="H1131" s="53">
        <f t="shared" si="46"/>
        <v>227104</v>
      </c>
      <c r="I1131" s="38">
        <f t="shared" si="47"/>
        <v>12490</v>
      </c>
      <c r="J1131" s="53">
        <f t="shared" si="48"/>
        <v>342109</v>
      </c>
      <c r="K1131" s="38">
        <f t="shared" si="49"/>
        <v>18815</v>
      </c>
      <c r="L1131" s="23"/>
    </row>
    <row r="1132" spans="1:12" ht="17.25" customHeight="1">
      <c r="A1132" s="30" t="s">
        <v>1821</v>
      </c>
      <c r="B1132" s="23"/>
      <c r="C1132" s="30" t="s">
        <v>692</v>
      </c>
      <c r="D1132" s="31">
        <v>0.05</v>
      </c>
      <c r="E1132" s="38">
        <f>(G1132+I1132+K1132)</f>
        <v>81116</v>
      </c>
      <c r="F1132" s="38">
        <f t="shared" si="44"/>
        <v>1053125</v>
      </c>
      <c r="G1132" s="38">
        <f t="shared" si="45"/>
        <v>52656</v>
      </c>
      <c r="H1132" s="53">
        <f t="shared" si="46"/>
        <v>227104</v>
      </c>
      <c r="I1132" s="38">
        <f t="shared" si="47"/>
        <v>11355</v>
      </c>
      <c r="J1132" s="53">
        <f t="shared" si="48"/>
        <v>342109</v>
      </c>
      <c r="K1132" s="38">
        <f t="shared" si="49"/>
        <v>17105</v>
      </c>
      <c r="L1132" s="23"/>
    </row>
    <row r="1133" spans="1:12" ht="17.25" customHeight="1">
      <c r="A1133" s="30" t="s">
        <v>1837</v>
      </c>
      <c r="B1133" s="23"/>
      <c r="C1133" s="30" t="s">
        <v>692</v>
      </c>
      <c r="D1133" s="31">
        <v>4.7E-2</v>
      </c>
      <c r="E1133" s="38">
        <f>(G1133+I1133+K1133)</f>
        <v>76248</v>
      </c>
      <c r="F1133" s="38">
        <f t="shared" si="44"/>
        <v>1053125</v>
      </c>
      <c r="G1133" s="38">
        <f t="shared" si="45"/>
        <v>49496</v>
      </c>
      <c r="H1133" s="53">
        <f t="shared" si="46"/>
        <v>227104</v>
      </c>
      <c r="I1133" s="38">
        <f t="shared" si="47"/>
        <v>10673</v>
      </c>
      <c r="J1133" s="53">
        <f t="shared" si="48"/>
        <v>342109</v>
      </c>
      <c r="K1133" s="38">
        <f t="shared" si="49"/>
        <v>16079</v>
      </c>
      <c r="L1133" s="23"/>
    </row>
    <row r="1134" spans="1:12" ht="17.25" customHeight="1">
      <c r="A1134" s="30" t="s">
        <v>1839</v>
      </c>
      <c r="B1134" s="23"/>
      <c r="C1134" s="30" t="s">
        <v>692</v>
      </c>
      <c r="D1134" s="31">
        <v>4.4999999999999998E-2</v>
      </c>
      <c r="E1134" s="38">
        <f t="shared" ref="E1134:E1140" si="50">(G1134+I1134+K1134)</f>
        <v>73003</v>
      </c>
      <c r="F1134" s="38">
        <f t="shared" si="44"/>
        <v>1053125</v>
      </c>
      <c r="G1134" s="38">
        <f t="shared" si="45"/>
        <v>47390</v>
      </c>
      <c r="H1134" s="53">
        <f t="shared" si="46"/>
        <v>227104</v>
      </c>
      <c r="I1134" s="38">
        <f t="shared" si="47"/>
        <v>10219</v>
      </c>
      <c r="J1134" s="53">
        <f t="shared" si="48"/>
        <v>342109</v>
      </c>
      <c r="K1134" s="38">
        <f t="shared" si="49"/>
        <v>15394</v>
      </c>
      <c r="L1134" s="23"/>
    </row>
    <row r="1135" spans="1:12" ht="17.25" customHeight="1">
      <c r="A1135" s="30" t="s">
        <v>1851</v>
      </c>
      <c r="B1135" s="23"/>
      <c r="C1135" s="30" t="s">
        <v>692</v>
      </c>
      <c r="D1135" s="31">
        <v>4.2999999999999997E-2</v>
      </c>
      <c r="E1135" s="38">
        <f t="shared" si="50"/>
        <v>69759</v>
      </c>
      <c r="F1135" s="38">
        <f t="shared" si="44"/>
        <v>1053125</v>
      </c>
      <c r="G1135" s="38">
        <f t="shared" si="45"/>
        <v>45284</v>
      </c>
      <c r="H1135" s="53">
        <f t="shared" si="46"/>
        <v>227104</v>
      </c>
      <c r="I1135" s="38">
        <f t="shared" si="47"/>
        <v>9765</v>
      </c>
      <c r="J1135" s="53">
        <f t="shared" si="48"/>
        <v>342109</v>
      </c>
      <c r="K1135" s="38">
        <f t="shared" si="49"/>
        <v>14710</v>
      </c>
      <c r="L1135" s="23"/>
    </row>
    <row r="1136" spans="1:12" ht="17.25" customHeight="1">
      <c r="A1136" s="30" t="s">
        <v>1842</v>
      </c>
      <c r="B1136" s="23"/>
      <c r="C1136" s="30" t="s">
        <v>692</v>
      </c>
      <c r="D1136" s="31">
        <v>4.1000000000000002E-2</v>
      </c>
      <c r="E1136" s="38">
        <f t="shared" si="50"/>
        <v>66515</v>
      </c>
      <c r="F1136" s="38">
        <f t="shared" si="44"/>
        <v>1053125</v>
      </c>
      <c r="G1136" s="38">
        <f t="shared" si="45"/>
        <v>43178</v>
      </c>
      <c r="H1136" s="53">
        <f t="shared" si="46"/>
        <v>227104</v>
      </c>
      <c r="I1136" s="38">
        <f t="shared" si="47"/>
        <v>9311</v>
      </c>
      <c r="J1136" s="53">
        <f t="shared" si="48"/>
        <v>342109</v>
      </c>
      <c r="K1136" s="38">
        <f t="shared" si="49"/>
        <v>14026</v>
      </c>
      <c r="L1136" s="23"/>
    </row>
    <row r="1137" spans="1:12" ht="17.25" customHeight="1">
      <c r="A1137" s="30" t="s">
        <v>1838</v>
      </c>
      <c r="B1137" s="23"/>
      <c r="C1137" s="30" t="s">
        <v>692</v>
      </c>
      <c r="D1137" s="31">
        <v>3.9E-2</v>
      </c>
      <c r="E1137" s="38">
        <f t="shared" si="50"/>
        <v>63270</v>
      </c>
      <c r="F1137" s="38">
        <f t="shared" si="44"/>
        <v>1053125</v>
      </c>
      <c r="G1137" s="38">
        <f t="shared" si="45"/>
        <v>41071</v>
      </c>
      <c r="H1137" s="53">
        <f t="shared" si="46"/>
        <v>227104</v>
      </c>
      <c r="I1137" s="38">
        <f t="shared" si="47"/>
        <v>8857</v>
      </c>
      <c r="J1137" s="53">
        <f t="shared" si="48"/>
        <v>342109</v>
      </c>
      <c r="K1137" s="38">
        <f t="shared" si="49"/>
        <v>13342</v>
      </c>
      <c r="L1137" s="23"/>
    </row>
    <row r="1138" spans="1:12" ht="17.25" customHeight="1">
      <c r="A1138" s="30" t="s">
        <v>1864</v>
      </c>
      <c r="B1138" s="23"/>
      <c r="C1138" s="30" t="s">
        <v>692</v>
      </c>
      <c r="D1138" s="31">
        <v>3.7999999999999999E-2</v>
      </c>
      <c r="E1138" s="38">
        <f t="shared" si="50"/>
        <v>61647</v>
      </c>
      <c r="F1138" s="38">
        <f t="shared" si="44"/>
        <v>1053125</v>
      </c>
      <c r="G1138" s="38">
        <f t="shared" si="45"/>
        <v>40018</v>
      </c>
      <c r="H1138" s="53">
        <f t="shared" si="46"/>
        <v>227104</v>
      </c>
      <c r="I1138" s="38">
        <f t="shared" si="47"/>
        <v>8629</v>
      </c>
      <c r="J1138" s="53">
        <f t="shared" si="48"/>
        <v>342109</v>
      </c>
      <c r="K1138" s="38">
        <f t="shared" si="49"/>
        <v>13000</v>
      </c>
      <c r="L1138" s="23"/>
    </row>
    <row r="1139" spans="1:12" ht="17.25" customHeight="1">
      <c r="A1139" s="30" t="s">
        <v>1862</v>
      </c>
      <c r="B1139" s="23"/>
      <c r="C1139" s="30" t="s">
        <v>692</v>
      </c>
      <c r="D1139" s="31">
        <v>3.6999999999999998E-2</v>
      </c>
      <c r="E1139" s="38">
        <f t="shared" si="50"/>
        <v>60025</v>
      </c>
      <c r="F1139" s="38">
        <f t="shared" si="44"/>
        <v>1053125</v>
      </c>
      <c r="G1139" s="38">
        <f t="shared" si="45"/>
        <v>38965</v>
      </c>
      <c r="H1139" s="53">
        <f t="shared" si="46"/>
        <v>227104</v>
      </c>
      <c r="I1139" s="38">
        <f t="shared" si="47"/>
        <v>8402</v>
      </c>
      <c r="J1139" s="53">
        <f t="shared" si="48"/>
        <v>342109</v>
      </c>
      <c r="K1139" s="38">
        <f t="shared" si="49"/>
        <v>12658</v>
      </c>
      <c r="L1139" s="23"/>
    </row>
    <row r="1140" spans="1:12" ht="17.25" customHeight="1">
      <c r="A1140" s="30" t="s">
        <v>1848</v>
      </c>
      <c r="B1140" s="23"/>
      <c r="C1140" s="30" t="s">
        <v>692</v>
      </c>
      <c r="D1140" s="31">
        <v>3.5999999999999997E-2</v>
      </c>
      <c r="E1140" s="38">
        <f t="shared" si="50"/>
        <v>58402</v>
      </c>
      <c r="F1140" s="38">
        <f t="shared" si="44"/>
        <v>1053125</v>
      </c>
      <c r="G1140" s="38">
        <f t="shared" si="45"/>
        <v>37912</v>
      </c>
      <c r="H1140" s="53">
        <f t="shared" si="46"/>
        <v>227104</v>
      </c>
      <c r="I1140" s="38">
        <f t="shared" si="47"/>
        <v>8175</v>
      </c>
      <c r="J1140" s="53">
        <f t="shared" si="48"/>
        <v>342109</v>
      </c>
      <c r="K1140" s="38">
        <f t="shared" si="49"/>
        <v>12315</v>
      </c>
      <c r="L1140" s="23"/>
    </row>
    <row r="1141" spans="1:12" ht="17.25" customHeight="1">
      <c r="A1141" s="30" t="s">
        <v>1852</v>
      </c>
      <c r="B1141" s="44"/>
      <c r="C1141" s="30" t="s">
        <v>692</v>
      </c>
      <c r="D1141" s="31">
        <v>9.8000000000000004E-2</v>
      </c>
      <c r="E1141" s="38">
        <f>(G1141+I1141+K1141)</f>
        <v>158988</v>
      </c>
      <c r="F1141" s="38">
        <f t="shared" si="44"/>
        <v>1053125</v>
      </c>
      <c r="G1141" s="38">
        <f t="shared" si="45"/>
        <v>103206</v>
      </c>
      <c r="H1141" s="53">
        <f t="shared" si="46"/>
        <v>227104</v>
      </c>
      <c r="I1141" s="38">
        <f t="shared" si="47"/>
        <v>22256</v>
      </c>
      <c r="J1141" s="53">
        <f t="shared" si="48"/>
        <v>342109</v>
      </c>
      <c r="K1141" s="38">
        <f t="shared" si="49"/>
        <v>33526</v>
      </c>
      <c r="L1141" s="23"/>
    </row>
    <row r="1142" spans="1:12" ht="17.25" customHeight="1">
      <c r="A1142" s="30" t="s">
        <v>1863</v>
      </c>
      <c r="B1142" s="23"/>
      <c r="C1142" s="30" t="s">
        <v>692</v>
      </c>
      <c r="D1142" s="31">
        <v>6.7000000000000004E-2</v>
      </c>
      <c r="E1142" s="38">
        <f>(G1142+I1142+K1142)</f>
        <v>108695</v>
      </c>
      <c r="F1142" s="38">
        <f t="shared" si="44"/>
        <v>1053125</v>
      </c>
      <c r="G1142" s="38">
        <f t="shared" si="45"/>
        <v>70559</v>
      </c>
      <c r="H1142" s="53">
        <f t="shared" si="46"/>
        <v>227104</v>
      </c>
      <c r="I1142" s="38">
        <f t="shared" si="47"/>
        <v>15215</v>
      </c>
      <c r="J1142" s="53">
        <f t="shared" si="48"/>
        <v>342109</v>
      </c>
      <c r="K1142" s="38">
        <f t="shared" si="49"/>
        <v>22921</v>
      </c>
      <c r="L1142" s="23"/>
    </row>
    <row r="1143" spans="1:12" ht="17.25" customHeight="1">
      <c r="A1143" s="30" t="s">
        <v>1853</v>
      </c>
      <c r="B1143" s="23"/>
      <c r="C1143" s="30" t="s">
        <v>692</v>
      </c>
      <c r="D1143" s="31">
        <v>5.8000000000000003E-2</v>
      </c>
      <c r="E1143" s="38">
        <f>(G1143+I1143+K1143)</f>
        <v>94095</v>
      </c>
      <c r="F1143" s="38">
        <f t="shared" si="44"/>
        <v>1053125</v>
      </c>
      <c r="G1143" s="38">
        <f t="shared" si="45"/>
        <v>61081</v>
      </c>
      <c r="H1143" s="53">
        <f t="shared" si="46"/>
        <v>227104</v>
      </c>
      <c r="I1143" s="38">
        <f t="shared" si="47"/>
        <v>13172</v>
      </c>
      <c r="J1143" s="53">
        <f t="shared" si="48"/>
        <v>342109</v>
      </c>
      <c r="K1143" s="38">
        <f t="shared" si="49"/>
        <v>19842</v>
      </c>
      <c r="L1143" s="23"/>
    </row>
    <row r="1144" spans="1:12" ht="17.25" customHeight="1">
      <c r="A1144" s="30" t="s">
        <v>1854</v>
      </c>
      <c r="B1144" s="23"/>
      <c r="C1144" s="30" t="s">
        <v>692</v>
      </c>
      <c r="D1144" s="31">
        <v>5.0999999999999997E-2</v>
      </c>
      <c r="E1144" s="38">
        <f>(G1144+I1144+K1144)</f>
        <v>82738</v>
      </c>
      <c r="F1144" s="38">
        <f t="shared" si="44"/>
        <v>1053125</v>
      </c>
      <c r="G1144" s="38">
        <f t="shared" si="45"/>
        <v>53709</v>
      </c>
      <c r="H1144" s="53">
        <f t="shared" si="46"/>
        <v>227104</v>
      </c>
      <c r="I1144" s="38">
        <f t="shared" si="47"/>
        <v>11582</v>
      </c>
      <c r="J1144" s="53">
        <f t="shared" si="48"/>
        <v>342109</v>
      </c>
      <c r="K1144" s="38">
        <f t="shared" si="49"/>
        <v>17447</v>
      </c>
      <c r="L1144" s="23"/>
    </row>
    <row r="1145" spans="1:12" ht="17.25" customHeight="1">
      <c r="A1145" s="30" t="s">
        <v>1846</v>
      </c>
      <c r="B1145" s="23"/>
      <c r="C1145" s="30" t="s">
        <v>692</v>
      </c>
      <c r="D1145" s="31">
        <v>4.8000000000000001E-2</v>
      </c>
      <c r="E1145" s="38">
        <f>(G1145+I1145+K1145)</f>
        <v>77871</v>
      </c>
      <c r="F1145" s="38">
        <f t="shared" si="44"/>
        <v>1053125</v>
      </c>
      <c r="G1145" s="38">
        <f t="shared" si="45"/>
        <v>50550</v>
      </c>
      <c r="H1145" s="53">
        <f t="shared" si="46"/>
        <v>227104</v>
      </c>
      <c r="I1145" s="38">
        <f t="shared" si="47"/>
        <v>10900</v>
      </c>
      <c r="J1145" s="53">
        <f t="shared" si="48"/>
        <v>342109</v>
      </c>
      <c r="K1145" s="38">
        <f t="shared" si="49"/>
        <v>16421</v>
      </c>
      <c r="L1145" s="23"/>
    </row>
    <row r="1146" spans="1:12" ht="17.25" customHeight="1">
      <c r="A1146" s="30" t="s">
        <v>1865</v>
      </c>
      <c r="B1146" s="23"/>
      <c r="C1146" s="30" t="s">
        <v>692</v>
      </c>
      <c r="D1146" s="31">
        <v>4.5999999999999999E-2</v>
      </c>
      <c r="E1146" s="38">
        <f t="shared" ref="E1146:E1152" si="51">(G1146+I1146+K1146)</f>
        <v>74626</v>
      </c>
      <c r="F1146" s="38">
        <f t="shared" si="44"/>
        <v>1053125</v>
      </c>
      <c r="G1146" s="38">
        <f t="shared" si="45"/>
        <v>48443</v>
      </c>
      <c r="H1146" s="53">
        <f t="shared" si="46"/>
        <v>227104</v>
      </c>
      <c r="I1146" s="38">
        <f t="shared" si="47"/>
        <v>10446</v>
      </c>
      <c r="J1146" s="53">
        <f t="shared" si="48"/>
        <v>342109</v>
      </c>
      <c r="K1146" s="38">
        <f t="shared" si="49"/>
        <v>15737</v>
      </c>
      <c r="L1146" s="23"/>
    </row>
    <row r="1147" spans="1:12" ht="17.25" customHeight="1">
      <c r="A1147" s="30" t="s">
        <v>1847</v>
      </c>
      <c r="B1147" s="23"/>
      <c r="C1147" s="30" t="s">
        <v>692</v>
      </c>
      <c r="D1147" s="31">
        <v>4.2999999999999997E-2</v>
      </c>
      <c r="E1147" s="38">
        <f t="shared" si="51"/>
        <v>69759</v>
      </c>
      <c r="F1147" s="38">
        <f t="shared" si="44"/>
        <v>1053125</v>
      </c>
      <c r="G1147" s="38">
        <f t="shared" si="45"/>
        <v>45284</v>
      </c>
      <c r="H1147" s="53">
        <f t="shared" si="46"/>
        <v>227104</v>
      </c>
      <c r="I1147" s="38">
        <f t="shared" si="47"/>
        <v>9765</v>
      </c>
      <c r="J1147" s="53">
        <f t="shared" si="48"/>
        <v>342109</v>
      </c>
      <c r="K1147" s="38">
        <f t="shared" si="49"/>
        <v>14710</v>
      </c>
      <c r="L1147" s="23"/>
    </row>
    <row r="1148" spans="1:12" ht="17.25" customHeight="1">
      <c r="A1148" s="30" t="s">
        <v>1855</v>
      </c>
      <c r="B1148" s="23"/>
      <c r="C1148" s="30" t="s">
        <v>692</v>
      </c>
      <c r="D1148" s="31">
        <v>4.2000000000000003E-2</v>
      </c>
      <c r="E1148" s="38">
        <f t="shared" si="51"/>
        <v>68137</v>
      </c>
      <c r="F1148" s="38">
        <f t="shared" si="44"/>
        <v>1053125</v>
      </c>
      <c r="G1148" s="38">
        <f t="shared" si="45"/>
        <v>44231</v>
      </c>
      <c r="H1148" s="53">
        <f t="shared" si="46"/>
        <v>227104</v>
      </c>
      <c r="I1148" s="38">
        <f t="shared" si="47"/>
        <v>9538</v>
      </c>
      <c r="J1148" s="53">
        <f t="shared" si="48"/>
        <v>342109</v>
      </c>
      <c r="K1148" s="38">
        <f t="shared" si="49"/>
        <v>14368</v>
      </c>
      <c r="L1148" s="23"/>
    </row>
    <row r="1149" spans="1:12" ht="17.25" customHeight="1">
      <c r="A1149" s="30" t="s">
        <v>1843</v>
      </c>
      <c r="B1149" s="23"/>
      <c r="C1149" s="30" t="s">
        <v>692</v>
      </c>
      <c r="D1149" s="31">
        <v>3.9E-2</v>
      </c>
      <c r="E1149" s="38">
        <f t="shared" si="51"/>
        <v>63270</v>
      </c>
      <c r="F1149" s="38">
        <f t="shared" si="44"/>
        <v>1053125</v>
      </c>
      <c r="G1149" s="38">
        <f t="shared" si="45"/>
        <v>41071</v>
      </c>
      <c r="H1149" s="53">
        <f t="shared" si="46"/>
        <v>227104</v>
      </c>
      <c r="I1149" s="38">
        <f t="shared" si="47"/>
        <v>8857</v>
      </c>
      <c r="J1149" s="53">
        <f t="shared" si="48"/>
        <v>342109</v>
      </c>
      <c r="K1149" s="38">
        <f t="shared" si="49"/>
        <v>13342</v>
      </c>
      <c r="L1149" s="23"/>
    </row>
    <row r="1150" spans="1:12" ht="17.25" customHeight="1">
      <c r="A1150" s="30" t="s">
        <v>1857</v>
      </c>
      <c r="B1150" s="23"/>
      <c r="C1150" s="30" t="s">
        <v>692</v>
      </c>
      <c r="D1150" s="31">
        <v>3.7999999999999999E-2</v>
      </c>
      <c r="E1150" s="38">
        <f t="shared" si="51"/>
        <v>61647</v>
      </c>
      <c r="F1150" s="38">
        <f t="shared" si="44"/>
        <v>1053125</v>
      </c>
      <c r="G1150" s="38">
        <f t="shared" si="45"/>
        <v>40018</v>
      </c>
      <c r="H1150" s="53">
        <f t="shared" si="46"/>
        <v>227104</v>
      </c>
      <c r="I1150" s="38">
        <f t="shared" si="47"/>
        <v>8629</v>
      </c>
      <c r="J1150" s="53">
        <f t="shared" si="48"/>
        <v>342109</v>
      </c>
      <c r="K1150" s="38">
        <f t="shared" si="49"/>
        <v>13000</v>
      </c>
      <c r="L1150" s="23"/>
    </row>
    <row r="1151" spans="1:12" ht="17.25" customHeight="1">
      <c r="A1151" s="30" t="s">
        <v>1849</v>
      </c>
      <c r="B1151" s="23"/>
      <c r="C1151" s="30" t="s">
        <v>692</v>
      </c>
      <c r="D1151" s="31">
        <v>3.6999999999999998E-2</v>
      </c>
      <c r="E1151" s="38">
        <f t="shared" si="51"/>
        <v>60025</v>
      </c>
      <c r="F1151" s="38">
        <f t="shared" si="44"/>
        <v>1053125</v>
      </c>
      <c r="G1151" s="38">
        <f t="shared" si="45"/>
        <v>38965</v>
      </c>
      <c r="H1151" s="53">
        <f t="shared" si="46"/>
        <v>227104</v>
      </c>
      <c r="I1151" s="38">
        <f t="shared" si="47"/>
        <v>8402</v>
      </c>
      <c r="J1151" s="53">
        <f t="shared" si="48"/>
        <v>342109</v>
      </c>
      <c r="K1151" s="38">
        <f t="shared" si="49"/>
        <v>12658</v>
      </c>
      <c r="L1151" s="23"/>
    </row>
    <row r="1152" spans="1:12" ht="17.25" customHeight="1">
      <c r="A1152" s="30" t="s">
        <v>1098</v>
      </c>
      <c r="B1152" s="23"/>
      <c r="C1152" s="30" t="s">
        <v>692</v>
      </c>
      <c r="D1152" s="31">
        <v>3.5999999999999997E-2</v>
      </c>
      <c r="E1152" s="38">
        <f t="shared" si="51"/>
        <v>58402</v>
      </c>
      <c r="F1152" s="38">
        <f t="shared" si="44"/>
        <v>1053125</v>
      </c>
      <c r="G1152" s="38">
        <f t="shared" si="45"/>
        <v>37912</v>
      </c>
      <c r="H1152" s="53">
        <f t="shared" si="46"/>
        <v>227104</v>
      </c>
      <c r="I1152" s="38">
        <f t="shared" si="47"/>
        <v>8175</v>
      </c>
      <c r="J1152" s="53">
        <f t="shared" si="48"/>
        <v>342109</v>
      </c>
      <c r="K1152" s="38">
        <f t="shared" si="49"/>
        <v>12315</v>
      </c>
      <c r="L1152" s="23"/>
    </row>
    <row r="1153" spans="1:12" ht="17.25" customHeight="1">
      <c r="A1153" s="30" t="s">
        <v>1856</v>
      </c>
      <c r="B1153" s="44"/>
      <c r="C1153" s="30" t="s">
        <v>692</v>
      </c>
      <c r="D1153" s="31">
        <v>0.11799999999999999</v>
      </c>
      <c r="E1153" s="38">
        <f>(G1153+I1153+K1153)</f>
        <v>191434</v>
      </c>
      <c r="F1153" s="38">
        <f t="shared" si="44"/>
        <v>1053125</v>
      </c>
      <c r="G1153" s="38">
        <f t="shared" si="45"/>
        <v>124268</v>
      </c>
      <c r="H1153" s="53">
        <f t="shared" si="46"/>
        <v>227104</v>
      </c>
      <c r="I1153" s="38">
        <f t="shared" si="47"/>
        <v>26798</v>
      </c>
      <c r="J1153" s="53">
        <f t="shared" si="48"/>
        <v>342109</v>
      </c>
      <c r="K1153" s="38">
        <f t="shared" si="49"/>
        <v>40368</v>
      </c>
      <c r="L1153" s="23"/>
    </row>
    <row r="1154" spans="1:12" ht="17.25" customHeight="1">
      <c r="A1154" s="30" t="s">
        <v>1859</v>
      </c>
      <c r="B1154" s="23"/>
      <c r="C1154" s="30" t="s">
        <v>692</v>
      </c>
      <c r="D1154" s="31">
        <v>7.6999999999999999E-2</v>
      </c>
      <c r="E1154" s="38">
        <f>(G1154+I1154+K1154)</f>
        <v>124919</v>
      </c>
      <c r="F1154" s="38">
        <f t="shared" si="44"/>
        <v>1053125</v>
      </c>
      <c r="G1154" s="38">
        <f t="shared" si="45"/>
        <v>81090</v>
      </c>
      <c r="H1154" s="53">
        <f t="shared" si="46"/>
        <v>227104</v>
      </c>
      <c r="I1154" s="38">
        <f t="shared" si="47"/>
        <v>17487</v>
      </c>
      <c r="J1154" s="53">
        <f t="shared" si="48"/>
        <v>342109</v>
      </c>
      <c r="K1154" s="38">
        <f t="shared" si="49"/>
        <v>26342</v>
      </c>
      <c r="L1154" s="23"/>
    </row>
    <row r="1155" spans="1:12" ht="17.25" customHeight="1">
      <c r="A1155" s="30" t="s">
        <v>1858</v>
      </c>
      <c r="B1155" s="23"/>
      <c r="C1155" s="30" t="s">
        <v>692</v>
      </c>
      <c r="D1155" s="31">
        <v>6.3E-2</v>
      </c>
      <c r="E1155" s="38">
        <f>(G1155+I1155+K1155)</f>
        <v>102205</v>
      </c>
      <c r="F1155" s="38">
        <f t="shared" si="44"/>
        <v>1053125</v>
      </c>
      <c r="G1155" s="38">
        <f t="shared" si="45"/>
        <v>66346</v>
      </c>
      <c r="H1155" s="53">
        <f t="shared" si="46"/>
        <v>227104</v>
      </c>
      <c r="I1155" s="38">
        <f t="shared" si="47"/>
        <v>14307</v>
      </c>
      <c r="J1155" s="53">
        <f t="shared" si="48"/>
        <v>342109</v>
      </c>
      <c r="K1155" s="38">
        <f t="shared" si="49"/>
        <v>21552</v>
      </c>
      <c r="L1155" s="23"/>
    </row>
    <row r="1156" spans="1:12" ht="17.25" customHeight="1">
      <c r="A1156" s="30" t="s">
        <v>1866</v>
      </c>
      <c r="B1156" s="23"/>
      <c r="C1156" s="30" t="s">
        <v>692</v>
      </c>
      <c r="D1156" s="31">
        <v>5.6000000000000001E-2</v>
      </c>
      <c r="E1156" s="38">
        <f>(G1156+I1156+K1156)</f>
        <v>90850</v>
      </c>
      <c r="F1156" s="38">
        <f t="shared" si="44"/>
        <v>1053125</v>
      </c>
      <c r="G1156" s="38">
        <f t="shared" si="45"/>
        <v>58975</v>
      </c>
      <c r="H1156" s="53">
        <f t="shared" si="46"/>
        <v>227104</v>
      </c>
      <c r="I1156" s="38">
        <f t="shared" si="47"/>
        <v>12717</v>
      </c>
      <c r="J1156" s="53">
        <f t="shared" si="48"/>
        <v>342109</v>
      </c>
      <c r="K1156" s="38">
        <f t="shared" si="49"/>
        <v>19158</v>
      </c>
      <c r="L1156" s="23"/>
    </row>
    <row r="1157" spans="1:12" ht="17.25" customHeight="1">
      <c r="A1157" s="30" t="s">
        <v>1860</v>
      </c>
      <c r="B1157" s="23"/>
      <c r="C1157" s="30" t="s">
        <v>692</v>
      </c>
      <c r="D1157" s="31">
        <v>5.1999999999999998E-2</v>
      </c>
      <c r="E1157" s="38">
        <f>(G1157+I1157+K1157)</f>
        <v>84360</v>
      </c>
      <c r="F1157" s="38">
        <f t="shared" si="44"/>
        <v>1053125</v>
      </c>
      <c r="G1157" s="38">
        <f t="shared" si="45"/>
        <v>54762</v>
      </c>
      <c r="H1157" s="53">
        <f t="shared" si="46"/>
        <v>227104</v>
      </c>
      <c r="I1157" s="38">
        <f t="shared" si="47"/>
        <v>11809</v>
      </c>
      <c r="J1157" s="53">
        <f t="shared" si="48"/>
        <v>342109</v>
      </c>
      <c r="K1157" s="38">
        <f t="shared" si="49"/>
        <v>17789</v>
      </c>
      <c r="L1157" s="23"/>
    </row>
    <row r="1158" spans="1:12" ht="17.25" customHeight="1">
      <c r="A1158" s="30" t="s">
        <v>1861</v>
      </c>
      <c r="B1158" s="23"/>
      <c r="C1158" s="30" t="s">
        <v>692</v>
      </c>
      <c r="D1158" s="31">
        <v>4.9000000000000002E-2</v>
      </c>
      <c r="E1158" s="38">
        <f t="shared" ref="E1158:E1164" si="52">(G1158+I1158+K1158)</f>
        <v>79494</v>
      </c>
      <c r="F1158" s="38">
        <f t="shared" si="44"/>
        <v>1053125</v>
      </c>
      <c r="G1158" s="38">
        <f t="shared" si="45"/>
        <v>51603</v>
      </c>
      <c r="H1158" s="53">
        <f t="shared" si="46"/>
        <v>227104</v>
      </c>
      <c r="I1158" s="38">
        <f t="shared" si="47"/>
        <v>11128</v>
      </c>
      <c r="J1158" s="53">
        <f t="shared" si="48"/>
        <v>342109</v>
      </c>
      <c r="K1158" s="38">
        <f t="shared" si="49"/>
        <v>16763</v>
      </c>
      <c r="L1158" s="23"/>
    </row>
    <row r="1159" spans="1:12" ht="17.25" customHeight="1">
      <c r="A1159" s="30" t="s">
        <v>1840</v>
      </c>
      <c r="B1159" s="23"/>
      <c r="C1159" s="30" t="s">
        <v>692</v>
      </c>
      <c r="D1159" s="31">
        <v>4.5999999999999999E-2</v>
      </c>
      <c r="E1159" s="38">
        <f t="shared" si="52"/>
        <v>74626</v>
      </c>
      <c r="F1159" s="38">
        <f t="shared" si="44"/>
        <v>1053125</v>
      </c>
      <c r="G1159" s="38">
        <f t="shared" si="45"/>
        <v>48443</v>
      </c>
      <c r="H1159" s="53">
        <f t="shared" si="46"/>
        <v>227104</v>
      </c>
      <c r="I1159" s="38">
        <f t="shared" si="47"/>
        <v>10446</v>
      </c>
      <c r="J1159" s="53">
        <f t="shared" si="48"/>
        <v>342109</v>
      </c>
      <c r="K1159" s="38">
        <f t="shared" si="49"/>
        <v>15737</v>
      </c>
      <c r="L1159" s="23"/>
    </row>
    <row r="1160" spans="1:12" ht="17.25" customHeight="1">
      <c r="A1160" s="30" t="s">
        <v>1850</v>
      </c>
      <c r="B1160" s="23"/>
      <c r="C1160" s="30" t="s">
        <v>692</v>
      </c>
      <c r="D1160" s="31">
        <v>4.3999999999999997E-2</v>
      </c>
      <c r="E1160" s="38">
        <f t="shared" si="52"/>
        <v>71381</v>
      </c>
      <c r="F1160" s="38">
        <f t="shared" si="44"/>
        <v>1053125</v>
      </c>
      <c r="G1160" s="38">
        <f t="shared" si="45"/>
        <v>46337</v>
      </c>
      <c r="H1160" s="53">
        <f t="shared" si="46"/>
        <v>227104</v>
      </c>
      <c r="I1160" s="38">
        <f t="shared" si="47"/>
        <v>9992</v>
      </c>
      <c r="J1160" s="53">
        <f t="shared" si="48"/>
        <v>342109</v>
      </c>
      <c r="K1160" s="38">
        <f t="shared" si="49"/>
        <v>15052</v>
      </c>
      <c r="L1160" s="23"/>
    </row>
    <row r="1161" spans="1:12" ht="17.25" customHeight="1">
      <c r="A1161" s="30" t="s">
        <v>1841</v>
      </c>
      <c r="B1161" s="23"/>
      <c r="C1161" s="30" t="s">
        <v>692</v>
      </c>
      <c r="D1161" s="31">
        <v>0.04</v>
      </c>
      <c r="E1161" s="38">
        <f t="shared" si="52"/>
        <v>64893</v>
      </c>
      <c r="F1161" s="38">
        <f t="shared" si="44"/>
        <v>1053125</v>
      </c>
      <c r="G1161" s="38">
        <f t="shared" si="45"/>
        <v>42125</v>
      </c>
      <c r="H1161" s="53">
        <f t="shared" si="46"/>
        <v>227104</v>
      </c>
      <c r="I1161" s="38">
        <f t="shared" si="47"/>
        <v>9084</v>
      </c>
      <c r="J1161" s="53">
        <f t="shared" si="48"/>
        <v>342109</v>
      </c>
      <c r="K1161" s="38">
        <f t="shared" si="49"/>
        <v>13684</v>
      </c>
      <c r="L1161" s="23"/>
    </row>
    <row r="1162" spans="1:12" ht="17.25" customHeight="1">
      <c r="A1162" s="30" t="s">
        <v>1835</v>
      </c>
      <c r="B1162" s="23"/>
      <c r="C1162" s="30" t="s">
        <v>692</v>
      </c>
      <c r="D1162" s="31">
        <v>3.7999999999999999E-2</v>
      </c>
      <c r="E1162" s="38">
        <f t="shared" si="52"/>
        <v>61647</v>
      </c>
      <c r="F1162" s="38">
        <f t="shared" si="44"/>
        <v>1053125</v>
      </c>
      <c r="G1162" s="38">
        <f t="shared" si="45"/>
        <v>40018</v>
      </c>
      <c r="H1162" s="53">
        <f t="shared" si="46"/>
        <v>227104</v>
      </c>
      <c r="I1162" s="38">
        <f t="shared" si="47"/>
        <v>8629</v>
      </c>
      <c r="J1162" s="53">
        <f t="shared" si="48"/>
        <v>342109</v>
      </c>
      <c r="K1162" s="38">
        <f t="shared" si="49"/>
        <v>13000</v>
      </c>
      <c r="L1162" s="23"/>
    </row>
    <row r="1163" spans="1:12" ht="17.25" customHeight="1">
      <c r="A1163" s="30" t="s">
        <v>1836</v>
      </c>
      <c r="B1163" s="23"/>
      <c r="C1163" s="30" t="s">
        <v>692</v>
      </c>
      <c r="D1163" s="31">
        <v>3.6999999999999998E-2</v>
      </c>
      <c r="E1163" s="38">
        <f t="shared" si="52"/>
        <v>60025</v>
      </c>
      <c r="F1163" s="38">
        <f t="shared" si="44"/>
        <v>1053125</v>
      </c>
      <c r="G1163" s="38">
        <f t="shared" si="45"/>
        <v>38965</v>
      </c>
      <c r="H1163" s="53">
        <f t="shared" si="46"/>
        <v>227104</v>
      </c>
      <c r="I1163" s="38">
        <f t="shared" si="47"/>
        <v>8402</v>
      </c>
      <c r="J1163" s="53">
        <f t="shared" si="48"/>
        <v>342109</v>
      </c>
      <c r="K1163" s="38">
        <f t="shared" si="49"/>
        <v>12658</v>
      </c>
      <c r="L1163" s="23"/>
    </row>
    <row r="1164" spans="1:12" ht="17.25" customHeight="1">
      <c r="A1164" s="30" t="s">
        <v>1102</v>
      </c>
      <c r="B1164" s="23"/>
      <c r="C1164" s="30" t="s">
        <v>692</v>
      </c>
      <c r="D1164" s="31">
        <v>3.5999999999999997E-2</v>
      </c>
      <c r="E1164" s="38">
        <f t="shared" si="52"/>
        <v>58402</v>
      </c>
      <c r="F1164" s="38">
        <f t="shared" si="44"/>
        <v>1053125</v>
      </c>
      <c r="G1164" s="38">
        <f t="shared" si="45"/>
        <v>37912</v>
      </c>
      <c r="H1164" s="53">
        <f t="shared" si="46"/>
        <v>227104</v>
      </c>
      <c r="I1164" s="38">
        <f t="shared" si="47"/>
        <v>8175</v>
      </c>
      <c r="J1164" s="53">
        <f t="shared" si="48"/>
        <v>342109</v>
      </c>
      <c r="K1164" s="38">
        <f t="shared" si="49"/>
        <v>12315</v>
      </c>
      <c r="L1164" s="23"/>
    </row>
    <row r="1165" spans="1:12" ht="17.25" customHeight="1">
      <c r="A1165" s="30"/>
      <c r="B1165" s="23"/>
      <c r="C1165" s="23"/>
      <c r="D1165" s="32"/>
      <c r="E1165" s="38"/>
      <c r="F1165" s="38"/>
      <c r="G1165" s="38"/>
      <c r="H1165" s="53"/>
      <c r="I1165" s="32"/>
      <c r="J1165" s="53"/>
      <c r="K1165" s="53"/>
      <c r="L1165" s="23"/>
    </row>
    <row r="1166" spans="1:12" ht="17.25" customHeight="1">
      <c r="A1166" s="52" t="s">
        <v>973</v>
      </c>
      <c r="B1166" s="37"/>
      <c r="C1166" s="23"/>
      <c r="D1166" s="23"/>
      <c r="E1166" s="42"/>
      <c r="F1166" s="54"/>
      <c r="G1166" s="42" t="s">
        <v>662</v>
      </c>
      <c r="H1166" s="54"/>
      <c r="I1166" s="23"/>
      <c r="J1166" s="54"/>
      <c r="K1166" s="42"/>
      <c r="L1166" s="74"/>
    </row>
    <row r="1167" spans="1:12" ht="17.25" customHeight="1">
      <c r="A1167" s="30" t="s">
        <v>1829</v>
      </c>
      <c r="B1167" s="44"/>
      <c r="C1167" s="30" t="s">
        <v>692</v>
      </c>
      <c r="D1167" s="31">
        <v>0.122</v>
      </c>
      <c r="E1167" s="38">
        <f>(G1167+I1167+K1167)</f>
        <v>197924</v>
      </c>
      <c r="F1167" s="38">
        <f t="shared" ref="F1167:F1202" si="53">$G$1121</f>
        <v>1053125</v>
      </c>
      <c r="G1167" s="38">
        <f t="shared" ref="G1167:G1202" si="54">TRUNC(D1167*F1167)</f>
        <v>128481</v>
      </c>
      <c r="H1167" s="53">
        <f t="shared" ref="H1167:H1202" si="55">$I$1121</f>
        <v>227104</v>
      </c>
      <c r="I1167" s="38">
        <f t="shared" ref="I1167:I1202" si="56">TRUNC(D1167*H1167)</f>
        <v>27706</v>
      </c>
      <c r="J1167" s="53">
        <f t="shared" ref="J1167:J1202" si="57">$K$1121</f>
        <v>342109</v>
      </c>
      <c r="K1167" s="38">
        <f t="shared" ref="K1167:K1202" si="58">TRUNC(D1167*J1167)</f>
        <v>41737</v>
      </c>
      <c r="L1167" s="23"/>
    </row>
    <row r="1168" spans="1:12" ht="17.25" customHeight="1">
      <c r="A1168" s="30" t="s">
        <v>1824</v>
      </c>
      <c r="B1168" s="23"/>
      <c r="C1168" s="30" t="s">
        <v>692</v>
      </c>
      <c r="D1168" s="31">
        <v>8.3000000000000004E-2</v>
      </c>
      <c r="E1168" s="38">
        <f>(G1168+I1168+K1168)</f>
        <v>134653</v>
      </c>
      <c r="F1168" s="38">
        <f t="shared" si="53"/>
        <v>1053125</v>
      </c>
      <c r="G1168" s="38">
        <f t="shared" si="54"/>
        <v>87409</v>
      </c>
      <c r="H1168" s="53">
        <f t="shared" si="55"/>
        <v>227104</v>
      </c>
      <c r="I1168" s="38">
        <f t="shared" si="56"/>
        <v>18849</v>
      </c>
      <c r="J1168" s="53">
        <f t="shared" si="57"/>
        <v>342109</v>
      </c>
      <c r="K1168" s="38">
        <f t="shared" si="58"/>
        <v>28395</v>
      </c>
      <c r="L1168" s="23"/>
    </row>
    <row r="1169" spans="1:12" ht="17.25" customHeight="1">
      <c r="A1169" s="30" t="s">
        <v>1813</v>
      </c>
      <c r="B1169" s="23"/>
      <c r="C1169" s="30" t="s">
        <v>692</v>
      </c>
      <c r="D1169" s="31">
        <v>7.0000000000000007E-2</v>
      </c>
      <c r="E1169" s="38">
        <f>(G1169+I1169+K1169)</f>
        <v>113562</v>
      </c>
      <c r="F1169" s="38">
        <f t="shared" si="53"/>
        <v>1053125</v>
      </c>
      <c r="G1169" s="38">
        <f t="shared" si="54"/>
        <v>73718</v>
      </c>
      <c r="H1169" s="53">
        <f t="shared" si="55"/>
        <v>227104</v>
      </c>
      <c r="I1169" s="38">
        <f t="shared" si="56"/>
        <v>15897</v>
      </c>
      <c r="J1169" s="53">
        <f t="shared" si="57"/>
        <v>342109</v>
      </c>
      <c r="K1169" s="38">
        <f t="shared" si="58"/>
        <v>23947</v>
      </c>
      <c r="L1169" s="23"/>
    </row>
    <row r="1170" spans="1:12" ht="17.25" customHeight="1">
      <c r="A1170" s="30" t="s">
        <v>1821</v>
      </c>
      <c r="B1170" s="23"/>
      <c r="C1170" s="30" t="s">
        <v>692</v>
      </c>
      <c r="D1170" s="31">
        <v>6.4000000000000001E-2</v>
      </c>
      <c r="E1170" s="38">
        <f>(G1170+I1170+K1170)</f>
        <v>103828</v>
      </c>
      <c r="F1170" s="38">
        <f t="shared" si="53"/>
        <v>1053125</v>
      </c>
      <c r="G1170" s="38">
        <f t="shared" si="54"/>
        <v>67400</v>
      </c>
      <c r="H1170" s="53">
        <f t="shared" si="55"/>
        <v>227104</v>
      </c>
      <c r="I1170" s="38">
        <f t="shared" si="56"/>
        <v>14534</v>
      </c>
      <c r="J1170" s="53">
        <f t="shared" si="57"/>
        <v>342109</v>
      </c>
      <c r="K1170" s="38">
        <f t="shared" si="58"/>
        <v>21894</v>
      </c>
      <c r="L1170" s="23"/>
    </row>
    <row r="1171" spans="1:12" ht="17.25" customHeight="1">
      <c r="A1171" s="30" t="s">
        <v>1837</v>
      </c>
      <c r="B1171" s="23"/>
      <c r="C1171" s="30" t="s">
        <v>692</v>
      </c>
      <c r="D1171" s="31">
        <v>0.06</v>
      </c>
      <c r="E1171" s="38">
        <f>(G1171+I1171+K1171)</f>
        <v>97339</v>
      </c>
      <c r="F1171" s="38">
        <f t="shared" si="53"/>
        <v>1053125</v>
      </c>
      <c r="G1171" s="38">
        <f t="shared" si="54"/>
        <v>63187</v>
      </c>
      <c r="H1171" s="53">
        <f t="shared" si="55"/>
        <v>227104</v>
      </c>
      <c r="I1171" s="38">
        <f t="shared" si="56"/>
        <v>13626</v>
      </c>
      <c r="J1171" s="53">
        <f t="shared" si="57"/>
        <v>342109</v>
      </c>
      <c r="K1171" s="38">
        <f t="shared" si="58"/>
        <v>20526</v>
      </c>
      <c r="L1171" s="23"/>
    </row>
    <row r="1172" spans="1:12" ht="17.25" customHeight="1">
      <c r="A1172" s="30" t="s">
        <v>1839</v>
      </c>
      <c r="B1172" s="23"/>
      <c r="C1172" s="30" t="s">
        <v>692</v>
      </c>
      <c r="D1172" s="31">
        <v>5.7000000000000002E-2</v>
      </c>
      <c r="E1172" s="38">
        <f t="shared" ref="E1172:E1178" si="59">(G1172+I1172+K1172)</f>
        <v>92472</v>
      </c>
      <c r="F1172" s="38">
        <f t="shared" si="53"/>
        <v>1053125</v>
      </c>
      <c r="G1172" s="38">
        <f t="shared" si="54"/>
        <v>60028</v>
      </c>
      <c r="H1172" s="53">
        <f t="shared" si="55"/>
        <v>227104</v>
      </c>
      <c r="I1172" s="38">
        <f t="shared" si="56"/>
        <v>12944</v>
      </c>
      <c r="J1172" s="53">
        <f t="shared" si="57"/>
        <v>342109</v>
      </c>
      <c r="K1172" s="38">
        <f t="shared" si="58"/>
        <v>19500</v>
      </c>
      <c r="L1172" s="23"/>
    </row>
    <row r="1173" spans="1:12" ht="17.25" customHeight="1">
      <c r="A1173" s="30" t="s">
        <v>1851</v>
      </c>
      <c r="B1173" s="23"/>
      <c r="C1173" s="30" t="s">
        <v>692</v>
      </c>
      <c r="D1173" s="31">
        <v>5.3999999999999999E-2</v>
      </c>
      <c r="E1173" s="38">
        <f t="shared" si="59"/>
        <v>87604</v>
      </c>
      <c r="F1173" s="38">
        <f t="shared" si="53"/>
        <v>1053125</v>
      </c>
      <c r="G1173" s="38">
        <f t="shared" si="54"/>
        <v>56868</v>
      </c>
      <c r="H1173" s="53">
        <f t="shared" si="55"/>
        <v>227104</v>
      </c>
      <c r="I1173" s="38">
        <f t="shared" si="56"/>
        <v>12263</v>
      </c>
      <c r="J1173" s="53">
        <f t="shared" si="57"/>
        <v>342109</v>
      </c>
      <c r="K1173" s="38">
        <f t="shared" si="58"/>
        <v>18473</v>
      </c>
      <c r="L1173" s="23"/>
    </row>
    <row r="1174" spans="1:12" ht="17.25" customHeight="1">
      <c r="A1174" s="30" t="s">
        <v>1842</v>
      </c>
      <c r="B1174" s="23"/>
      <c r="C1174" s="30" t="s">
        <v>692</v>
      </c>
      <c r="D1174" s="31">
        <v>5.1999999999999998E-2</v>
      </c>
      <c r="E1174" s="38">
        <f t="shared" si="59"/>
        <v>84360</v>
      </c>
      <c r="F1174" s="38">
        <f t="shared" si="53"/>
        <v>1053125</v>
      </c>
      <c r="G1174" s="38">
        <f t="shared" si="54"/>
        <v>54762</v>
      </c>
      <c r="H1174" s="53">
        <f t="shared" si="55"/>
        <v>227104</v>
      </c>
      <c r="I1174" s="38">
        <f t="shared" si="56"/>
        <v>11809</v>
      </c>
      <c r="J1174" s="53">
        <f t="shared" si="57"/>
        <v>342109</v>
      </c>
      <c r="K1174" s="38">
        <f t="shared" si="58"/>
        <v>17789</v>
      </c>
      <c r="L1174" s="23"/>
    </row>
    <row r="1175" spans="1:12" ht="17.25" customHeight="1">
      <c r="A1175" s="30" t="s">
        <v>1838</v>
      </c>
      <c r="B1175" s="23"/>
      <c r="C1175" s="30" t="s">
        <v>692</v>
      </c>
      <c r="D1175" s="31">
        <v>4.8000000000000001E-2</v>
      </c>
      <c r="E1175" s="38">
        <f t="shared" si="59"/>
        <v>77871</v>
      </c>
      <c r="F1175" s="38">
        <f t="shared" si="53"/>
        <v>1053125</v>
      </c>
      <c r="G1175" s="38">
        <f t="shared" si="54"/>
        <v>50550</v>
      </c>
      <c r="H1175" s="53">
        <f t="shared" si="55"/>
        <v>227104</v>
      </c>
      <c r="I1175" s="38">
        <f t="shared" si="56"/>
        <v>10900</v>
      </c>
      <c r="J1175" s="53">
        <f t="shared" si="57"/>
        <v>342109</v>
      </c>
      <c r="K1175" s="38">
        <f t="shared" si="58"/>
        <v>16421</v>
      </c>
      <c r="L1175" s="23"/>
    </row>
    <row r="1176" spans="1:12" ht="17.25" customHeight="1">
      <c r="A1176" s="30" t="s">
        <v>1864</v>
      </c>
      <c r="B1176" s="23"/>
      <c r="C1176" s="30" t="s">
        <v>692</v>
      </c>
      <c r="D1176" s="31">
        <v>4.7E-2</v>
      </c>
      <c r="E1176" s="38">
        <f t="shared" si="59"/>
        <v>76248</v>
      </c>
      <c r="F1176" s="38">
        <f t="shared" si="53"/>
        <v>1053125</v>
      </c>
      <c r="G1176" s="38">
        <f t="shared" si="54"/>
        <v>49496</v>
      </c>
      <c r="H1176" s="53">
        <f t="shared" si="55"/>
        <v>227104</v>
      </c>
      <c r="I1176" s="38">
        <f t="shared" si="56"/>
        <v>10673</v>
      </c>
      <c r="J1176" s="53">
        <f t="shared" si="57"/>
        <v>342109</v>
      </c>
      <c r="K1176" s="38">
        <f t="shared" si="58"/>
        <v>16079</v>
      </c>
      <c r="L1176" s="23"/>
    </row>
    <row r="1177" spans="1:12" ht="17.25" customHeight="1">
      <c r="A1177" s="30" t="s">
        <v>1862</v>
      </c>
      <c r="B1177" s="23"/>
      <c r="C1177" s="30" t="s">
        <v>692</v>
      </c>
      <c r="D1177" s="31">
        <v>4.5999999999999999E-2</v>
      </c>
      <c r="E1177" s="38">
        <f t="shared" si="59"/>
        <v>74626</v>
      </c>
      <c r="F1177" s="38">
        <f t="shared" si="53"/>
        <v>1053125</v>
      </c>
      <c r="G1177" s="38">
        <f t="shared" si="54"/>
        <v>48443</v>
      </c>
      <c r="H1177" s="53">
        <f t="shared" si="55"/>
        <v>227104</v>
      </c>
      <c r="I1177" s="38">
        <f t="shared" si="56"/>
        <v>10446</v>
      </c>
      <c r="J1177" s="53">
        <f t="shared" si="57"/>
        <v>342109</v>
      </c>
      <c r="K1177" s="38">
        <f t="shared" si="58"/>
        <v>15737</v>
      </c>
      <c r="L1177" s="23"/>
    </row>
    <row r="1178" spans="1:12" ht="17.25" customHeight="1">
      <c r="A1178" s="30" t="s">
        <v>1848</v>
      </c>
      <c r="B1178" s="23"/>
      <c r="C1178" s="30" t="s">
        <v>692</v>
      </c>
      <c r="D1178" s="31">
        <v>4.4999999999999998E-2</v>
      </c>
      <c r="E1178" s="38">
        <f t="shared" si="59"/>
        <v>73003</v>
      </c>
      <c r="F1178" s="38">
        <f t="shared" si="53"/>
        <v>1053125</v>
      </c>
      <c r="G1178" s="38">
        <f t="shared" si="54"/>
        <v>47390</v>
      </c>
      <c r="H1178" s="53">
        <f t="shared" si="55"/>
        <v>227104</v>
      </c>
      <c r="I1178" s="38">
        <f t="shared" si="56"/>
        <v>10219</v>
      </c>
      <c r="J1178" s="53">
        <f t="shared" si="57"/>
        <v>342109</v>
      </c>
      <c r="K1178" s="38">
        <f t="shared" si="58"/>
        <v>15394</v>
      </c>
      <c r="L1178" s="23"/>
    </row>
    <row r="1179" spans="1:12" ht="17.25" customHeight="1">
      <c r="A1179" s="30" t="s">
        <v>1852</v>
      </c>
      <c r="B1179" s="44"/>
      <c r="C1179" s="30" t="s">
        <v>692</v>
      </c>
      <c r="D1179" s="31">
        <v>0.13200000000000001</v>
      </c>
      <c r="E1179" s="38">
        <f>(G1179+I1179+K1179)</f>
        <v>214147</v>
      </c>
      <c r="F1179" s="38">
        <f t="shared" si="53"/>
        <v>1053125</v>
      </c>
      <c r="G1179" s="38">
        <f t="shared" si="54"/>
        <v>139012</v>
      </c>
      <c r="H1179" s="53">
        <f t="shared" si="55"/>
        <v>227104</v>
      </c>
      <c r="I1179" s="38">
        <f t="shared" si="56"/>
        <v>29977</v>
      </c>
      <c r="J1179" s="53">
        <f t="shared" si="57"/>
        <v>342109</v>
      </c>
      <c r="K1179" s="38">
        <f t="shared" si="58"/>
        <v>45158</v>
      </c>
      <c r="L1179" s="23"/>
    </row>
    <row r="1180" spans="1:12" ht="17.25" customHeight="1">
      <c r="A1180" s="30" t="s">
        <v>1863</v>
      </c>
      <c r="B1180" s="23"/>
      <c r="C1180" s="30" t="s">
        <v>692</v>
      </c>
      <c r="D1180" s="31">
        <v>8.7999999999999995E-2</v>
      </c>
      <c r="E1180" s="38">
        <f>(G1180+I1180+K1180)</f>
        <v>142765</v>
      </c>
      <c r="F1180" s="38">
        <f t="shared" si="53"/>
        <v>1053125</v>
      </c>
      <c r="G1180" s="38">
        <f t="shared" si="54"/>
        <v>92675</v>
      </c>
      <c r="H1180" s="53">
        <f t="shared" si="55"/>
        <v>227104</v>
      </c>
      <c r="I1180" s="38">
        <f t="shared" si="56"/>
        <v>19985</v>
      </c>
      <c r="J1180" s="53">
        <f t="shared" si="57"/>
        <v>342109</v>
      </c>
      <c r="K1180" s="38">
        <f t="shared" si="58"/>
        <v>30105</v>
      </c>
      <c r="L1180" s="23"/>
    </row>
    <row r="1181" spans="1:12" ht="17.25" customHeight="1">
      <c r="A1181" s="30" t="s">
        <v>1853</v>
      </c>
      <c r="B1181" s="23"/>
      <c r="C1181" s="30" t="s">
        <v>692</v>
      </c>
      <c r="D1181" s="31">
        <v>7.3999999999999996E-2</v>
      </c>
      <c r="E1181" s="38">
        <f>(G1181+I1181+K1181)</f>
        <v>120052</v>
      </c>
      <c r="F1181" s="38">
        <f t="shared" si="53"/>
        <v>1053125</v>
      </c>
      <c r="G1181" s="38">
        <f t="shared" si="54"/>
        <v>77931</v>
      </c>
      <c r="H1181" s="53">
        <f t="shared" si="55"/>
        <v>227104</v>
      </c>
      <c r="I1181" s="38">
        <f t="shared" si="56"/>
        <v>16805</v>
      </c>
      <c r="J1181" s="53">
        <f t="shared" si="57"/>
        <v>342109</v>
      </c>
      <c r="K1181" s="38">
        <f t="shared" si="58"/>
        <v>25316</v>
      </c>
      <c r="L1181" s="23"/>
    </row>
    <row r="1182" spans="1:12" ht="17.25" customHeight="1">
      <c r="A1182" s="30" t="s">
        <v>1854</v>
      </c>
      <c r="B1182" s="23"/>
      <c r="C1182" s="30" t="s">
        <v>692</v>
      </c>
      <c r="D1182" s="31">
        <v>6.7000000000000004E-2</v>
      </c>
      <c r="E1182" s="38">
        <f>(G1182+I1182+K1182)</f>
        <v>108695</v>
      </c>
      <c r="F1182" s="38">
        <f t="shared" si="53"/>
        <v>1053125</v>
      </c>
      <c r="G1182" s="38">
        <f t="shared" si="54"/>
        <v>70559</v>
      </c>
      <c r="H1182" s="53">
        <f t="shared" si="55"/>
        <v>227104</v>
      </c>
      <c r="I1182" s="38">
        <f t="shared" si="56"/>
        <v>15215</v>
      </c>
      <c r="J1182" s="53">
        <f t="shared" si="57"/>
        <v>342109</v>
      </c>
      <c r="K1182" s="38">
        <f t="shared" si="58"/>
        <v>22921</v>
      </c>
      <c r="L1182" s="23"/>
    </row>
    <row r="1183" spans="1:12" ht="17.25" customHeight="1">
      <c r="A1183" s="30" t="s">
        <v>1846</v>
      </c>
      <c r="B1183" s="23"/>
      <c r="C1183" s="30" t="s">
        <v>692</v>
      </c>
      <c r="D1183" s="31">
        <v>6.2E-2</v>
      </c>
      <c r="E1183" s="38">
        <f>(G1183+I1183+K1183)</f>
        <v>100583</v>
      </c>
      <c r="F1183" s="38">
        <f t="shared" si="53"/>
        <v>1053125</v>
      </c>
      <c r="G1183" s="38">
        <f t="shared" si="54"/>
        <v>65293</v>
      </c>
      <c r="H1183" s="53">
        <f t="shared" si="55"/>
        <v>227104</v>
      </c>
      <c r="I1183" s="38">
        <f t="shared" si="56"/>
        <v>14080</v>
      </c>
      <c r="J1183" s="53">
        <f t="shared" si="57"/>
        <v>342109</v>
      </c>
      <c r="K1183" s="38">
        <f t="shared" si="58"/>
        <v>21210</v>
      </c>
      <c r="L1183" s="23"/>
    </row>
    <row r="1184" spans="1:12" ht="17.25" customHeight="1">
      <c r="A1184" s="30" t="s">
        <v>1865</v>
      </c>
      <c r="B1184" s="23"/>
      <c r="C1184" s="30" t="s">
        <v>692</v>
      </c>
      <c r="D1184" s="31">
        <v>5.8999999999999997E-2</v>
      </c>
      <c r="E1184" s="38">
        <f t="shared" ref="E1184:E1190" si="60">(G1184+I1184+K1184)</f>
        <v>95717</v>
      </c>
      <c r="F1184" s="38">
        <f t="shared" si="53"/>
        <v>1053125</v>
      </c>
      <c r="G1184" s="38">
        <f t="shared" si="54"/>
        <v>62134</v>
      </c>
      <c r="H1184" s="53">
        <f t="shared" si="55"/>
        <v>227104</v>
      </c>
      <c r="I1184" s="38">
        <f t="shared" si="56"/>
        <v>13399</v>
      </c>
      <c r="J1184" s="53">
        <f t="shared" si="57"/>
        <v>342109</v>
      </c>
      <c r="K1184" s="38">
        <f t="shared" si="58"/>
        <v>20184</v>
      </c>
      <c r="L1184" s="23"/>
    </row>
    <row r="1185" spans="1:12" ht="17.25" customHeight="1">
      <c r="A1185" s="30" t="s">
        <v>1847</v>
      </c>
      <c r="B1185" s="23"/>
      <c r="C1185" s="30" t="s">
        <v>692</v>
      </c>
      <c r="D1185" s="31">
        <v>5.6000000000000001E-2</v>
      </c>
      <c r="E1185" s="38">
        <f t="shared" si="60"/>
        <v>90850</v>
      </c>
      <c r="F1185" s="38">
        <f t="shared" si="53"/>
        <v>1053125</v>
      </c>
      <c r="G1185" s="38">
        <f t="shared" si="54"/>
        <v>58975</v>
      </c>
      <c r="H1185" s="53">
        <f t="shared" si="55"/>
        <v>227104</v>
      </c>
      <c r="I1185" s="38">
        <f t="shared" si="56"/>
        <v>12717</v>
      </c>
      <c r="J1185" s="53">
        <f t="shared" si="57"/>
        <v>342109</v>
      </c>
      <c r="K1185" s="38">
        <f t="shared" si="58"/>
        <v>19158</v>
      </c>
      <c r="L1185" s="23"/>
    </row>
    <row r="1186" spans="1:12" ht="17.25" customHeight="1">
      <c r="A1186" s="30" t="s">
        <v>1855</v>
      </c>
      <c r="B1186" s="23"/>
      <c r="C1186" s="30" t="s">
        <v>692</v>
      </c>
      <c r="D1186" s="31">
        <v>5.2999999999999999E-2</v>
      </c>
      <c r="E1186" s="38">
        <f t="shared" si="60"/>
        <v>85982</v>
      </c>
      <c r="F1186" s="38">
        <f t="shared" si="53"/>
        <v>1053125</v>
      </c>
      <c r="G1186" s="38">
        <f t="shared" si="54"/>
        <v>55815</v>
      </c>
      <c r="H1186" s="53">
        <f t="shared" si="55"/>
        <v>227104</v>
      </c>
      <c r="I1186" s="38">
        <f t="shared" si="56"/>
        <v>12036</v>
      </c>
      <c r="J1186" s="53">
        <f t="shared" si="57"/>
        <v>342109</v>
      </c>
      <c r="K1186" s="38">
        <f t="shared" si="58"/>
        <v>18131</v>
      </c>
      <c r="L1186" s="23"/>
    </row>
    <row r="1187" spans="1:12" ht="17.25" customHeight="1">
      <c r="A1187" s="30" t="s">
        <v>1843</v>
      </c>
      <c r="B1187" s="23"/>
      <c r="C1187" s="30" t="s">
        <v>692</v>
      </c>
      <c r="D1187" s="31">
        <v>4.9000000000000002E-2</v>
      </c>
      <c r="E1187" s="38">
        <f t="shared" si="60"/>
        <v>79494</v>
      </c>
      <c r="F1187" s="38">
        <f t="shared" si="53"/>
        <v>1053125</v>
      </c>
      <c r="G1187" s="38">
        <f t="shared" si="54"/>
        <v>51603</v>
      </c>
      <c r="H1187" s="53">
        <f t="shared" si="55"/>
        <v>227104</v>
      </c>
      <c r="I1187" s="38">
        <f t="shared" si="56"/>
        <v>11128</v>
      </c>
      <c r="J1187" s="53">
        <f t="shared" si="57"/>
        <v>342109</v>
      </c>
      <c r="K1187" s="38">
        <f t="shared" si="58"/>
        <v>16763</v>
      </c>
      <c r="L1187" s="23"/>
    </row>
    <row r="1188" spans="1:12" ht="17.25" customHeight="1">
      <c r="A1188" s="30" t="s">
        <v>1857</v>
      </c>
      <c r="B1188" s="23"/>
      <c r="C1188" s="30" t="s">
        <v>692</v>
      </c>
      <c r="D1188" s="31">
        <v>4.7E-2</v>
      </c>
      <c r="E1188" s="38">
        <f t="shared" si="60"/>
        <v>76248</v>
      </c>
      <c r="F1188" s="38">
        <f t="shared" si="53"/>
        <v>1053125</v>
      </c>
      <c r="G1188" s="38">
        <f t="shared" si="54"/>
        <v>49496</v>
      </c>
      <c r="H1188" s="53">
        <f t="shared" si="55"/>
        <v>227104</v>
      </c>
      <c r="I1188" s="38">
        <f t="shared" si="56"/>
        <v>10673</v>
      </c>
      <c r="J1188" s="53">
        <f t="shared" si="57"/>
        <v>342109</v>
      </c>
      <c r="K1188" s="38">
        <f t="shared" si="58"/>
        <v>16079</v>
      </c>
      <c r="L1188" s="23"/>
    </row>
    <row r="1189" spans="1:12" ht="17.25" customHeight="1">
      <c r="A1189" s="30" t="s">
        <v>1849</v>
      </c>
      <c r="B1189" s="23"/>
      <c r="C1189" s="30" t="s">
        <v>692</v>
      </c>
      <c r="D1189" s="31">
        <v>4.5999999999999999E-2</v>
      </c>
      <c r="E1189" s="38">
        <f t="shared" si="60"/>
        <v>74626</v>
      </c>
      <c r="F1189" s="38">
        <f t="shared" si="53"/>
        <v>1053125</v>
      </c>
      <c r="G1189" s="38">
        <f t="shared" si="54"/>
        <v>48443</v>
      </c>
      <c r="H1189" s="53">
        <f t="shared" si="55"/>
        <v>227104</v>
      </c>
      <c r="I1189" s="38">
        <f t="shared" si="56"/>
        <v>10446</v>
      </c>
      <c r="J1189" s="53">
        <f t="shared" si="57"/>
        <v>342109</v>
      </c>
      <c r="K1189" s="38">
        <f t="shared" si="58"/>
        <v>15737</v>
      </c>
      <c r="L1189" s="23"/>
    </row>
    <row r="1190" spans="1:12" ht="17.25" customHeight="1">
      <c r="A1190" s="30" t="s">
        <v>1098</v>
      </c>
      <c r="B1190" s="23"/>
      <c r="C1190" s="30" t="s">
        <v>692</v>
      </c>
      <c r="D1190" s="31">
        <v>4.4999999999999998E-2</v>
      </c>
      <c r="E1190" s="38">
        <f t="shared" si="60"/>
        <v>73003</v>
      </c>
      <c r="F1190" s="38">
        <f t="shared" si="53"/>
        <v>1053125</v>
      </c>
      <c r="G1190" s="38">
        <f t="shared" si="54"/>
        <v>47390</v>
      </c>
      <c r="H1190" s="53">
        <f t="shared" si="55"/>
        <v>227104</v>
      </c>
      <c r="I1190" s="38">
        <f t="shared" si="56"/>
        <v>10219</v>
      </c>
      <c r="J1190" s="53">
        <f t="shared" si="57"/>
        <v>342109</v>
      </c>
      <c r="K1190" s="38">
        <f t="shared" si="58"/>
        <v>15394</v>
      </c>
      <c r="L1190" s="23"/>
    </row>
    <row r="1191" spans="1:12" ht="17.25" customHeight="1">
      <c r="A1191" s="30" t="s">
        <v>1856</v>
      </c>
      <c r="B1191" s="44"/>
      <c r="C1191" s="30" t="s">
        <v>692</v>
      </c>
      <c r="D1191" s="31">
        <v>0.16900000000000001</v>
      </c>
      <c r="E1191" s="38">
        <f>(G1191+I1191+K1191)</f>
        <v>274174</v>
      </c>
      <c r="F1191" s="38">
        <f t="shared" si="53"/>
        <v>1053125</v>
      </c>
      <c r="G1191" s="38">
        <f t="shared" si="54"/>
        <v>177978</v>
      </c>
      <c r="H1191" s="53">
        <f t="shared" si="55"/>
        <v>227104</v>
      </c>
      <c r="I1191" s="38">
        <f t="shared" si="56"/>
        <v>38380</v>
      </c>
      <c r="J1191" s="53">
        <f t="shared" si="57"/>
        <v>342109</v>
      </c>
      <c r="K1191" s="38">
        <f t="shared" si="58"/>
        <v>57816</v>
      </c>
      <c r="L1191" s="23"/>
    </row>
    <row r="1192" spans="1:12" ht="17.25" customHeight="1">
      <c r="A1192" s="30" t="s">
        <v>1859</v>
      </c>
      <c r="B1192" s="23"/>
      <c r="C1192" s="30" t="s">
        <v>692</v>
      </c>
      <c r="D1192" s="31">
        <v>0.106</v>
      </c>
      <c r="E1192" s="38">
        <f>(G1192+I1192+K1192)</f>
        <v>171967</v>
      </c>
      <c r="F1192" s="38">
        <f t="shared" si="53"/>
        <v>1053125</v>
      </c>
      <c r="G1192" s="38">
        <f t="shared" si="54"/>
        <v>111631</v>
      </c>
      <c r="H1192" s="53">
        <f t="shared" si="55"/>
        <v>227104</v>
      </c>
      <c r="I1192" s="38">
        <f t="shared" si="56"/>
        <v>24073</v>
      </c>
      <c r="J1192" s="53">
        <f t="shared" si="57"/>
        <v>342109</v>
      </c>
      <c r="K1192" s="38">
        <f t="shared" si="58"/>
        <v>36263</v>
      </c>
      <c r="L1192" s="23"/>
    </row>
    <row r="1193" spans="1:12" ht="17.25" customHeight="1">
      <c r="A1193" s="30" t="s">
        <v>1858</v>
      </c>
      <c r="B1193" s="23"/>
      <c r="C1193" s="30" t="s">
        <v>692</v>
      </c>
      <c r="D1193" s="31">
        <v>8.5999999999999993E-2</v>
      </c>
      <c r="E1193" s="38">
        <f>(G1193+I1193+K1193)</f>
        <v>139519</v>
      </c>
      <c r="F1193" s="38">
        <f t="shared" si="53"/>
        <v>1053125</v>
      </c>
      <c r="G1193" s="38">
        <f t="shared" si="54"/>
        <v>90568</v>
      </c>
      <c r="H1193" s="53">
        <f t="shared" si="55"/>
        <v>227104</v>
      </c>
      <c r="I1193" s="38">
        <f t="shared" si="56"/>
        <v>19530</v>
      </c>
      <c r="J1193" s="53">
        <f t="shared" si="57"/>
        <v>342109</v>
      </c>
      <c r="K1193" s="38">
        <f t="shared" si="58"/>
        <v>29421</v>
      </c>
      <c r="L1193" s="23"/>
    </row>
    <row r="1194" spans="1:12" ht="17.25" customHeight="1">
      <c r="A1194" s="30" t="s">
        <v>1866</v>
      </c>
      <c r="B1194" s="23"/>
      <c r="C1194" s="30" t="s">
        <v>692</v>
      </c>
      <c r="D1194" s="31">
        <v>7.5999999999999998E-2</v>
      </c>
      <c r="E1194" s="38">
        <f>(G1194+I1194+K1194)</f>
        <v>123296</v>
      </c>
      <c r="F1194" s="38">
        <f t="shared" si="53"/>
        <v>1053125</v>
      </c>
      <c r="G1194" s="38">
        <f t="shared" si="54"/>
        <v>80037</v>
      </c>
      <c r="H1194" s="53">
        <f t="shared" si="55"/>
        <v>227104</v>
      </c>
      <c r="I1194" s="38">
        <f t="shared" si="56"/>
        <v>17259</v>
      </c>
      <c r="J1194" s="53">
        <f t="shared" si="57"/>
        <v>342109</v>
      </c>
      <c r="K1194" s="38">
        <f t="shared" si="58"/>
        <v>26000</v>
      </c>
      <c r="L1194" s="23"/>
    </row>
    <row r="1195" spans="1:12" ht="17.25" customHeight="1">
      <c r="A1195" s="30" t="s">
        <v>1860</v>
      </c>
      <c r="B1195" s="23"/>
      <c r="C1195" s="30" t="s">
        <v>692</v>
      </c>
      <c r="D1195" s="31">
        <v>6.9000000000000006E-2</v>
      </c>
      <c r="E1195" s="38">
        <f>(G1195+I1195+K1195)</f>
        <v>111940</v>
      </c>
      <c r="F1195" s="38">
        <f t="shared" si="53"/>
        <v>1053125</v>
      </c>
      <c r="G1195" s="38">
        <f t="shared" si="54"/>
        <v>72665</v>
      </c>
      <c r="H1195" s="53">
        <f t="shared" si="55"/>
        <v>227104</v>
      </c>
      <c r="I1195" s="38">
        <f t="shared" si="56"/>
        <v>15670</v>
      </c>
      <c r="J1195" s="53">
        <f t="shared" si="57"/>
        <v>342109</v>
      </c>
      <c r="K1195" s="38">
        <f t="shared" si="58"/>
        <v>23605</v>
      </c>
      <c r="L1195" s="23"/>
    </row>
    <row r="1196" spans="1:12" ht="17.25" customHeight="1">
      <c r="A1196" s="30" t="s">
        <v>1861</v>
      </c>
      <c r="B1196" s="23"/>
      <c r="C1196" s="30" t="s">
        <v>692</v>
      </c>
      <c r="D1196" s="31">
        <v>6.5000000000000002E-2</v>
      </c>
      <c r="E1196" s="38">
        <f t="shared" ref="E1196:E1202" si="61">(G1196+I1196+K1196)</f>
        <v>105451</v>
      </c>
      <c r="F1196" s="38">
        <f t="shared" si="53"/>
        <v>1053125</v>
      </c>
      <c r="G1196" s="38">
        <f t="shared" si="54"/>
        <v>68453</v>
      </c>
      <c r="H1196" s="53">
        <f t="shared" si="55"/>
        <v>227104</v>
      </c>
      <c r="I1196" s="38">
        <f t="shared" si="56"/>
        <v>14761</v>
      </c>
      <c r="J1196" s="53">
        <f t="shared" si="57"/>
        <v>342109</v>
      </c>
      <c r="K1196" s="38">
        <f t="shared" si="58"/>
        <v>22237</v>
      </c>
      <c r="L1196" s="23"/>
    </row>
    <row r="1197" spans="1:12" ht="17.25" customHeight="1">
      <c r="A1197" s="30" t="s">
        <v>1840</v>
      </c>
      <c r="B1197" s="23"/>
      <c r="C1197" s="30" t="s">
        <v>692</v>
      </c>
      <c r="D1197" s="31">
        <v>0.06</v>
      </c>
      <c r="E1197" s="38">
        <f t="shared" si="61"/>
        <v>97339</v>
      </c>
      <c r="F1197" s="38">
        <f t="shared" si="53"/>
        <v>1053125</v>
      </c>
      <c r="G1197" s="38">
        <f t="shared" si="54"/>
        <v>63187</v>
      </c>
      <c r="H1197" s="53">
        <f t="shared" si="55"/>
        <v>227104</v>
      </c>
      <c r="I1197" s="38">
        <f t="shared" si="56"/>
        <v>13626</v>
      </c>
      <c r="J1197" s="53">
        <f t="shared" si="57"/>
        <v>342109</v>
      </c>
      <c r="K1197" s="38">
        <f t="shared" si="58"/>
        <v>20526</v>
      </c>
      <c r="L1197" s="23"/>
    </row>
    <row r="1198" spans="1:12" ht="17.25" customHeight="1">
      <c r="A1198" s="30" t="s">
        <v>1850</v>
      </c>
      <c r="B1198" s="23"/>
      <c r="C1198" s="30" t="s">
        <v>692</v>
      </c>
      <c r="D1198" s="31">
        <v>5.7000000000000002E-2</v>
      </c>
      <c r="E1198" s="38">
        <f t="shared" si="61"/>
        <v>92472</v>
      </c>
      <c r="F1198" s="38">
        <f t="shared" si="53"/>
        <v>1053125</v>
      </c>
      <c r="G1198" s="38">
        <f t="shared" si="54"/>
        <v>60028</v>
      </c>
      <c r="H1198" s="53">
        <f t="shared" si="55"/>
        <v>227104</v>
      </c>
      <c r="I1198" s="38">
        <f t="shared" si="56"/>
        <v>12944</v>
      </c>
      <c r="J1198" s="53">
        <f t="shared" si="57"/>
        <v>342109</v>
      </c>
      <c r="K1198" s="38">
        <f t="shared" si="58"/>
        <v>19500</v>
      </c>
      <c r="L1198" s="23"/>
    </row>
    <row r="1199" spans="1:12" ht="17.25" customHeight="1">
      <c r="A1199" s="30" t="s">
        <v>1841</v>
      </c>
      <c r="B1199" s="23"/>
      <c r="C1199" s="30" t="s">
        <v>692</v>
      </c>
      <c r="D1199" s="31">
        <v>5.0999999999999997E-2</v>
      </c>
      <c r="E1199" s="38">
        <f t="shared" si="61"/>
        <v>82738</v>
      </c>
      <c r="F1199" s="38">
        <f t="shared" si="53"/>
        <v>1053125</v>
      </c>
      <c r="G1199" s="38">
        <f t="shared" si="54"/>
        <v>53709</v>
      </c>
      <c r="H1199" s="53">
        <f t="shared" si="55"/>
        <v>227104</v>
      </c>
      <c r="I1199" s="38">
        <f t="shared" si="56"/>
        <v>11582</v>
      </c>
      <c r="J1199" s="53">
        <f t="shared" si="57"/>
        <v>342109</v>
      </c>
      <c r="K1199" s="38">
        <f t="shared" si="58"/>
        <v>17447</v>
      </c>
      <c r="L1199" s="23"/>
    </row>
    <row r="1200" spans="1:12" ht="17.25" customHeight="1">
      <c r="A1200" s="30" t="s">
        <v>1835</v>
      </c>
      <c r="B1200" s="23"/>
      <c r="C1200" s="30" t="s">
        <v>692</v>
      </c>
      <c r="D1200" s="31">
        <v>4.9000000000000002E-2</v>
      </c>
      <c r="E1200" s="38">
        <f t="shared" si="61"/>
        <v>79494</v>
      </c>
      <c r="F1200" s="38">
        <f t="shared" si="53"/>
        <v>1053125</v>
      </c>
      <c r="G1200" s="38">
        <f t="shared" si="54"/>
        <v>51603</v>
      </c>
      <c r="H1200" s="53">
        <f t="shared" si="55"/>
        <v>227104</v>
      </c>
      <c r="I1200" s="38">
        <f t="shared" si="56"/>
        <v>11128</v>
      </c>
      <c r="J1200" s="53">
        <f t="shared" si="57"/>
        <v>342109</v>
      </c>
      <c r="K1200" s="38">
        <f t="shared" si="58"/>
        <v>16763</v>
      </c>
      <c r="L1200" s="23"/>
    </row>
    <row r="1201" spans="1:12" ht="17.25" customHeight="1">
      <c r="A1201" s="30" t="s">
        <v>1836</v>
      </c>
      <c r="B1201" s="23"/>
      <c r="C1201" s="30" t="s">
        <v>692</v>
      </c>
      <c r="D1201" s="31">
        <v>4.7E-2</v>
      </c>
      <c r="E1201" s="38">
        <f t="shared" si="61"/>
        <v>76248</v>
      </c>
      <c r="F1201" s="38">
        <f t="shared" si="53"/>
        <v>1053125</v>
      </c>
      <c r="G1201" s="38">
        <f t="shared" si="54"/>
        <v>49496</v>
      </c>
      <c r="H1201" s="53">
        <f t="shared" si="55"/>
        <v>227104</v>
      </c>
      <c r="I1201" s="38">
        <f t="shared" si="56"/>
        <v>10673</v>
      </c>
      <c r="J1201" s="53">
        <f t="shared" si="57"/>
        <v>342109</v>
      </c>
      <c r="K1201" s="38">
        <f t="shared" si="58"/>
        <v>16079</v>
      </c>
      <c r="L1201" s="23"/>
    </row>
    <row r="1202" spans="1:12" ht="17.25" customHeight="1">
      <c r="A1202" s="30" t="s">
        <v>1102</v>
      </c>
      <c r="B1202" s="23"/>
      <c r="C1202" s="30" t="s">
        <v>692</v>
      </c>
      <c r="D1202" s="31">
        <v>4.5999999999999999E-2</v>
      </c>
      <c r="E1202" s="38">
        <f t="shared" si="61"/>
        <v>74626</v>
      </c>
      <c r="F1202" s="38">
        <f t="shared" si="53"/>
        <v>1053125</v>
      </c>
      <c r="G1202" s="38">
        <f t="shared" si="54"/>
        <v>48443</v>
      </c>
      <c r="H1202" s="53">
        <f t="shared" si="55"/>
        <v>227104</v>
      </c>
      <c r="I1202" s="38">
        <f t="shared" si="56"/>
        <v>10446</v>
      </c>
      <c r="J1202" s="53">
        <f t="shared" si="57"/>
        <v>342109</v>
      </c>
      <c r="K1202" s="38">
        <f t="shared" si="58"/>
        <v>15737</v>
      </c>
      <c r="L1202" s="23"/>
    </row>
    <row r="1203" spans="1:12" ht="17.25" customHeight="1">
      <c r="A1203" s="30"/>
      <c r="B1203" s="23"/>
      <c r="C1203" s="23"/>
      <c r="D1203" s="32"/>
      <c r="E1203" s="38"/>
      <c r="F1203" s="38"/>
      <c r="G1203" s="38"/>
      <c r="H1203" s="53"/>
      <c r="I1203" s="32"/>
      <c r="J1203" s="53"/>
      <c r="K1203" s="53"/>
      <c r="L1203" s="23"/>
    </row>
    <row r="1204" spans="1:12">
      <c r="A1204" s="52" t="s">
        <v>2025</v>
      </c>
      <c r="B1204" s="37"/>
      <c r="C1204" s="23"/>
      <c r="D1204" s="23"/>
      <c r="E1204" s="38"/>
      <c r="F1204" s="53"/>
      <c r="G1204" s="38" t="s">
        <v>662</v>
      </c>
      <c r="H1204" s="53"/>
      <c r="I1204" s="38"/>
      <c r="J1204" s="53"/>
      <c r="K1204" s="38" t="s">
        <v>662</v>
      </c>
      <c r="L1204" s="26"/>
    </row>
    <row r="1205" spans="1:12">
      <c r="A1205" s="52" t="s">
        <v>974</v>
      </c>
      <c r="B1205" s="37"/>
      <c r="C1205" s="23"/>
      <c r="D1205" s="23"/>
      <c r="E1205" s="38"/>
      <c r="F1205" s="53"/>
      <c r="G1205" s="38" t="s">
        <v>662</v>
      </c>
      <c r="H1205" s="53"/>
      <c r="I1205" s="38"/>
      <c r="J1205" s="53"/>
      <c r="K1205" s="38" t="s">
        <v>662</v>
      </c>
      <c r="L1205" s="26"/>
    </row>
    <row r="1206" spans="1:12" ht="17.25" customHeight="1">
      <c r="A1206" s="52" t="s">
        <v>1755</v>
      </c>
      <c r="B1206" s="37"/>
      <c r="C1206" s="23"/>
      <c r="D1206" s="23"/>
      <c r="E1206" s="42"/>
      <c r="F1206" s="54"/>
      <c r="G1206" s="42" t="s">
        <v>662</v>
      </c>
      <c r="H1206" s="54"/>
      <c r="I1206" s="42" t="s">
        <v>662</v>
      </c>
      <c r="J1206" s="54"/>
      <c r="K1206" s="42"/>
      <c r="L1206" s="74"/>
    </row>
    <row r="1207" spans="1:12" ht="17.25" customHeight="1">
      <c r="A1207" s="22" t="s">
        <v>686</v>
      </c>
      <c r="B1207" s="23"/>
      <c r="C1207" s="23" t="s">
        <v>685</v>
      </c>
      <c r="D1207" s="32">
        <v>0.5</v>
      </c>
      <c r="E1207" s="38">
        <f>(G1207+I1207+K1207)</f>
        <v>223027</v>
      </c>
      <c r="F1207" s="38">
        <f>+인건비!$D$3</f>
        <v>446055</v>
      </c>
      <c r="G1207" s="38">
        <f>TRUNC(D1207*F1207)</f>
        <v>223027</v>
      </c>
      <c r="H1207" s="53"/>
      <c r="I1207" s="53"/>
      <c r="J1207" s="53"/>
      <c r="K1207" s="53"/>
      <c r="L1207" s="23"/>
    </row>
    <row r="1208" spans="1:12" ht="17.25" customHeight="1">
      <c r="A1208" s="22" t="s">
        <v>1172</v>
      </c>
      <c r="B1208" s="23"/>
      <c r="C1208" s="23" t="s">
        <v>685</v>
      </c>
      <c r="D1208" s="32">
        <v>1</v>
      </c>
      <c r="E1208" s="38">
        <f>(G1208+I1208+K1208)</f>
        <v>346855</v>
      </c>
      <c r="F1208" s="38">
        <f>+인건비!$D$4</f>
        <v>346855</v>
      </c>
      <c r="G1208" s="38">
        <f>TRUNC(D1208*F1208)</f>
        <v>346855</v>
      </c>
      <c r="H1208" s="53"/>
      <c r="I1208" s="53"/>
      <c r="J1208" s="53"/>
      <c r="K1208" s="53"/>
      <c r="L1208" s="23"/>
    </row>
    <row r="1209" spans="1:12">
      <c r="A1209" s="22" t="s">
        <v>701</v>
      </c>
      <c r="B1209" s="23"/>
      <c r="C1209" s="23"/>
      <c r="D1209" s="32"/>
      <c r="E1209" s="38">
        <f>SUM(E1207:E1208)</f>
        <v>569882</v>
      </c>
      <c r="F1209" s="38"/>
      <c r="G1209" s="38">
        <f>SUM(G1207:G1208)</f>
        <v>569882</v>
      </c>
      <c r="H1209" s="38"/>
      <c r="I1209" s="38"/>
      <c r="J1209" s="38"/>
      <c r="K1209" s="38"/>
      <c r="L1209" s="29"/>
    </row>
    <row r="1210" spans="1:12">
      <c r="A1210" s="22"/>
      <c r="B1210" s="23"/>
      <c r="C1210" s="23"/>
      <c r="D1210" s="32"/>
      <c r="E1210" s="38"/>
      <c r="F1210" s="38"/>
      <c r="G1210" s="38"/>
      <c r="H1210" s="38"/>
      <c r="I1210" s="38"/>
      <c r="J1210" s="38"/>
      <c r="K1210" s="38"/>
      <c r="L1210" s="29"/>
    </row>
    <row r="1211" spans="1:12">
      <c r="A1211" s="39" t="s">
        <v>682</v>
      </c>
      <c r="B1211" s="33" t="s">
        <v>1164</v>
      </c>
      <c r="C1211" s="34"/>
      <c r="D1211" s="35">
        <f>+집계표!$G$2</f>
        <v>1.1000000000000001</v>
      </c>
      <c r="E1211" s="40">
        <f>(G1211+I1211+K1211)</f>
        <v>626870</v>
      </c>
      <c r="F1211" s="40"/>
      <c r="G1211" s="40"/>
      <c r="H1211" s="40"/>
      <c r="I1211" s="40"/>
      <c r="J1211" s="40">
        <f>+G1209</f>
        <v>569882</v>
      </c>
      <c r="K1211" s="40">
        <f>TRUNC(D1211*J1211)</f>
        <v>626870</v>
      </c>
      <c r="L1211" s="29"/>
    </row>
    <row r="1212" spans="1:12">
      <c r="A1212" s="39" t="s">
        <v>670</v>
      </c>
      <c r="B1212" s="33" t="s">
        <v>425</v>
      </c>
      <c r="C1212" s="34"/>
      <c r="D1212" s="35">
        <f>+집계표!$H$2</f>
        <v>0.2</v>
      </c>
      <c r="E1212" s="40">
        <f>(G1212+I1212+K1212)</f>
        <v>239350</v>
      </c>
      <c r="F1212" s="40"/>
      <c r="G1212" s="40"/>
      <c r="H1212" s="40"/>
      <c r="I1212" s="40"/>
      <c r="J1212" s="40">
        <f>+J1211+K1211</f>
        <v>1196752</v>
      </c>
      <c r="K1212" s="40">
        <f>TRUNC(D1212*J1212)</f>
        <v>239350</v>
      </c>
      <c r="L1212" s="29"/>
    </row>
    <row r="1213" spans="1:12">
      <c r="A1213" s="39" t="s">
        <v>718</v>
      </c>
      <c r="B1213" s="33"/>
      <c r="C1213" s="34"/>
      <c r="D1213" s="36"/>
      <c r="E1213" s="40">
        <f>SUM(E1209:E1212)</f>
        <v>1436102</v>
      </c>
      <c r="F1213" s="40"/>
      <c r="G1213" s="40">
        <f>SUM(G1209:G1212)</f>
        <v>569882</v>
      </c>
      <c r="H1213" s="40"/>
      <c r="I1213" s="40"/>
      <c r="J1213" s="40"/>
      <c r="K1213" s="40">
        <f>SUM(K1209:K1212)</f>
        <v>866220</v>
      </c>
      <c r="L1213" s="29"/>
    </row>
    <row r="1214" spans="1:12" ht="17.25" customHeight="1">
      <c r="A1214" s="22"/>
      <c r="B1214" s="23"/>
      <c r="C1214" s="23"/>
      <c r="D1214" s="32"/>
      <c r="E1214" s="38"/>
      <c r="F1214" s="38"/>
      <c r="G1214" s="38"/>
      <c r="H1214" s="53"/>
      <c r="I1214" s="53"/>
      <c r="J1214" s="53"/>
      <c r="K1214" s="53"/>
      <c r="L1214" s="23"/>
    </row>
    <row r="1215" spans="1:12" ht="17.25" customHeight="1">
      <c r="A1215" s="52" t="s">
        <v>1758</v>
      </c>
      <c r="B1215" s="37"/>
      <c r="C1215" s="23"/>
      <c r="D1215" s="23"/>
      <c r="E1215" s="42"/>
      <c r="F1215" s="54"/>
      <c r="G1215" s="42" t="s">
        <v>662</v>
      </c>
      <c r="H1215" s="54"/>
      <c r="I1215" s="42" t="s">
        <v>662</v>
      </c>
      <c r="J1215" s="54"/>
      <c r="K1215" s="42"/>
      <c r="L1215" s="74"/>
    </row>
    <row r="1216" spans="1:12" ht="17.25" customHeight="1">
      <c r="A1216" s="22" t="s">
        <v>686</v>
      </c>
      <c r="B1216" s="23"/>
      <c r="C1216" s="23" t="s">
        <v>685</v>
      </c>
      <c r="D1216" s="32">
        <v>1</v>
      </c>
      <c r="E1216" s="38">
        <f>(G1216+I1216+K1216)</f>
        <v>446055</v>
      </c>
      <c r="F1216" s="38">
        <f>+인건비!$D$3</f>
        <v>446055</v>
      </c>
      <c r="G1216" s="38">
        <f>TRUNC(D1216*F1216)</f>
        <v>446055</v>
      </c>
      <c r="H1216" s="53"/>
      <c r="I1216" s="53"/>
      <c r="J1216" s="53"/>
      <c r="K1216" s="53"/>
      <c r="L1216" s="23"/>
    </row>
    <row r="1217" spans="1:12" ht="17.25" customHeight="1">
      <c r="A1217" s="22" t="s">
        <v>1172</v>
      </c>
      <c r="B1217" s="23"/>
      <c r="C1217" s="23" t="s">
        <v>685</v>
      </c>
      <c r="D1217" s="32">
        <v>3</v>
      </c>
      <c r="E1217" s="38">
        <f>(G1217+I1217+K1217)</f>
        <v>1040565</v>
      </c>
      <c r="F1217" s="38">
        <f>+인건비!$D$4</f>
        <v>346855</v>
      </c>
      <c r="G1217" s="38">
        <f>TRUNC(D1217*F1217)</f>
        <v>1040565</v>
      </c>
      <c r="H1217" s="53"/>
      <c r="I1217" s="53"/>
      <c r="J1217" s="53"/>
      <c r="K1217" s="53"/>
      <c r="L1217" s="23"/>
    </row>
    <row r="1218" spans="1:12">
      <c r="A1218" s="22" t="s">
        <v>701</v>
      </c>
      <c r="B1218" s="23"/>
      <c r="C1218" s="23"/>
      <c r="D1218" s="32"/>
      <c r="E1218" s="38">
        <f>SUM(E1216:E1217)</f>
        <v>1486620</v>
      </c>
      <c r="F1218" s="38"/>
      <c r="G1218" s="38">
        <f>SUM(G1216:G1217)</f>
        <v>1486620</v>
      </c>
      <c r="H1218" s="38"/>
      <c r="I1218" s="38"/>
      <c r="J1218" s="38"/>
      <c r="K1218" s="38"/>
      <c r="L1218" s="29"/>
    </row>
    <row r="1219" spans="1:12">
      <c r="A1219" s="22"/>
      <c r="B1219" s="23"/>
      <c r="C1219" s="23"/>
      <c r="D1219" s="32"/>
      <c r="E1219" s="38"/>
      <c r="F1219" s="38"/>
      <c r="G1219" s="38"/>
      <c r="H1219" s="38"/>
      <c r="I1219" s="38"/>
      <c r="J1219" s="38"/>
      <c r="K1219" s="38"/>
      <c r="L1219" s="29"/>
    </row>
    <row r="1220" spans="1:12">
      <c r="A1220" s="39" t="s">
        <v>682</v>
      </c>
      <c r="B1220" s="33" t="s">
        <v>1164</v>
      </c>
      <c r="C1220" s="34"/>
      <c r="D1220" s="35">
        <f>+집계표!$G$2</f>
        <v>1.1000000000000001</v>
      </c>
      <c r="E1220" s="40">
        <f>(G1220+I1220+K1220)</f>
        <v>1635282</v>
      </c>
      <c r="F1220" s="40"/>
      <c r="G1220" s="40"/>
      <c r="H1220" s="40"/>
      <c r="I1220" s="40"/>
      <c r="J1220" s="40">
        <f>+G1218</f>
        <v>1486620</v>
      </c>
      <c r="K1220" s="40">
        <f>TRUNC(D1220*J1220)</f>
        <v>1635282</v>
      </c>
      <c r="L1220" s="29"/>
    </row>
    <row r="1221" spans="1:12">
      <c r="A1221" s="39" t="s">
        <v>670</v>
      </c>
      <c r="B1221" s="33" t="s">
        <v>425</v>
      </c>
      <c r="C1221" s="34"/>
      <c r="D1221" s="35">
        <f>+집계표!$H$2</f>
        <v>0.2</v>
      </c>
      <c r="E1221" s="40">
        <f>(G1221+I1221+K1221)</f>
        <v>624380</v>
      </c>
      <c r="F1221" s="40"/>
      <c r="G1221" s="40"/>
      <c r="H1221" s="40"/>
      <c r="I1221" s="40"/>
      <c r="J1221" s="40">
        <f>+J1220+K1220</f>
        <v>3121902</v>
      </c>
      <c r="K1221" s="40">
        <f>TRUNC(D1221*J1221)</f>
        <v>624380</v>
      </c>
      <c r="L1221" s="29"/>
    </row>
    <row r="1222" spans="1:12">
      <c r="A1222" s="39" t="s">
        <v>718</v>
      </c>
      <c r="B1222" s="33"/>
      <c r="C1222" s="34"/>
      <c r="D1222" s="36"/>
      <c r="E1222" s="40">
        <f>SUM(E1218:E1221)</f>
        <v>3746282</v>
      </c>
      <c r="F1222" s="40"/>
      <c r="G1222" s="40">
        <f>SUM(G1218:G1221)</f>
        <v>1486620</v>
      </c>
      <c r="H1222" s="40"/>
      <c r="I1222" s="40"/>
      <c r="J1222" s="40"/>
      <c r="K1222" s="40">
        <f>SUM(K1218:K1221)</f>
        <v>2259662</v>
      </c>
      <c r="L1222" s="29"/>
    </row>
    <row r="1223" spans="1:12" ht="17.25" customHeight="1">
      <c r="A1223" s="22"/>
      <c r="B1223" s="23"/>
      <c r="C1223" s="23"/>
      <c r="D1223" s="32"/>
      <c r="E1223" s="38"/>
      <c r="F1223" s="38"/>
      <c r="G1223" s="38"/>
      <c r="H1223" s="53"/>
      <c r="I1223" s="53"/>
      <c r="J1223" s="53"/>
      <c r="K1223" s="53"/>
      <c r="L1223" s="23"/>
    </row>
    <row r="1224" spans="1:12" ht="17.25" customHeight="1">
      <c r="A1224" s="52" t="s">
        <v>65</v>
      </c>
      <c r="B1224" s="37"/>
      <c r="C1224" s="23"/>
      <c r="D1224" s="23"/>
      <c r="E1224" s="42"/>
      <c r="F1224" s="54"/>
      <c r="G1224" s="42" t="s">
        <v>662</v>
      </c>
      <c r="H1224" s="54"/>
      <c r="I1224" s="42" t="s">
        <v>662</v>
      </c>
      <c r="J1224" s="54"/>
      <c r="K1224" s="42"/>
      <c r="L1224" s="74"/>
    </row>
    <row r="1225" spans="1:12" ht="17.25" customHeight="1">
      <c r="A1225" s="22" t="s">
        <v>686</v>
      </c>
      <c r="B1225" s="23"/>
      <c r="C1225" s="23" t="s">
        <v>685</v>
      </c>
      <c r="D1225" s="32">
        <v>1.5</v>
      </c>
      <c r="E1225" s="38">
        <f t="shared" ref="E1225:E1233" si="62">(G1225+I1225+K1225)</f>
        <v>669082</v>
      </c>
      <c r="F1225" s="38">
        <f>+인건비!$D$3</f>
        <v>446055</v>
      </c>
      <c r="G1225" s="38">
        <f>TRUNC(D1225*F1225)</f>
        <v>669082</v>
      </c>
      <c r="H1225" s="38"/>
      <c r="I1225" s="38"/>
      <c r="J1225" s="38"/>
      <c r="K1225" s="38"/>
      <c r="L1225" s="23"/>
    </row>
    <row r="1226" spans="1:12" ht="17.25" customHeight="1">
      <c r="A1226" s="22" t="s">
        <v>1172</v>
      </c>
      <c r="B1226" s="23"/>
      <c r="C1226" s="23" t="s">
        <v>685</v>
      </c>
      <c r="D1226" s="32">
        <v>3.5</v>
      </c>
      <c r="E1226" s="38">
        <f t="shared" si="62"/>
        <v>1213992</v>
      </c>
      <c r="F1226" s="38">
        <f>+인건비!$D$4</f>
        <v>346855</v>
      </c>
      <c r="G1226" s="38">
        <f>TRUNC(D1226*F1226)</f>
        <v>1213992</v>
      </c>
      <c r="H1226" s="38"/>
      <c r="I1226" s="38"/>
      <c r="J1226" s="38"/>
      <c r="K1226" s="38"/>
      <c r="L1226" s="23"/>
    </row>
    <row r="1227" spans="1:12" ht="17.25" customHeight="1">
      <c r="A1227" s="22" t="s">
        <v>1154</v>
      </c>
      <c r="B1227" s="23"/>
      <c r="C1227" s="23" t="s">
        <v>685</v>
      </c>
      <c r="D1227" s="32">
        <v>5</v>
      </c>
      <c r="E1227" s="38">
        <f t="shared" si="62"/>
        <v>1364575</v>
      </c>
      <c r="F1227" s="38">
        <f>+인건비!$D$6</f>
        <v>272915</v>
      </c>
      <c r="G1227" s="38">
        <f>TRUNC(D1227*F1227)</f>
        <v>1364575</v>
      </c>
      <c r="H1227" s="38"/>
      <c r="I1227" s="38"/>
      <c r="J1227" s="38"/>
      <c r="K1227" s="38"/>
      <c r="L1227" s="23"/>
    </row>
    <row r="1228" spans="1:12" ht="17.25" customHeight="1">
      <c r="A1228" s="22" t="s">
        <v>1163</v>
      </c>
      <c r="B1228" s="23" t="s">
        <v>662</v>
      </c>
      <c r="C1228" s="23" t="s">
        <v>685</v>
      </c>
      <c r="D1228" s="32">
        <v>1</v>
      </c>
      <c r="E1228" s="38">
        <f t="shared" si="62"/>
        <v>213496</v>
      </c>
      <c r="F1228" s="38">
        <f>+인건비!$D$7</f>
        <v>213496</v>
      </c>
      <c r="G1228" s="38">
        <f>TRUNC(D1228*F1228)</f>
        <v>213496</v>
      </c>
      <c r="H1228" s="38"/>
      <c r="I1228" s="38"/>
      <c r="J1228" s="38"/>
      <c r="K1228" s="38"/>
      <c r="L1228" s="23"/>
    </row>
    <row r="1229" spans="1:12" ht="17.25" customHeight="1">
      <c r="A1229" s="22" t="s">
        <v>1187</v>
      </c>
      <c r="B1229" s="23"/>
      <c r="C1229" s="23" t="s">
        <v>685</v>
      </c>
      <c r="D1229" s="32">
        <v>3</v>
      </c>
      <c r="E1229" s="38">
        <f t="shared" si="62"/>
        <v>642666</v>
      </c>
      <c r="F1229" s="38"/>
      <c r="G1229" s="38"/>
      <c r="H1229" s="38"/>
      <c r="I1229" s="38"/>
      <c r="J1229" s="38">
        <f>+인건비!$E$18</f>
        <v>214222</v>
      </c>
      <c r="K1229" s="38">
        <f>TRUNC(D1229*J1229)</f>
        <v>642666</v>
      </c>
      <c r="L1229" s="23"/>
    </row>
    <row r="1230" spans="1:12" ht="17.25" customHeight="1">
      <c r="A1230" s="22" t="s">
        <v>1182</v>
      </c>
      <c r="B1230" s="23"/>
      <c r="C1230" s="23" t="s">
        <v>685</v>
      </c>
      <c r="D1230" s="32">
        <v>3</v>
      </c>
      <c r="E1230" s="38">
        <f t="shared" si="62"/>
        <v>496635</v>
      </c>
      <c r="F1230" s="38"/>
      <c r="G1230" s="38"/>
      <c r="H1230" s="38"/>
      <c r="I1230" s="38"/>
      <c r="J1230" s="38">
        <f>+인건비!$E$17</f>
        <v>165545</v>
      </c>
      <c r="K1230" s="38">
        <f>TRUNC(D1230*J1230)</f>
        <v>496635</v>
      </c>
      <c r="L1230" s="23"/>
    </row>
    <row r="1231" spans="1:12" ht="17.25" customHeight="1">
      <c r="A1231" s="22" t="s">
        <v>668</v>
      </c>
      <c r="B1231" s="23" t="s">
        <v>1164</v>
      </c>
      <c r="C1231" s="23" t="s">
        <v>666</v>
      </c>
      <c r="D1231" s="32">
        <v>5</v>
      </c>
      <c r="E1231" s="38">
        <f t="shared" si="62"/>
        <v>173057</v>
      </c>
      <c r="F1231" s="38"/>
      <c r="G1231" s="38"/>
      <c r="H1231" s="38">
        <f>SUM(G1225:G1228)</f>
        <v>3461145</v>
      </c>
      <c r="I1231" s="38">
        <f>TRUNC(D1231/100*H1231)</f>
        <v>173057</v>
      </c>
      <c r="J1231" s="38"/>
      <c r="K1231" s="38"/>
      <c r="L1231" s="94"/>
    </row>
    <row r="1232" spans="1:12" ht="17.25" customHeight="1">
      <c r="A1232" s="22" t="s">
        <v>1505</v>
      </c>
      <c r="B1232" s="23"/>
      <c r="C1232" s="23" t="s">
        <v>770</v>
      </c>
      <c r="D1232" s="32">
        <v>4</v>
      </c>
      <c r="E1232" s="38">
        <f t="shared" si="62"/>
        <v>44028</v>
      </c>
      <c r="F1232" s="38"/>
      <c r="G1232" s="38"/>
      <c r="H1232" s="38"/>
      <c r="I1232" s="38"/>
      <c r="J1232" s="38">
        <f>+기계손료!$J$25</f>
        <v>11007</v>
      </c>
      <c r="K1232" s="38">
        <f>TRUNC(D1232*J1232)</f>
        <v>44028</v>
      </c>
      <c r="L1232" s="23"/>
    </row>
    <row r="1233" spans="1:12" ht="17.25" customHeight="1">
      <c r="A1233" s="22" t="s">
        <v>2063</v>
      </c>
      <c r="B1233" s="23"/>
      <c r="C1233" s="23" t="s">
        <v>770</v>
      </c>
      <c r="D1233" s="32">
        <v>4</v>
      </c>
      <c r="E1233" s="38">
        <f t="shared" si="62"/>
        <v>7672</v>
      </c>
      <c r="F1233" s="38"/>
      <c r="G1233" s="38"/>
      <c r="H1233" s="38"/>
      <c r="I1233" s="38"/>
      <c r="J1233" s="38">
        <f>+기계손료!$J$4</f>
        <v>1918</v>
      </c>
      <c r="K1233" s="38">
        <f>TRUNC(D1233*J1233)</f>
        <v>7672</v>
      </c>
      <c r="L1233" s="23"/>
    </row>
    <row r="1234" spans="1:12" ht="17.25" customHeight="1">
      <c r="A1234" s="22" t="s">
        <v>701</v>
      </c>
      <c r="B1234" s="23"/>
      <c r="C1234" s="23"/>
      <c r="D1234" s="32"/>
      <c r="E1234" s="38">
        <f>SUM(E1225:E1233)</f>
        <v>4825203</v>
      </c>
      <c r="F1234" s="38"/>
      <c r="G1234" s="38">
        <f>SUM(G1225:G1233)</f>
        <v>3461145</v>
      </c>
      <c r="H1234" s="38"/>
      <c r="I1234" s="38">
        <f>SUM(I1225:I1233)</f>
        <v>173057</v>
      </c>
      <c r="J1234" s="38"/>
      <c r="K1234" s="38">
        <f>SUM(K1225:K1233)</f>
        <v>1191001</v>
      </c>
      <c r="L1234" s="23"/>
    </row>
    <row r="1235" spans="1:12" ht="17.25" customHeight="1">
      <c r="A1235" s="22"/>
      <c r="B1235" s="23"/>
      <c r="C1235" s="23"/>
      <c r="D1235" s="32"/>
      <c r="E1235" s="38"/>
      <c r="F1235" s="38"/>
      <c r="G1235" s="38"/>
      <c r="H1235" s="38"/>
      <c r="I1235" s="38"/>
      <c r="J1235" s="38"/>
      <c r="K1235" s="38"/>
      <c r="L1235" s="23"/>
    </row>
    <row r="1236" spans="1:12" ht="17.25" customHeight="1">
      <c r="A1236" s="39" t="s">
        <v>682</v>
      </c>
      <c r="B1236" s="33" t="s">
        <v>1164</v>
      </c>
      <c r="C1236" s="34"/>
      <c r="D1236" s="35">
        <f>+집계표!$G$2</f>
        <v>1.1000000000000001</v>
      </c>
      <c r="E1236" s="40">
        <f>(G1236+I1236+K1236)</f>
        <v>3807259</v>
      </c>
      <c r="F1236" s="40"/>
      <c r="G1236" s="40"/>
      <c r="H1236" s="40"/>
      <c r="I1236" s="40"/>
      <c r="J1236" s="40">
        <f>+G1234</f>
        <v>3461145</v>
      </c>
      <c r="K1236" s="40">
        <f>TRUNC(D1236*J1236)</f>
        <v>3807259</v>
      </c>
      <c r="L1236" s="23"/>
    </row>
    <row r="1237" spans="1:12" ht="17.25" customHeight="1">
      <c r="A1237" s="39" t="s">
        <v>670</v>
      </c>
      <c r="B1237" s="33" t="s">
        <v>425</v>
      </c>
      <c r="C1237" s="34"/>
      <c r="D1237" s="35">
        <f>+집계표!$H$2</f>
        <v>0.2</v>
      </c>
      <c r="E1237" s="40">
        <f>(G1237+I1237+K1237)</f>
        <v>1453680</v>
      </c>
      <c r="F1237" s="40"/>
      <c r="G1237" s="40"/>
      <c r="H1237" s="40"/>
      <c r="I1237" s="40"/>
      <c r="J1237" s="40">
        <f>+J1236+K1236</f>
        <v>7268404</v>
      </c>
      <c r="K1237" s="40">
        <f>TRUNC(D1237*J1237)</f>
        <v>1453680</v>
      </c>
      <c r="L1237" s="23"/>
    </row>
    <row r="1238" spans="1:12" ht="17.25" customHeight="1">
      <c r="A1238" s="39" t="s">
        <v>718</v>
      </c>
      <c r="B1238" s="33"/>
      <c r="C1238" s="34"/>
      <c r="D1238" s="36"/>
      <c r="E1238" s="40">
        <f>SUM(E1234:E1237)</f>
        <v>10086142</v>
      </c>
      <c r="F1238" s="40"/>
      <c r="G1238" s="40">
        <f>SUM(G1234:G1237)</f>
        <v>3461145</v>
      </c>
      <c r="H1238" s="40"/>
      <c r="I1238" s="40">
        <f>SUM(I1234:I1237)</f>
        <v>173057</v>
      </c>
      <c r="J1238" s="40"/>
      <c r="K1238" s="40">
        <f>SUM(K1234:K1237)</f>
        <v>6451940</v>
      </c>
      <c r="L1238" s="23"/>
    </row>
    <row r="1239" spans="1:12" ht="17.25" customHeight="1">
      <c r="A1239" s="22"/>
      <c r="B1239" s="23"/>
      <c r="C1239" s="23"/>
      <c r="D1239" s="32"/>
      <c r="E1239" s="38"/>
      <c r="F1239" s="38"/>
      <c r="G1239" s="38"/>
      <c r="H1239" s="53"/>
      <c r="I1239" s="53"/>
      <c r="J1239" s="53"/>
      <c r="K1239" s="53"/>
      <c r="L1239" s="23"/>
    </row>
    <row r="1240" spans="1:12" ht="17.25" customHeight="1">
      <c r="A1240" s="52" t="s">
        <v>59</v>
      </c>
      <c r="B1240" s="37"/>
      <c r="C1240" s="23"/>
      <c r="D1240" s="23"/>
      <c r="E1240" s="42"/>
      <c r="F1240" s="54"/>
      <c r="G1240" s="42" t="s">
        <v>662</v>
      </c>
      <c r="H1240" s="54"/>
      <c r="I1240" s="42" t="s">
        <v>662</v>
      </c>
      <c r="J1240" s="54"/>
      <c r="K1240" s="42"/>
      <c r="L1240" s="74"/>
    </row>
    <row r="1241" spans="1:12" ht="17.25" customHeight="1">
      <c r="A1241" s="22" t="s">
        <v>686</v>
      </c>
      <c r="B1241" s="23"/>
      <c r="C1241" s="23" t="s">
        <v>685</v>
      </c>
      <c r="D1241" s="32">
        <v>1.5</v>
      </c>
      <c r="E1241" s="38">
        <f t="shared" ref="E1241:E1249" si="63">(G1241+I1241+K1241)</f>
        <v>669082</v>
      </c>
      <c r="F1241" s="38">
        <f>+인건비!$D$3</f>
        <v>446055</v>
      </c>
      <c r="G1241" s="38">
        <f>TRUNC(D1241*F1241)</f>
        <v>669082</v>
      </c>
      <c r="H1241" s="38"/>
      <c r="I1241" s="38"/>
      <c r="J1241" s="38"/>
      <c r="K1241" s="38"/>
      <c r="L1241" s="23"/>
    </row>
    <row r="1242" spans="1:12" ht="17.25" customHeight="1">
      <c r="A1242" s="22" t="s">
        <v>1172</v>
      </c>
      <c r="B1242" s="23"/>
      <c r="C1242" s="23" t="s">
        <v>685</v>
      </c>
      <c r="D1242" s="32">
        <v>3.5</v>
      </c>
      <c r="E1242" s="38">
        <f t="shared" si="63"/>
        <v>1213992</v>
      </c>
      <c r="F1242" s="38">
        <f>+인건비!$D$4</f>
        <v>346855</v>
      </c>
      <c r="G1242" s="38">
        <f>TRUNC(D1242*F1242)</f>
        <v>1213992</v>
      </c>
      <c r="H1242" s="38"/>
      <c r="I1242" s="38"/>
      <c r="J1242" s="38"/>
      <c r="K1242" s="38"/>
      <c r="L1242" s="23"/>
    </row>
    <row r="1243" spans="1:12" ht="17.25" customHeight="1">
      <c r="A1243" s="22" t="s">
        <v>1154</v>
      </c>
      <c r="B1243" s="23"/>
      <c r="C1243" s="23" t="s">
        <v>685</v>
      </c>
      <c r="D1243" s="32">
        <v>5.3</v>
      </c>
      <c r="E1243" s="38">
        <f t="shared" si="63"/>
        <v>1446449</v>
      </c>
      <c r="F1243" s="38">
        <f>+인건비!$D$6</f>
        <v>272915</v>
      </c>
      <c r="G1243" s="38">
        <f>TRUNC(D1243*F1243)</f>
        <v>1446449</v>
      </c>
      <c r="H1243" s="38"/>
      <c r="I1243" s="38"/>
      <c r="J1243" s="38"/>
      <c r="K1243" s="38"/>
      <c r="L1243" s="23"/>
    </row>
    <row r="1244" spans="1:12" ht="17.25" customHeight="1">
      <c r="A1244" s="22" t="s">
        <v>1163</v>
      </c>
      <c r="B1244" s="23" t="s">
        <v>662</v>
      </c>
      <c r="C1244" s="23" t="s">
        <v>685</v>
      </c>
      <c r="D1244" s="32">
        <v>1.3</v>
      </c>
      <c r="E1244" s="38">
        <f t="shared" si="63"/>
        <v>277544</v>
      </c>
      <c r="F1244" s="38">
        <f>+인건비!$D$7</f>
        <v>213496</v>
      </c>
      <c r="G1244" s="38">
        <f>TRUNC(D1244*F1244)</f>
        <v>277544</v>
      </c>
      <c r="H1244" s="38"/>
      <c r="I1244" s="38"/>
      <c r="J1244" s="38"/>
      <c r="K1244" s="38"/>
      <c r="L1244" s="23"/>
    </row>
    <row r="1245" spans="1:12" ht="17.25" customHeight="1">
      <c r="A1245" s="22" t="s">
        <v>1187</v>
      </c>
      <c r="B1245" s="23"/>
      <c r="C1245" s="23" t="s">
        <v>685</v>
      </c>
      <c r="D1245" s="32">
        <v>3.9</v>
      </c>
      <c r="E1245" s="38">
        <f t="shared" si="63"/>
        <v>835465</v>
      </c>
      <c r="F1245" s="38"/>
      <c r="G1245" s="38"/>
      <c r="H1245" s="38"/>
      <c r="I1245" s="38"/>
      <c r="J1245" s="38">
        <f>+인건비!$E$18</f>
        <v>214222</v>
      </c>
      <c r="K1245" s="38">
        <f>TRUNC(D1245*J1245)</f>
        <v>835465</v>
      </c>
      <c r="L1245" s="23"/>
    </row>
    <row r="1246" spans="1:12" ht="17.25" customHeight="1">
      <c r="A1246" s="22" t="s">
        <v>1182</v>
      </c>
      <c r="B1246" s="23"/>
      <c r="C1246" s="23" t="s">
        <v>685</v>
      </c>
      <c r="D1246" s="32">
        <v>3.9</v>
      </c>
      <c r="E1246" s="38">
        <f t="shared" si="63"/>
        <v>645625</v>
      </c>
      <c r="F1246" s="38"/>
      <c r="G1246" s="38"/>
      <c r="H1246" s="38"/>
      <c r="I1246" s="38"/>
      <c r="J1246" s="38">
        <f>+인건비!$E$17</f>
        <v>165545</v>
      </c>
      <c r="K1246" s="38">
        <f>TRUNC(D1246*J1246)</f>
        <v>645625</v>
      </c>
      <c r="L1246" s="23"/>
    </row>
    <row r="1247" spans="1:12" ht="17.25" customHeight="1">
      <c r="A1247" s="22" t="s">
        <v>668</v>
      </c>
      <c r="B1247" s="23" t="s">
        <v>1164</v>
      </c>
      <c r="C1247" s="23" t="s">
        <v>666</v>
      </c>
      <c r="D1247" s="32">
        <v>5</v>
      </c>
      <c r="E1247" s="38">
        <f t="shared" si="63"/>
        <v>180353</v>
      </c>
      <c r="F1247" s="38"/>
      <c r="G1247" s="38"/>
      <c r="H1247" s="38">
        <f>SUM(G1241:G1244)</f>
        <v>3607067</v>
      </c>
      <c r="I1247" s="38">
        <f>TRUNC(D1247/100*H1247)</f>
        <v>180353</v>
      </c>
      <c r="J1247" s="38"/>
      <c r="K1247" s="38"/>
      <c r="L1247" s="94"/>
    </row>
    <row r="1248" spans="1:12" ht="17.25" customHeight="1">
      <c r="A1248" s="22" t="s">
        <v>1505</v>
      </c>
      <c r="B1248" s="23"/>
      <c r="C1248" s="23" t="s">
        <v>770</v>
      </c>
      <c r="D1248" s="32">
        <v>5.2</v>
      </c>
      <c r="E1248" s="38">
        <f t="shared" si="63"/>
        <v>57236</v>
      </c>
      <c r="F1248" s="38"/>
      <c r="G1248" s="38"/>
      <c r="H1248" s="38"/>
      <c r="I1248" s="38"/>
      <c r="J1248" s="38">
        <f>+기계손료!$J$25</f>
        <v>11007</v>
      </c>
      <c r="K1248" s="38">
        <f>TRUNC(D1248*J1248)</f>
        <v>57236</v>
      </c>
      <c r="L1248" s="23"/>
    </row>
    <row r="1249" spans="1:12" ht="17.25" customHeight="1">
      <c r="A1249" s="22" t="s">
        <v>2063</v>
      </c>
      <c r="B1249" s="23"/>
      <c r="C1249" s="23" t="s">
        <v>770</v>
      </c>
      <c r="D1249" s="32">
        <v>5.2</v>
      </c>
      <c r="E1249" s="38">
        <f t="shared" si="63"/>
        <v>9973</v>
      </c>
      <c r="F1249" s="38"/>
      <c r="G1249" s="38"/>
      <c r="H1249" s="38"/>
      <c r="I1249" s="38"/>
      <c r="J1249" s="38">
        <f>+기계손료!$J$4</f>
        <v>1918</v>
      </c>
      <c r="K1249" s="38">
        <f>TRUNC(D1249*J1249)</f>
        <v>9973</v>
      </c>
      <c r="L1249" s="23"/>
    </row>
    <row r="1250" spans="1:12" ht="17.25" customHeight="1">
      <c r="A1250" s="22" t="s">
        <v>701</v>
      </c>
      <c r="B1250" s="23"/>
      <c r="C1250" s="23"/>
      <c r="D1250" s="32"/>
      <c r="E1250" s="38">
        <f>SUM(E1241:E1249)</f>
        <v>5335719</v>
      </c>
      <c r="F1250" s="38"/>
      <c r="G1250" s="38">
        <f>SUM(G1241:G1249)</f>
        <v>3607067</v>
      </c>
      <c r="H1250" s="38"/>
      <c r="I1250" s="38">
        <f>SUM(I1241:I1249)</f>
        <v>180353</v>
      </c>
      <c r="J1250" s="38"/>
      <c r="K1250" s="38">
        <f>SUM(K1241:K1249)</f>
        <v>1548299</v>
      </c>
      <c r="L1250" s="23"/>
    </row>
    <row r="1251" spans="1:12" ht="17.25" customHeight="1">
      <c r="A1251" s="22"/>
      <c r="B1251" s="23"/>
      <c r="C1251" s="23"/>
      <c r="D1251" s="32"/>
      <c r="E1251" s="38"/>
      <c r="F1251" s="38"/>
      <c r="G1251" s="38"/>
      <c r="H1251" s="38"/>
      <c r="I1251" s="38"/>
      <c r="J1251" s="38"/>
      <c r="K1251" s="38"/>
      <c r="L1251" s="23"/>
    </row>
    <row r="1252" spans="1:12" ht="17.25" customHeight="1">
      <c r="A1252" s="39" t="s">
        <v>682</v>
      </c>
      <c r="B1252" s="33" t="s">
        <v>1164</v>
      </c>
      <c r="C1252" s="34"/>
      <c r="D1252" s="35">
        <f>+집계표!$G$2</f>
        <v>1.1000000000000001</v>
      </c>
      <c r="E1252" s="40">
        <f>(G1252+I1252+K1252)</f>
        <v>3967773</v>
      </c>
      <c r="F1252" s="40"/>
      <c r="G1252" s="40"/>
      <c r="H1252" s="40"/>
      <c r="I1252" s="40"/>
      <c r="J1252" s="40">
        <f>+G1250</f>
        <v>3607067</v>
      </c>
      <c r="K1252" s="40">
        <f>TRUNC(D1252*J1252)</f>
        <v>3967773</v>
      </c>
      <c r="L1252" s="23"/>
    </row>
    <row r="1253" spans="1:12" ht="17.25" customHeight="1">
      <c r="A1253" s="39" t="s">
        <v>670</v>
      </c>
      <c r="B1253" s="33" t="s">
        <v>425</v>
      </c>
      <c r="C1253" s="34"/>
      <c r="D1253" s="35">
        <f>+집계표!$H$2</f>
        <v>0.2</v>
      </c>
      <c r="E1253" s="40">
        <f>(G1253+I1253+K1253)</f>
        <v>1514968</v>
      </c>
      <c r="F1253" s="40"/>
      <c r="G1253" s="40"/>
      <c r="H1253" s="40"/>
      <c r="I1253" s="40"/>
      <c r="J1253" s="40">
        <f>+J1252+K1252</f>
        <v>7574840</v>
      </c>
      <c r="K1253" s="40">
        <f>TRUNC(D1253*J1253)</f>
        <v>1514968</v>
      </c>
      <c r="L1253" s="23"/>
    </row>
    <row r="1254" spans="1:12" ht="17.25" customHeight="1">
      <c r="A1254" s="39" t="s">
        <v>718</v>
      </c>
      <c r="B1254" s="33"/>
      <c r="C1254" s="34"/>
      <c r="D1254" s="36"/>
      <c r="E1254" s="40">
        <f>SUM(E1250:E1253)</f>
        <v>10818460</v>
      </c>
      <c r="F1254" s="40"/>
      <c r="G1254" s="40">
        <f>SUM(G1250:G1253)</f>
        <v>3607067</v>
      </c>
      <c r="H1254" s="40"/>
      <c r="I1254" s="40">
        <f>SUM(I1250:I1253)</f>
        <v>180353</v>
      </c>
      <c r="J1254" s="40"/>
      <c r="K1254" s="40">
        <f>SUM(K1250:K1253)</f>
        <v>7031040</v>
      </c>
      <c r="L1254" s="23"/>
    </row>
    <row r="1255" spans="1:12" ht="17.25" customHeight="1">
      <c r="A1255" s="39"/>
      <c r="B1255" s="33"/>
      <c r="C1255" s="34"/>
      <c r="D1255" s="36"/>
      <c r="E1255" s="40"/>
      <c r="F1255" s="40"/>
      <c r="G1255" s="40"/>
      <c r="H1255" s="40"/>
      <c r="I1255" s="40"/>
      <c r="J1255" s="40"/>
      <c r="K1255" s="40"/>
      <c r="L1255" s="23"/>
    </row>
    <row r="1256" spans="1:12" ht="17.25" customHeight="1">
      <c r="A1256" s="52" t="s">
        <v>66</v>
      </c>
      <c r="B1256" s="37"/>
      <c r="C1256" s="23"/>
      <c r="D1256" s="23"/>
      <c r="E1256" s="42"/>
      <c r="F1256" s="54"/>
      <c r="G1256" s="42" t="s">
        <v>662</v>
      </c>
      <c r="H1256" s="54"/>
      <c r="I1256" s="42" t="s">
        <v>662</v>
      </c>
      <c r="J1256" s="54"/>
      <c r="K1256" s="42"/>
      <c r="L1256" s="74"/>
    </row>
    <row r="1257" spans="1:12" ht="17.25" customHeight="1">
      <c r="A1257" s="22" t="s">
        <v>686</v>
      </c>
      <c r="B1257" s="23"/>
      <c r="C1257" s="23" t="s">
        <v>685</v>
      </c>
      <c r="D1257" s="32">
        <v>1.5</v>
      </c>
      <c r="E1257" s="38">
        <f t="shared" ref="E1257:E1265" si="64">(G1257+I1257+K1257)</f>
        <v>669082</v>
      </c>
      <c r="F1257" s="38">
        <f>+인건비!$D$3</f>
        <v>446055</v>
      </c>
      <c r="G1257" s="38">
        <f>TRUNC(D1257*F1257)</f>
        <v>669082</v>
      </c>
      <c r="H1257" s="38"/>
      <c r="I1257" s="38"/>
      <c r="J1257" s="38"/>
      <c r="K1257" s="38"/>
      <c r="L1257" s="23"/>
    </row>
    <row r="1258" spans="1:12" ht="17.25" customHeight="1">
      <c r="A1258" s="22" t="s">
        <v>1172</v>
      </c>
      <c r="B1258" s="23"/>
      <c r="C1258" s="23" t="s">
        <v>685</v>
      </c>
      <c r="D1258" s="32">
        <v>3.5</v>
      </c>
      <c r="E1258" s="38">
        <f t="shared" si="64"/>
        <v>1213992</v>
      </c>
      <c r="F1258" s="38">
        <f>+인건비!$D$4</f>
        <v>346855</v>
      </c>
      <c r="G1258" s="38">
        <f>TRUNC(D1258*F1258)</f>
        <v>1213992</v>
      </c>
      <c r="H1258" s="38"/>
      <c r="I1258" s="38"/>
      <c r="J1258" s="38"/>
      <c r="K1258" s="38"/>
      <c r="L1258" s="23"/>
    </row>
    <row r="1259" spans="1:12" ht="17.25" customHeight="1">
      <c r="A1259" s="22" t="s">
        <v>1154</v>
      </c>
      <c r="B1259" s="23"/>
      <c r="C1259" s="23" t="s">
        <v>685</v>
      </c>
      <c r="D1259" s="32">
        <v>6</v>
      </c>
      <c r="E1259" s="38">
        <f t="shared" si="64"/>
        <v>1637490</v>
      </c>
      <c r="F1259" s="38">
        <f>+인건비!$D$6</f>
        <v>272915</v>
      </c>
      <c r="G1259" s="38">
        <f>TRUNC(D1259*F1259)</f>
        <v>1637490</v>
      </c>
      <c r="H1259" s="38"/>
      <c r="I1259" s="38"/>
      <c r="J1259" s="38"/>
      <c r="K1259" s="38"/>
      <c r="L1259" s="23"/>
    </row>
    <row r="1260" spans="1:12" ht="17.25" customHeight="1">
      <c r="A1260" s="22" t="s">
        <v>1163</v>
      </c>
      <c r="B1260" s="23" t="s">
        <v>662</v>
      </c>
      <c r="C1260" s="23" t="s">
        <v>685</v>
      </c>
      <c r="D1260" s="32">
        <v>2</v>
      </c>
      <c r="E1260" s="38">
        <f t="shared" si="64"/>
        <v>426992</v>
      </c>
      <c r="F1260" s="38">
        <f>+인건비!$D$7</f>
        <v>213496</v>
      </c>
      <c r="G1260" s="38">
        <f>TRUNC(D1260*F1260)</f>
        <v>426992</v>
      </c>
      <c r="H1260" s="38"/>
      <c r="I1260" s="38"/>
      <c r="J1260" s="38"/>
      <c r="K1260" s="38"/>
      <c r="L1260" s="23"/>
    </row>
    <row r="1261" spans="1:12" ht="17.25" customHeight="1">
      <c r="A1261" s="22" t="s">
        <v>1187</v>
      </c>
      <c r="B1261" s="23"/>
      <c r="C1261" s="23" t="s">
        <v>685</v>
      </c>
      <c r="D1261" s="32">
        <v>6</v>
      </c>
      <c r="E1261" s="38">
        <f t="shared" si="64"/>
        <v>1285332</v>
      </c>
      <c r="F1261" s="38"/>
      <c r="G1261" s="38"/>
      <c r="H1261" s="38"/>
      <c r="I1261" s="38"/>
      <c r="J1261" s="38">
        <f>+인건비!$E$18</f>
        <v>214222</v>
      </c>
      <c r="K1261" s="38">
        <f>TRUNC(D1261*J1261)</f>
        <v>1285332</v>
      </c>
      <c r="L1261" s="23"/>
    </row>
    <row r="1262" spans="1:12" ht="17.25" customHeight="1">
      <c r="A1262" s="22" t="s">
        <v>1182</v>
      </c>
      <c r="B1262" s="23"/>
      <c r="C1262" s="23" t="s">
        <v>685</v>
      </c>
      <c r="D1262" s="32">
        <v>6</v>
      </c>
      <c r="E1262" s="38">
        <f t="shared" si="64"/>
        <v>993270</v>
      </c>
      <c r="F1262" s="38"/>
      <c r="G1262" s="38"/>
      <c r="H1262" s="38"/>
      <c r="I1262" s="38"/>
      <c r="J1262" s="38">
        <f>+인건비!$E$17</f>
        <v>165545</v>
      </c>
      <c r="K1262" s="38">
        <f>TRUNC(D1262*J1262)</f>
        <v>993270</v>
      </c>
      <c r="L1262" s="23"/>
    </row>
    <row r="1263" spans="1:12" ht="17.25" customHeight="1">
      <c r="A1263" s="22" t="s">
        <v>668</v>
      </c>
      <c r="B1263" s="23" t="s">
        <v>1164</v>
      </c>
      <c r="C1263" s="23" t="s">
        <v>666</v>
      </c>
      <c r="D1263" s="32">
        <v>5</v>
      </c>
      <c r="E1263" s="38">
        <f t="shared" si="64"/>
        <v>197377</v>
      </c>
      <c r="F1263" s="38"/>
      <c r="G1263" s="38"/>
      <c r="H1263" s="38">
        <f>SUM(G1257:G1260)</f>
        <v>3947556</v>
      </c>
      <c r="I1263" s="38">
        <f>TRUNC(D1263/100*H1263)</f>
        <v>197377</v>
      </c>
      <c r="J1263" s="38"/>
      <c r="K1263" s="38"/>
      <c r="L1263" s="94"/>
    </row>
    <row r="1264" spans="1:12" ht="17.25" customHeight="1">
      <c r="A1264" s="22" t="s">
        <v>1505</v>
      </c>
      <c r="B1264" s="23"/>
      <c r="C1264" s="23" t="s">
        <v>770</v>
      </c>
      <c r="D1264" s="32">
        <v>8</v>
      </c>
      <c r="E1264" s="38">
        <f t="shared" si="64"/>
        <v>88056</v>
      </c>
      <c r="F1264" s="38"/>
      <c r="G1264" s="38"/>
      <c r="H1264" s="38"/>
      <c r="I1264" s="38"/>
      <c r="J1264" s="38">
        <f>+기계손료!$J$25</f>
        <v>11007</v>
      </c>
      <c r="K1264" s="38">
        <f>TRUNC(D1264*J1264)</f>
        <v>88056</v>
      </c>
      <c r="L1264" s="23"/>
    </row>
    <row r="1265" spans="1:12" ht="17.25" customHeight="1">
      <c r="A1265" s="22" t="s">
        <v>2063</v>
      </c>
      <c r="B1265" s="23"/>
      <c r="C1265" s="23" t="s">
        <v>770</v>
      </c>
      <c r="D1265" s="32">
        <v>8</v>
      </c>
      <c r="E1265" s="38">
        <f t="shared" si="64"/>
        <v>15344</v>
      </c>
      <c r="F1265" s="38"/>
      <c r="G1265" s="38"/>
      <c r="H1265" s="38"/>
      <c r="I1265" s="38"/>
      <c r="J1265" s="38">
        <f>+기계손료!$J$4</f>
        <v>1918</v>
      </c>
      <c r="K1265" s="38">
        <f>TRUNC(D1265*J1265)</f>
        <v>15344</v>
      </c>
      <c r="L1265" s="23"/>
    </row>
    <row r="1266" spans="1:12" ht="17.25" customHeight="1">
      <c r="A1266" s="22" t="s">
        <v>701</v>
      </c>
      <c r="B1266" s="23"/>
      <c r="C1266" s="23"/>
      <c r="D1266" s="32"/>
      <c r="E1266" s="38">
        <f>SUM(E1257:E1265)</f>
        <v>6526935</v>
      </c>
      <c r="F1266" s="38"/>
      <c r="G1266" s="38">
        <f>SUM(G1257:G1265)</f>
        <v>3947556</v>
      </c>
      <c r="H1266" s="38"/>
      <c r="I1266" s="38">
        <f>SUM(I1257:I1265)</f>
        <v>197377</v>
      </c>
      <c r="J1266" s="38"/>
      <c r="K1266" s="38">
        <f>SUM(K1257:K1265)</f>
        <v>2382002</v>
      </c>
      <c r="L1266" s="23"/>
    </row>
    <row r="1267" spans="1:12" ht="17.25" customHeight="1">
      <c r="A1267" s="22"/>
      <c r="B1267" s="23"/>
      <c r="C1267" s="23"/>
      <c r="D1267" s="32"/>
      <c r="E1267" s="38"/>
      <c r="F1267" s="38"/>
      <c r="G1267" s="38"/>
      <c r="H1267" s="38"/>
      <c r="I1267" s="38"/>
      <c r="J1267" s="38"/>
      <c r="K1267" s="38"/>
      <c r="L1267" s="23"/>
    </row>
    <row r="1268" spans="1:12" ht="17.25" customHeight="1">
      <c r="A1268" s="39" t="s">
        <v>682</v>
      </c>
      <c r="B1268" s="33" t="s">
        <v>1164</v>
      </c>
      <c r="C1268" s="34"/>
      <c r="D1268" s="35">
        <f>+집계표!$G$2</f>
        <v>1.1000000000000001</v>
      </c>
      <c r="E1268" s="40">
        <f>(G1268+I1268+K1268)</f>
        <v>4342311</v>
      </c>
      <c r="F1268" s="40"/>
      <c r="G1268" s="40"/>
      <c r="H1268" s="40"/>
      <c r="I1268" s="40"/>
      <c r="J1268" s="40">
        <f>+G1266</f>
        <v>3947556</v>
      </c>
      <c r="K1268" s="40">
        <f>TRUNC(D1268*J1268)</f>
        <v>4342311</v>
      </c>
      <c r="L1268" s="23"/>
    </row>
    <row r="1269" spans="1:12" ht="17.25" customHeight="1">
      <c r="A1269" s="39" t="s">
        <v>670</v>
      </c>
      <c r="B1269" s="33" t="s">
        <v>425</v>
      </c>
      <c r="C1269" s="34"/>
      <c r="D1269" s="35">
        <f>+집계표!$H$2</f>
        <v>0.2</v>
      </c>
      <c r="E1269" s="40">
        <f>(G1269+I1269+K1269)</f>
        <v>1657973</v>
      </c>
      <c r="F1269" s="40"/>
      <c r="G1269" s="40"/>
      <c r="H1269" s="40"/>
      <c r="I1269" s="40"/>
      <c r="J1269" s="40">
        <f>+J1268+K1268</f>
        <v>8289867</v>
      </c>
      <c r="K1269" s="40">
        <f>TRUNC(D1269*J1269)</f>
        <v>1657973</v>
      </c>
      <c r="L1269" s="23"/>
    </row>
    <row r="1270" spans="1:12" ht="17.25" customHeight="1">
      <c r="A1270" s="39" t="s">
        <v>718</v>
      </c>
      <c r="B1270" s="33"/>
      <c r="C1270" s="34"/>
      <c r="D1270" s="36"/>
      <c r="E1270" s="40">
        <f>SUM(E1266:E1269)</f>
        <v>12527219</v>
      </c>
      <c r="F1270" s="40"/>
      <c r="G1270" s="40">
        <f>SUM(G1266:G1269)</f>
        <v>3947556</v>
      </c>
      <c r="H1270" s="40"/>
      <c r="I1270" s="40">
        <f>SUM(I1266:I1269)</f>
        <v>197377</v>
      </c>
      <c r="J1270" s="40"/>
      <c r="K1270" s="40">
        <f>SUM(K1266:K1269)</f>
        <v>8382286</v>
      </c>
      <c r="L1270" s="23"/>
    </row>
    <row r="1271" spans="1:12" ht="17.25" customHeight="1">
      <c r="A1271" s="22"/>
      <c r="B1271" s="23"/>
      <c r="C1271" s="23"/>
      <c r="D1271" s="32"/>
      <c r="E1271" s="38"/>
      <c r="F1271" s="38"/>
      <c r="G1271" s="38"/>
      <c r="H1271" s="53"/>
      <c r="I1271" s="53"/>
      <c r="J1271" s="53"/>
      <c r="K1271" s="53"/>
      <c r="L1271" s="23"/>
    </row>
    <row r="1272" spans="1:12">
      <c r="A1272" s="52" t="s">
        <v>657</v>
      </c>
      <c r="B1272" s="37"/>
      <c r="C1272" s="23"/>
      <c r="D1272" s="23"/>
      <c r="E1272" s="38"/>
      <c r="F1272" s="53"/>
      <c r="G1272" s="38" t="s">
        <v>662</v>
      </c>
      <c r="H1272" s="53"/>
      <c r="I1272" s="38"/>
      <c r="J1272" s="53"/>
      <c r="K1272" s="38" t="s">
        <v>662</v>
      </c>
      <c r="L1272" s="26"/>
    </row>
    <row r="1273" spans="1:12" ht="17.25" customHeight="1">
      <c r="A1273" s="52" t="s">
        <v>2107</v>
      </c>
      <c r="B1273" s="37"/>
      <c r="C1273" s="23"/>
      <c r="D1273" s="23"/>
      <c r="E1273" s="42"/>
      <c r="F1273" s="54"/>
      <c r="G1273" s="42" t="s">
        <v>662</v>
      </c>
      <c r="H1273" s="54"/>
      <c r="I1273" s="42" t="s">
        <v>662</v>
      </c>
      <c r="J1273" s="54"/>
      <c r="K1273" s="42"/>
      <c r="L1273" s="74"/>
    </row>
    <row r="1274" spans="1:12" ht="17.25" customHeight="1">
      <c r="A1274" s="22" t="s">
        <v>686</v>
      </c>
      <c r="B1274" s="23"/>
      <c r="C1274" s="23" t="s">
        <v>685</v>
      </c>
      <c r="D1274" s="32">
        <v>0.5</v>
      </c>
      <c r="E1274" s="38">
        <f>(G1274+I1274+K1274)</f>
        <v>223027</v>
      </c>
      <c r="F1274" s="38">
        <f>+인건비!$D$3</f>
        <v>446055</v>
      </c>
      <c r="G1274" s="38">
        <f>TRUNC(D1274*F1274)</f>
        <v>223027</v>
      </c>
      <c r="H1274" s="53"/>
      <c r="I1274" s="53"/>
      <c r="J1274" s="53"/>
      <c r="K1274" s="53"/>
      <c r="L1274" s="23"/>
    </row>
    <row r="1275" spans="1:12" ht="17.25" customHeight="1">
      <c r="A1275" s="22" t="s">
        <v>1172</v>
      </c>
      <c r="B1275" s="23"/>
      <c r="C1275" s="23" t="s">
        <v>685</v>
      </c>
      <c r="D1275" s="32">
        <v>1</v>
      </c>
      <c r="E1275" s="38">
        <f>(G1275+I1275+K1275)</f>
        <v>346855</v>
      </c>
      <c r="F1275" s="38">
        <f>+인건비!$D$4</f>
        <v>346855</v>
      </c>
      <c r="G1275" s="38">
        <f>TRUNC(D1275*F1275)</f>
        <v>346855</v>
      </c>
      <c r="H1275" s="53"/>
      <c r="I1275" s="53"/>
      <c r="J1275" s="53"/>
      <c r="K1275" s="53"/>
      <c r="L1275" s="23"/>
    </row>
    <row r="1276" spans="1:12">
      <c r="A1276" s="22" t="s">
        <v>701</v>
      </c>
      <c r="B1276" s="23"/>
      <c r="C1276" s="23"/>
      <c r="D1276" s="32"/>
      <c r="E1276" s="38">
        <f>SUM(E1274:E1275)</f>
        <v>569882</v>
      </c>
      <c r="F1276" s="38"/>
      <c r="G1276" s="38">
        <f>SUM(G1274:G1275)</f>
        <v>569882</v>
      </c>
      <c r="H1276" s="38"/>
      <c r="I1276" s="38"/>
      <c r="J1276" s="38"/>
      <c r="K1276" s="38"/>
      <c r="L1276" s="29"/>
    </row>
    <row r="1277" spans="1:12">
      <c r="A1277" s="22"/>
      <c r="B1277" s="23"/>
      <c r="C1277" s="23"/>
      <c r="D1277" s="32"/>
      <c r="E1277" s="38"/>
      <c r="F1277" s="38"/>
      <c r="G1277" s="38"/>
      <c r="H1277" s="38"/>
      <c r="I1277" s="38"/>
      <c r="J1277" s="38"/>
      <c r="K1277" s="38"/>
      <c r="L1277" s="29"/>
    </row>
    <row r="1278" spans="1:12">
      <c r="A1278" s="39" t="s">
        <v>682</v>
      </c>
      <c r="B1278" s="33" t="s">
        <v>1164</v>
      </c>
      <c r="C1278" s="34"/>
      <c r="D1278" s="35">
        <f>+집계표!$G$2</f>
        <v>1.1000000000000001</v>
      </c>
      <c r="E1278" s="40">
        <f>(G1278+I1278+K1278)</f>
        <v>626870</v>
      </c>
      <c r="F1278" s="40"/>
      <c r="G1278" s="40"/>
      <c r="H1278" s="40"/>
      <c r="I1278" s="40"/>
      <c r="J1278" s="40">
        <f>+G1276</f>
        <v>569882</v>
      </c>
      <c r="K1278" s="40">
        <f>TRUNC(D1278*J1278)</f>
        <v>626870</v>
      </c>
      <c r="L1278" s="29"/>
    </row>
    <row r="1279" spans="1:12">
      <c r="A1279" s="39" t="s">
        <v>670</v>
      </c>
      <c r="B1279" s="33" t="s">
        <v>425</v>
      </c>
      <c r="C1279" s="34"/>
      <c r="D1279" s="35">
        <f>+집계표!$H$2</f>
        <v>0.2</v>
      </c>
      <c r="E1279" s="40">
        <f>(G1279+I1279+K1279)</f>
        <v>239350</v>
      </c>
      <c r="F1279" s="40"/>
      <c r="G1279" s="40"/>
      <c r="H1279" s="40"/>
      <c r="I1279" s="40"/>
      <c r="J1279" s="40">
        <f>+J1278+K1278</f>
        <v>1196752</v>
      </c>
      <c r="K1279" s="40">
        <f>TRUNC(D1279*J1279)</f>
        <v>239350</v>
      </c>
      <c r="L1279" s="29"/>
    </row>
    <row r="1280" spans="1:12">
      <c r="A1280" s="39" t="s">
        <v>718</v>
      </c>
      <c r="B1280" s="33"/>
      <c r="C1280" s="34"/>
      <c r="D1280" s="36"/>
      <c r="E1280" s="40">
        <f>SUM(E1276:E1279)</f>
        <v>1436102</v>
      </c>
      <c r="F1280" s="40"/>
      <c r="G1280" s="40">
        <f>SUM(G1276:G1279)</f>
        <v>569882</v>
      </c>
      <c r="H1280" s="40"/>
      <c r="I1280" s="40"/>
      <c r="J1280" s="40"/>
      <c r="K1280" s="40">
        <f>SUM(K1276:K1279)</f>
        <v>866220</v>
      </c>
      <c r="L1280" s="29"/>
    </row>
    <row r="1281" spans="1:12" ht="17.25" customHeight="1">
      <c r="A1281" s="22"/>
      <c r="B1281" s="23"/>
      <c r="C1281" s="23"/>
      <c r="D1281" s="32"/>
      <c r="E1281" s="38"/>
      <c r="F1281" s="38"/>
      <c r="G1281" s="38"/>
      <c r="H1281" s="53"/>
      <c r="I1281" s="53"/>
      <c r="J1281" s="53"/>
      <c r="K1281" s="53"/>
      <c r="L1281" s="23"/>
    </row>
    <row r="1282" spans="1:12" ht="17.25" customHeight="1">
      <c r="A1282" s="52" t="s">
        <v>1902</v>
      </c>
      <c r="B1282" s="37"/>
      <c r="C1282" s="23"/>
      <c r="D1282" s="23"/>
      <c r="E1282" s="42"/>
      <c r="F1282" s="54"/>
      <c r="G1282" s="42" t="s">
        <v>662</v>
      </c>
      <c r="H1282" s="54"/>
      <c r="I1282" s="42" t="s">
        <v>662</v>
      </c>
      <c r="J1282" s="54"/>
      <c r="K1282" s="42"/>
      <c r="L1282" s="74"/>
    </row>
    <row r="1283" spans="1:12" ht="17.25" customHeight="1">
      <c r="A1283" s="22" t="s">
        <v>686</v>
      </c>
      <c r="B1283" s="23"/>
      <c r="C1283" s="23" t="s">
        <v>685</v>
      </c>
      <c r="D1283" s="32">
        <v>1.5</v>
      </c>
      <c r="E1283" s="38">
        <f>(G1283+I1283+K1283)</f>
        <v>669082</v>
      </c>
      <c r="F1283" s="38">
        <f>+인건비!$D$3</f>
        <v>446055</v>
      </c>
      <c r="G1283" s="38">
        <f>TRUNC(D1283*F1283)</f>
        <v>669082</v>
      </c>
      <c r="H1283" s="53"/>
      <c r="I1283" s="53"/>
      <c r="J1283" s="53"/>
      <c r="K1283" s="53"/>
      <c r="L1283" s="23"/>
    </row>
    <row r="1284" spans="1:12" ht="17.25" customHeight="1">
      <c r="A1284" s="22" t="s">
        <v>1172</v>
      </c>
      <c r="B1284" s="23"/>
      <c r="C1284" s="23" t="s">
        <v>685</v>
      </c>
      <c r="D1284" s="32">
        <v>3</v>
      </c>
      <c r="E1284" s="38">
        <f>(G1284+I1284+K1284)</f>
        <v>1040565</v>
      </c>
      <c r="F1284" s="38">
        <f>+인건비!$D$4</f>
        <v>346855</v>
      </c>
      <c r="G1284" s="38">
        <f>TRUNC(D1284*F1284)</f>
        <v>1040565</v>
      </c>
      <c r="H1284" s="53"/>
      <c r="I1284" s="53"/>
      <c r="J1284" s="53"/>
      <c r="K1284" s="53"/>
      <c r="L1284" s="23"/>
    </row>
    <row r="1285" spans="1:12">
      <c r="A1285" s="22" t="s">
        <v>701</v>
      </c>
      <c r="B1285" s="23"/>
      <c r="C1285" s="23"/>
      <c r="D1285" s="32"/>
      <c r="E1285" s="38">
        <f>SUM(E1283:E1284)</f>
        <v>1709647</v>
      </c>
      <c r="F1285" s="38"/>
      <c r="G1285" s="38">
        <f>SUM(G1283:G1284)</f>
        <v>1709647</v>
      </c>
      <c r="H1285" s="38"/>
      <c r="I1285" s="38"/>
      <c r="J1285" s="38"/>
      <c r="K1285" s="38"/>
      <c r="L1285" s="29"/>
    </row>
    <row r="1286" spans="1:12">
      <c r="A1286" s="22"/>
      <c r="B1286" s="23"/>
      <c r="C1286" s="23"/>
      <c r="D1286" s="32"/>
      <c r="E1286" s="38"/>
      <c r="F1286" s="38"/>
      <c r="G1286" s="38"/>
      <c r="H1286" s="38"/>
      <c r="I1286" s="38"/>
      <c r="J1286" s="38"/>
      <c r="K1286" s="38"/>
      <c r="L1286" s="29"/>
    </row>
    <row r="1287" spans="1:12">
      <c r="A1287" s="39" t="s">
        <v>682</v>
      </c>
      <c r="B1287" s="33" t="s">
        <v>1164</v>
      </c>
      <c r="C1287" s="34"/>
      <c r="D1287" s="35">
        <f>+집계표!$G$2</f>
        <v>1.1000000000000001</v>
      </c>
      <c r="E1287" s="40">
        <f>(G1287+I1287+K1287)</f>
        <v>1880611</v>
      </c>
      <c r="F1287" s="40"/>
      <c r="G1287" s="40"/>
      <c r="H1287" s="40"/>
      <c r="I1287" s="40"/>
      <c r="J1287" s="40">
        <f>+G1285</f>
        <v>1709647</v>
      </c>
      <c r="K1287" s="40">
        <f>TRUNC(D1287*J1287)</f>
        <v>1880611</v>
      </c>
      <c r="L1287" s="29"/>
    </row>
    <row r="1288" spans="1:12">
      <c r="A1288" s="39" t="s">
        <v>670</v>
      </c>
      <c r="B1288" s="33" t="s">
        <v>425</v>
      </c>
      <c r="C1288" s="34"/>
      <c r="D1288" s="35">
        <f>+집계표!$H$2</f>
        <v>0.2</v>
      </c>
      <c r="E1288" s="40">
        <f>(G1288+I1288+K1288)</f>
        <v>718051</v>
      </c>
      <c r="F1288" s="40"/>
      <c r="G1288" s="40"/>
      <c r="H1288" s="40"/>
      <c r="I1288" s="40"/>
      <c r="J1288" s="40">
        <f>+J1287+K1287</f>
        <v>3590258</v>
      </c>
      <c r="K1288" s="40">
        <f>TRUNC(D1288*J1288)</f>
        <v>718051</v>
      </c>
      <c r="L1288" s="29"/>
    </row>
    <row r="1289" spans="1:12">
      <c r="A1289" s="39" t="s">
        <v>718</v>
      </c>
      <c r="B1289" s="33"/>
      <c r="C1289" s="34"/>
      <c r="D1289" s="36"/>
      <c r="E1289" s="40">
        <f>SUM(E1285:E1288)</f>
        <v>4308309</v>
      </c>
      <c r="F1289" s="40"/>
      <c r="G1289" s="40">
        <f>SUM(G1285:G1288)</f>
        <v>1709647</v>
      </c>
      <c r="H1289" s="40"/>
      <c r="I1289" s="40"/>
      <c r="J1289" s="40"/>
      <c r="K1289" s="40">
        <f>SUM(K1285:K1288)</f>
        <v>2598662</v>
      </c>
      <c r="L1289" s="29"/>
    </row>
    <row r="1290" spans="1:12" ht="17.25" customHeight="1">
      <c r="A1290" s="22"/>
      <c r="B1290" s="23"/>
      <c r="C1290" s="23"/>
      <c r="D1290" s="32"/>
      <c r="E1290" s="38"/>
      <c r="F1290" s="38"/>
      <c r="G1290" s="38"/>
      <c r="H1290" s="53"/>
      <c r="I1290" s="53"/>
      <c r="J1290" s="53"/>
      <c r="K1290" s="53"/>
      <c r="L1290" s="23"/>
    </row>
    <row r="1291" spans="1:12" ht="17.25" customHeight="1">
      <c r="A1291" s="52" t="s">
        <v>1880</v>
      </c>
      <c r="B1291" s="37"/>
      <c r="C1291" s="23"/>
      <c r="D1291" s="23"/>
      <c r="E1291" s="42"/>
      <c r="F1291" s="54"/>
      <c r="G1291" s="42" t="s">
        <v>662</v>
      </c>
      <c r="H1291" s="54"/>
      <c r="I1291" s="42" t="s">
        <v>662</v>
      </c>
      <c r="J1291" s="54"/>
      <c r="K1291" s="42"/>
      <c r="L1291" s="74"/>
    </row>
    <row r="1292" spans="1:12" ht="17.25" customHeight="1">
      <c r="A1292" s="22" t="s">
        <v>686</v>
      </c>
      <c r="B1292" s="23"/>
      <c r="C1292" s="23" t="s">
        <v>685</v>
      </c>
      <c r="D1292" s="32">
        <v>1.5</v>
      </c>
      <c r="E1292" s="38">
        <f t="shared" ref="E1292:E1300" si="65">(G1292+I1292+K1292)</f>
        <v>669082</v>
      </c>
      <c r="F1292" s="38">
        <f>+인건비!$D$3</f>
        <v>446055</v>
      </c>
      <c r="G1292" s="38">
        <f>TRUNC(D1292*F1292)</f>
        <v>669082</v>
      </c>
      <c r="H1292" s="38"/>
      <c r="I1292" s="38"/>
      <c r="J1292" s="38"/>
      <c r="K1292" s="38"/>
      <c r="L1292" s="23"/>
    </row>
    <row r="1293" spans="1:12" ht="17.25" customHeight="1">
      <c r="A1293" s="22" t="s">
        <v>1172</v>
      </c>
      <c r="B1293" s="23"/>
      <c r="C1293" s="23" t="s">
        <v>685</v>
      </c>
      <c r="D1293" s="32">
        <v>4</v>
      </c>
      <c r="E1293" s="38">
        <f t="shared" si="65"/>
        <v>1387420</v>
      </c>
      <c r="F1293" s="38">
        <f>+인건비!$D$4</f>
        <v>346855</v>
      </c>
      <c r="G1293" s="38">
        <f>TRUNC(D1293*F1293)</f>
        <v>1387420</v>
      </c>
      <c r="H1293" s="38"/>
      <c r="I1293" s="38"/>
      <c r="J1293" s="38"/>
      <c r="K1293" s="38"/>
      <c r="L1293" s="94"/>
    </row>
    <row r="1294" spans="1:12" ht="17.25" customHeight="1">
      <c r="A1294" s="22" t="s">
        <v>1154</v>
      </c>
      <c r="B1294" s="23"/>
      <c r="C1294" s="23" t="s">
        <v>685</v>
      </c>
      <c r="D1294" s="32">
        <v>6</v>
      </c>
      <c r="E1294" s="38">
        <f t="shared" si="65"/>
        <v>1637490</v>
      </c>
      <c r="F1294" s="38">
        <f>+인건비!$D$6</f>
        <v>272915</v>
      </c>
      <c r="G1294" s="38">
        <f>TRUNC(D1294*F1294)</f>
        <v>1637490</v>
      </c>
      <c r="H1294" s="38"/>
      <c r="I1294" s="38"/>
      <c r="J1294" s="38"/>
      <c r="K1294" s="38"/>
      <c r="L1294" s="94"/>
    </row>
    <row r="1295" spans="1:12" ht="17.25" customHeight="1">
      <c r="A1295" s="22" t="s">
        <v>1163</v>
      </c>
      <c r="B1295" s="23" t="s">
        <v>662</v>
      </c>
      <c r="C1295" s="23" t="s">
        <v>685</v>
      </c>
      <c r="D1295" s="32">
        <v>2</v>
      </c>
      <c r="E1295" s="38">
        <f t="shared" si="65"/>
        <v>426992</v>
      </c>
      <c r="F1295" s="38">
        <f>+인건비!$D$7</f>
        <v>213496</v>
      </c>
      <c r="G1295" s="38">
        <f>TRUNC(D1295*F1295)</f>
        <v>426992</v>
      </c>
      <c r="H1295" s="38"/>
      <c r="I1295" s="38"/>
      <c r="J1295" s="38"/>
      <c r="K1295" s="38"/>
      <c r="L1295" s="94"/>
    </row>
    <row r="1296" spans="1:12" ht="17.25" customHeight="1">
      <c r="A1296" s="22" t="s">
        <v>678</v>
      </c>
      <c r="B1296" s="23"/>
      <c r="C1296" s="23" t="s">
        <v>685</v>
      </c>
      <c r="D1296" s="32">
        <v>2</v>
      </c>
      <c r="E1296" s="38">
        <f t="shared" si="65"/>
        <v>446916</v>
      </c>
      <c r="F1296" s="38"/>
      <c r="G1296" s="38"/>
      <c r="H1296" s="38"/>
      <c r="I1296" s="38"/>
      <c r="J1296" s="38">
        <f>+인건비!$E$21</f>
        <v>223458</v>
      </c>
      <c r="K1296" s="38">
        <f>TRUNC(D1296*J1296)</f>
        <v>446916</v>
      </c>
      <c r="L1296" s="94"/>
    </row>
    <row r="1297" spans="1:12" ht="17.25" customHeight="1">
      <c r="A1297" s="22" t="s">
        <v>1182</v>
      </c>
      <c r="B1297" s="23"/>
      <c r="C1297" s="23" t="s">
        <v>685</v>
      </c>
      <c r="D1297" s="32">
        <v>4</v>
      </c>
      <c r="E1297" s="38">
        <f t="shared" si="65"/>
        <v>662180</v>
      </c>
      <c r="F1297" s="38"/>
      <c r="G1297" s="38"/>
      <c r="H1297" s="38"/>
      <c r="I1297" s="38"/>
      <c r="J1297" s="38">
        <f>+인건비!$E$17</f>
        <v>165545</v>
      </c>
      <c r="K1297" s="38">
        <f>TRUNC(D1297*J1297)</f>
        <v>662180</v>
      </c>
      <c r="L1297" s="94"/>
    </row>
    <row r="1298" spans="1:12" ht="17.25" customHeight="1">
      <c r="A1298" s="22" t="s">
        <v>1499</v>
      </c>
      <c r="B1298" s="23"/>
      <c r="C1298" s="23" t="s">
        <v>770</v>
      </c>
      <c r="D1298" s="32">
        <v>16</v>
      </c>
      <c r="E1298" s="38">
        <f t="shared" si="65"/>
        <v>688</v>
      </c>
      <c r="F1298" s="38"/>
      <c r="G1298" s="38"/>
      <c r="H1298" s="38"/>
      <c r="I1298" s="38"/>
      <c r="J1298" s="38">
        <f>+기계손료!$J$26</f>
        <v>43</v>
      </c>
      <c r="K1298" s="38">
        <f>TRUNC(D1298*J1298)</f>
        <v>688</v>
      </c>
      <c r="L1298" s="94"/>
    </row>
    <row r="1299" spans="1:12" ht="17.25" customHeight="1">
      <c r="A1299" s="22" t="s">
        <v>1502</v>
      </c>
      <c r="B1299" s="23"/>
      <c r="C1299" s="23" t="s">
        <v>770</v>
      </c>
      <c r="D1299" s="32">
        <v>16</v>
      </c>
      <c r="E1299" s="38">
        <f>(G1299+I1299+K1299)</f>
        <v>3248</v>
      </c>
      <c r="F1299" s="38"/>
      <c r="G1299" s="38"/>
      <c r="H1299" s="38"/>
      <c r="I1299" s="38"/>
      <c r="J1299" s="38">
        <f>+기계손료!$J$27</f>
        <v>203</v>
      </c>
      <c r="K1299" s="38">
        <f>TRUNC(D1299*J1299)</f>
        <v>3248</v>
      </c>
      <c r="L1299" s="94"/>
    </row>
    <row r="1300" spans="1:12" ht="17.25" customHeight="1">
      <c r="A1300" s="22" t="s">
        <v>2063</v>
      </c>
      <c r="B1300" s="23"/>
      <c r="C1300" s="23" t="s">
        <v>770</v>
      </c>
      <c r="D1300" s="32">
        <v>8</v>
      </c>
      <c r="E1300" s="38">
        <f t="shared" si="65"/>
        <v>15344</v>
      </c>
      <c r="F1300" s="38"/>
      <c r="G1300" s="38"/>
      <c r="H1300" s="38"/>
      <c r="I1300" s="38"/>
      <c r="J1300" s="38">
        <f>+기계손료!$J$4</f>
        <v>1918</v>
      </c>
      <c r="K1300" s="38">
        <f>TRUNC(D1300*J1300)</f>
        <v>15344</v>
      </c>
      <c r="L1300" s="94"/>
    </row>
    <row r="1301" spans="1:12" ht="17.25" customHeight="1">
      <c r="A1301" s="22" t="s">
        <v>701</v>
      </c>
      <c r="B1301" s="23"/>
      <c r="C1301" s="23"/>
      <c r="D1301" s="32"/>
      <c r="E1301" s="38">
        <f>SUM(E1292:E1300)</f>
        <v>5249360</v>
      </c>
      <c r="F1301" s="38"/>
      <c r="G1301" s="38">
        <f>SUM(G1292:G1300)</f>
        <v>4120984</v>
      </c>
      <c r="H1301" s="38"/>
      <c r="I1301" s="38"/>
      <c r="J1301" s="38"/>
      <c r="K1301" s="38">
        <f>SUM(K1292:K1300)</f>
        <v>1128376</v>
      </c>
      <c r="L1301" s="23"/>
    </row>
    <row r="1302" spans="1:12" ht="17.25" customHeight="1">
      <c r="A1302" s="22"/>
      <c r="B1302" s="23"/>
      <c r="C1302" s="23"/>
      <c r="D1302" s="32"/>
      <c r="E1302" s="38"/>
      <c r="F1302" s="38"/>
      <c r="G1302" s="38"/>
      <c r="H1302" s="38"/>
      <c r="I1302" s="38"/>
      <c r="J1302" s="38"/>
      <c r="K1302" s="38"/>
      <c r="L1302" s="23"/>
    </row>
    <row r="1303" spans="1:12" ht="17.25" customHeight="1">
      <c r="A1303" s="39" t="s">
        <v>682</v>
      </c>
      <c r="B1303" s="33" t="s">
        <v>1164</v>
      </c>
      <c r="C1303" s="34"/>
      <c r="D1303" s="35">
        <f>+집계표!$G$2</f>
        <v>1.1000000000000001</v>
      </c>
      <c r="E1303" s="40">
        <f>(G1303+I1303+K1303)</f>
        <v>4533082</v>
      </c>
      <c r="F1303" s="40"/>
      <c r="G1303" s="40"/>
      <c r="H1303" s="40"/>
      <c r="I1303" s="40"/>
      <c r="J1303" s="40">
        <f>+G1301</f>
        <v>4120984</v>
      </c>
      <c r="K1303" s="40">
        <f>TRUNC(D1303*J1303)</f>
        <v>4533082</v>
      </c>
      <c r="L1303" s="23"/>
    </row>
    <row r="1304" spans="1:12" ht="17.25" customHeight="1">
      <c r="A1304" s="39" t="s">
        <v>670</v>
      </c>
      <c r="B1304" s="33" t="s">
        <v>425</v>
      </c>
      <c r="C1304" s="34"/>
      <c r="D1304" s="35">
        <f>+집계표!$H$2</f>
        <v>0.2</v>
      </c>
      <c r="E1304" s="40">
        <f>(G1304+I1304+K1304)</f>
        <v>1730813</v>
      </c>
      <c r="F1304" s="40"/>
      <c r="G1304" s="40"/>
      <c r="H1304" s="40"/>
      <c r="I1304" s="40"/>
      <c r="J1304" s="40">
        <f>+J1303+K1303</f>
        <v>8654066</v>
      </c>
      <c r="K1304" s="40">
        <f>TRUNC(D1304*J1304)</f>
        <v>1730813</v>
      </c>
      <c r="L1304" s="23"/>
    </row>
    <row r="1305" spans="1:12" ht="17.25" customHeight="1">
      <c r="A1305" s="39" t="s">
        <v>718</v>
      </c>
      <c r="B1305" s="33"/>
      <c r="C1305" s="34"/>
      <c r="D1305" s="36"/>
      <c r="E1305" s="40">
        <f>SUM(E1301:E1304)</f>
        <v>11513255</v>
      </c>
      <c r="F1305" s="40"/>
      <c r="G1305" s="40">
        <f>SUM(G1301:G1304)</f>
        <v>4120984</v>
      </c>
      <c r="H1305" s="40"/>
      <c r="I1305" s="40"/>
      <c r="J1305" s="40"/>
      <c r="K1305" s="40">
        <f>SUM(K1301:K1304)</f>
        <v>7392271</v>
      </c>
      <c r="L1305" s="23"/>
    </row>
    <row r="1306" spans="1:12" ht="17.25" customHeight="1">
      <c r="A1306" s="22"/>
      <c r="B1306" s="23"/>
      <c r="C1306" s="23"/>
      <c r="D1306" s="32"/>
      <c r="E1306" s="38"/>
      <c r="F1306" s="38"/>
      <c r="G1306" s="38"/>
      <c r="H1306" s="53"/>
      <c r="I1306" s="53"/>
      <c r="J1306" s="53"/>
      <c r="K1306" s="53"/>
      <c r="L1306" s="23"/>
    </row>
    <row r="1307" spans="1:12">
      <c r="A1307" s="52" t="s">
        <v>2024</v>
      </c>
      <c r="B1307" s="37"/>
      <c r="C1307" s="23"/>
      <c r="D1307" s="23"/>
      <c r="E1307" s="38"/>
      <c r="F1307" s="53"/>
      <c r="G1307" s="38" t="s">
        <v>662</v>
      </c>
      <c r="H1307" s="53"/>
      <c r="I1307" s="38"/>
      <c r="J1307" s="53"/>
      <c r="K1307" s="38" t="s">
        <v>662</v>
      </c>
      <c r="L1307" s="26"/>
    </row>
    <row r="1308" spans="1:12" ht="17.25" customHeight="1">
      <c r="A1308" s="52" t="s">
        <v>64</v>
      </c>
      <c r="B1308" s="37"/>
      <c r="C1308" s="23"/>
      <c r="D1308" s="23"/>
      <c r="E1308" s="42"/>
      <c r="F1308" s="54"/>
      <c r="G1308" s="42" t="s">
        <v>662</v>
      </c>
      <c r="H1308" s="54"/>
      <c r="I1308" s="42" t="s">
        <v>662</v>
      </c>
      <c r="J1308" s="54"/>
      <c r="K1308" s="42"/>
      <c r="L1308" s="74"/>
    </row>
    <row r="1309" spans="1:12" ht="17.25" customHeight="1">
      <c r="A1309" s="22" t="s">
        <v>686</v>
      </c>
      <c r="B1309" s="23"/>
      <c r="C1309" s="23" t="s">
        <v>685</v>
      </c>
      <c r="D1309" s="32">
        <v>0.5</v>
      </c>
      <c r="E1309" s="38">
        <f>(G1309+I1309+K1309)</f>
        <v>223027</v>
      </c>
      <c r="F1309" s="38">
        <f>+인건비!$D$3</f>
        <v>446055</v>
      </c>
      <c r="G1309" s="38">
        <f>TRUNC(D1309*F1309)</f>
        <v>223027</v>
      </c>
      <c r="H1309" s="53"/>
      <c r="I1309" s="53"/>
      <c r="J1309" s="53"/>
      <c r="K1309" s="53"/>
      <c r="L1309" s="23"/>
    </row>
    <row r="1310" spans="1:12" ht="17.25" customHeight="1">
      <c r="A1310" s="22" t="s">
        <v>1172</v>
      </c>
      <c r="B1310" s="23"/>
      <c r="C1310" s="23" t="s">
        <v>685</v>
      </c>
      <c r="D1310" s="32">
        <v>1</v>
      </c>
      <c r="E1310" s="38">
        <f>(G1310+I1310+K1310)</f>
        <v>346855</v>
      </c>
      <c r="F1310" s="38">
        <f>+인건비!$D$4</f>
        <v>346855</v>
      </c>
      <c r="G1310" s="38">
        <f>TRUNC(D1310*F1310)</f>
        <v>346855</v>
      </c>
      <c r="H1310" s="53"/>
      <c r="I1310" s="53"/>
      <c r="J1310" s="53"/>
      <c r="K1310" s="53"/>
      <c r="L1310" s="23"/>
    </row>
    <row r="1311" spans="1:12" ht="17.25" customHeight="1">
      <c r="A1311" s="22" t="s">
        <v>1154</v>
      </c>
      <c r="B1311" s="23"/>
      <c r="C1311" s="23" t="s">
        <v>685</v>
      </c>
      <c r="D1311" s="32">
        <v>2</v>
      </c>
      <c r="E1311" s="38">
        <f>(G1311+I1311+K1311)</f>
        <v>545830</v>
      </c>
      <c r="F1311" s="38">
        <f>+인건비!$D$6</f>
        <v>272915</v>
      </c>
      <c r="G1311" s="38">
        <f>TRUNC(D1311*F1311)</f>
        <v>545830</v>
      </c>
      <c r="H1311" s="53"/>
      <c r="I1311" s="53"/>
      <c r="J1311" s="53"/>
      <c r="K1311" s="53"/>
      <c r="L1311" s="23"/>
    </row>
    <row r="1312" spans="1:12" ht="17.25" customHeight="1">
      <c r="A1312" s="22" t="s">
        <v>1163</v>
      </c>
      <c r="B1312" s="23"/>
      <c r="C1312" s="23" t="s">
        <v>685</v>
      </c>
      <c r="D1312" s="32">
        <v>4</v>
      </c>
      <c r="E1312" s="38">
        <f>(G1312+I1312+K1312)</f>
        <v>853984</v>
      </c>
      <c r="F1312" s="38">
        <f>+인건비!$D$7</f>
        <v>213496</v>
      </c>
      <c r="G1312" s="38">
        <f>TRUNC(D1312*F1312)</f>
        <v>853984</v>
      </c>
      <c r="H1312" s="53"/>
      <c r="I1312" s="53"/>
      <c r="J1312" s="53"/>
      <c r="K1312" s="53"/>
      <c r="L1312" s="23"/>
    </row>
    <row r="1313" spans="1:12" ht="17.25" customHeight="1">
      <c r="A1313" s="22" t="s">
        <v>1506</v>
      </c>
      <c r="B1313" s="23"/>
      <c r="C1313" s="23" t="s">
        <v>770</v>
      </c>
      <c r="D1313" s="32">
        <v>8</v>
      </c>
      <c r="E1313" s="38">
        <f>(G1313+I1313+K1313)</f>
        <v>140296</v>
      </c>
      <c r="F1313" s="38"/>
      <c r="G1313" s="38"/>
      <c r="H1313" s="38"/>
      <c r="I1313" s="38"/>
      <c r="J1313" s="38">
        <f>+기계손료!$J$28</f>
        <v>17537</v>
      </c>
      <c r="K1313" s="38">
        <f>TRUNC(D1313*J1313)</f>
        <v>140296</v>
      </c>
      <c r="L1313" s="23"/>
    </row>
    <row r="1314" spans="1:12">
      <c r="A1314" s="22" t="s">
        <v>701</v>
      </c>
      <c r="B1314" s="23"/>
      <c r="C1314" s="23"/>
      <c r="D1314" s="32"/>
      <c r="E1314" s="38">
        <f>SUM(E1309:E1313)</f>
        <v>2109992</v>
      </c>
      <c r="F1314" s="38"/>
      <c r="G1314" s="38">
        <f>SUM(G1309:G1313)</f>
        <v>1969696</v>
      </c>
      <c r="H1314" s="38"/>
      <c r="I1314" s="38"/>
      <c r="J1314" s="38"/>
      <c r="K1314" s="38">
        <f>SUM(K1309:K1313)</f>
        <v>140296</v>
      </c>
      <c r="L1314" s="29"/>
    </row>
    <row r="1315" spans="1:12">
      <c r="A1315" s="22"/>
      <c r="B1315" s="23"/>
      <c r="C1315" s="23"/>
      <c r="D1315" s="32"/>
      <c r="E1315" s="38"/>
      <c r="F1315" s="38"/>
      <c r="G1315" s="38"/>
      <c r="H1315" s="38"/>
      <c r="I1315" s="38"/>
      <c r="J1315" s="38"/>
      <c r="K1315" s="38"/>
      <c r="L1315" s="29"/>
    </row>
    <row r="1316" spans="1:12">
      <c r="A1316" s="39" t="s">
        <v>682</v>
      </c>
      <c r="B1316" s="33" t="s">
        <v>1164</v>
      </c>
      <c r="C1316" s="34"/>
      <c r="D1316" s="35">
        <f>+집계표!$G$2</f>
        <v>1.1000000000000001</v>
      </c>
      <c r="E1316" s="40">
        <f>(G1316+I1316+K1316)</f>
        <v>2166665</v>
      </c>
      <c r="F1316" s="40"/>
      <c r="G1316" s="40"/>
      <c r="H1316" s="40"/>
      <c r="I1316" s="40"/>
      <c r="J1316" s="40">
        <f>+G1314</f>
        <v>1969696</v>
      </c>
      <c r="K1316" s="40">
        <f>TRUNC(D1316*J1316)</f>
        <v>2166665</v>
      </c>
      <c r="L1316" s="29"/>
    </row>
    <row r="1317" spans="1:12">
      <c r="A1317" s="39" t="s">
        <v>670</v>
      </c>
      <c r="B1317" s="33" t="s">
        <v>425</v>
      </c>
      <c r="C1317" s="34"/>
      <c r="D1317" s="35">
        <f>+집계표!$H$2</f>
        <v>0.2</v>
      </c>
      <c r="E1317" s="40">
        <f>(G1317+I1317+K1317)</f>
        <v>827272</v>
      </c>
      <c r="F1317" s="40"/>
      <c r="G1317" s="40"/>
      <c r="H1317" s="40"/>
      <c r="I1317" s="40"/>
      <c r="J1317" s="40">
        <f>+J1316+K1316</f>
        <v>4136361</v>
      </c>
      <c r="K1317" s="40">
        <f>TRUNC(D1317*J1317)</f>
        <v>827272</v>
      </c>
      <c r="L1317" s="29"/>
    </row>
    <row r="1318" spans="1:12">
      <c r="A1318" s="39" t="s">
        <v>718</v>
      </c>
      <c r="B1318" s="33"/>
      <c r="C1318" s="34"/>
      <c r="D1318" s="36"/>
      <c r="E1318" s="40">
        <f>SUM(E1314:E1317)</f>
        <v>5103929</v>
      </c>
      <c r="F1318" s="40"/>
      <c r="G1318" s="40">
        <f>SUM(G1314:G1317)</f>
        <v>1969696</v>
      </c>
      <c r="H1318" s="40"/>
      <c r="I1318" s="40"/>
      <c r="J1318" s="40"/>
      <c r="K1318" s="40">
        <f>SUM(K1314:K1317)</f>
        <v>3134233</v>
      </c>
      <c r="L1318" s="29"/>
    </row>
    <row r="1319" spans="1:12" ht="17.25" customHeight="1">
      <c r="A1319" s="22"/>
      <c r="B1319" s="23"/>
      <c r="C1319" s="23"/>
      <c r="D1319" s="32"/>
      <c r="E1319" s="38"/>
      <c r="F1319" s="38"/>
      <c r="G1319" s="38"/>
      <c r="H1319" s="53"/>
      <c r="I1319" s="53"/>
      <c r="J1319" s="53"/>
      <c r="K1319" s="53"/>
      <c r="L1319" s="23"/>
    </row>
    <row r="1320" spans="1:12" ht="17.25" customHeight="1">
      <c r="A1320" s="52" t="s">
        <v>284</v>
      </c>
      <c r="B1320" s="37"/>
      <c r="C1320" s="23"/>
      <c r="D1320" s="23"/>
      <c r="E1320" s="42"/>
      <c r="F1320" s="54"/>
      <c r="G1320" s="83" t="s">
        <v>660</v>
      </c>
      <c r="H1320" s="54"/>
      <c r="I1320" s="42"/>
      <c r="J1320" s="54"/>
      <c r="K1320" s="42"/>
      <c r="L1320" s="74"/>
    </row>
    <row r="1321" spans="1:12" ht="17.25" customHeight="1">
      <c r="A1321" s="22" t="s">
        <v>686</v>
      </c>
      <c r="B1321" s="23"/>
      <c r="C1321" s="23" t="s">
        <v>685</v>
      </c>
      <c r="D1321" s="32">
        <v>0.2</v>
      </c>
      <c r="E1321" s="38">
        <f>(G1321+I1321+K1321)</f>
        <v>89211</v>
      </c>
      <c r="F1321" s="38">
        <f>+인건비!$D$3</f>
        <v>446055</v>
      </c>
      <c r="G1321" s="38">
        <f>TRUNC(D1321*F1321)</f>
        <v>89211</v>
      </c>
      <c r="H1321" s="53"/>
      <c r="I1321" s="53"/>
      <c r="J1321" s="53"/>
      <c r="K1321" s="53"/>
      <c r="L1321" s="23"/>
    </row>
    <row r="1322" spans="1:12" ht="17.25" customHeight="1">
      <c r="A1322" s="22" t="s">
        <v>1172</v>
      </c>
      <c r="B1322" s="23"/>
      <c r="C1322" s="23" t="s">
        <v>685</v>
      </c>
      <c r="D1322" s="32">
        <v>0.5</v>
      </c>
      <c r="E1322" s="38">
        <f>(G1322+I1322+K1322)</f>
        <v>173427</v>
      </c>
      <c r="F1322" s="38">
        <f>+인건비!$D$4</f>
        <v>346855</v>
      </c>
      <c r="G1322" s="38">
        <f>TRUNC(D1322*F1322)</f>
        <v>173427</v>
      </c>
      <c r="H1322" s="53"/>
      <c r="I1322" s="53"/>
      <c r="J1322" s="53"/>
      <c r="K1322" s="53"/>
      <c r="L1322" s="23"/>
    </row>
    <row r="1323" spans="1:12" ht="17.25" customHeight="1">
      <c r="A1323" s="22" t="s">
        <v>1154</v>
      </c>
      <c r="B1323" s="23"/>
      <c r="C1323" s="23" t="s">
        <v>685</v>
      </c>
      <c r="D1323" s="32">
        <v>1</v>
      </c>
      <c r="E1323" s="38">
        <f>(G1323+I1323+K1323)</f>
        <v>272915</v>
      </c>
      <c r="F1323" s="38">
        <f>+인건비!$D$6</f>
        <v>272915</v>
      </c>
      <c r="G1323" s="38">
        <f>TRUNC(D1323*F1323)</f>
        <v>272915</v>
      </c>
      <c r="H1323" s="53"/>
      <c r="I1323" s="53"/>
      <c r="J1323" s="53"/>
      <c r="K1323" s="53"/>
      <c r="L1323" s="23"/>
    </row>
    <row r="1324" spans="1:12" ht="17.25" customHeight="1">
      <c r="A1324" s="22" t="s">
        <v>1163</v>
      </c>
      <c r="B1324" s="23"/>
      <c r="C1324" s="23" t="s">
        <v>685</v>
      </c>
      <c r="D1324" s="32">
        <v>1</v>
      </c>
      <c r="E1324" s="38">
        <f>(G1324+I1324+K1324)</f>
        <v>213496</v>
      </c>
      <c r="F1324" s="38">
        <f>+인건비!$D$7</f>
        <v>213496</v>
      </c>
      <c r="G1324" s="38">
        <f>TRUNC(D1324*F1324)</f>
        <v>213496</v>
      </c>
      <c r="H1324" s="53"/>
      <c r="I1324" s="53"/>
      <c r="J1324" s="53"/>
      <c r="K1324" s="53"/>
      <c r="L1324" s="23"/>
    </row>
    <row r="1325" spans="1:12" ht="17.25" customHeight="1">
      <c r="A1325" s="22" t="s">
        <v>1506</v>
      </c>
      <c r="B1325" s="23"/>
      <c r="C1325" s="23" t="s">
        <v>770</v>
      </c>
      <c r="D1325" s="32">
        <v>4</v>
      </c>
      <c r="E1325" s="38">
        <f>(G1325+I1325+K1325)</f>
        <v>0</v>
      </c>
      <c r="F1325" s="38"/>
      <c r="G1325" s="38"/>
      <c r="H1325" s="38"/>
      <c r="I1325" s="38"/>
      <c r="J1325" s="29" t="s">
        <v>1508</v>
      </c>
      <c r="K1325" s="38"/>
      <c r="L1325" s="23"/>
    </row>
    <row r="1326" spans="1:12">
      <c r="A1326" s="22" t="s">
        <v>701</v>
      </c>
      <c r="B1326" s="23"/>
      <c r="C1326" s="23"/>
      <c r="D1326" s="32"/>
      <c r="E1326" s="38">
        <f>SUM(E1321:E1325)</f>
        <v>749049</v>
      </c>
      <c r="F1326" s="38"/>
      <c r="G1326" s="38">
        <f>SUM(G1321:G1325)</f>
        <v>749049</v>
      </c>
      <c r="H1326" s="38"/>
      <c r="I1326" s="38"/>
      <c r="J1326" s="38"/>
      <c r="K1326" s="38">
        <f>SUM(K1321:K1325)</f>
        <v>0</v>
      </c>
      <c r="L1326" s="29"/>
    </row>
    <row r="1327" spans="1:12">
      <c r="A1327" s="22"/>
      <c r="B1327" s="23"/>
      <c r="C1327" s="23"/>
      <c r="D1327" s="32"/>
      <c r="E1327" s="38"/>
      <c r="F1327" s="38"/>
      <c r="G1327" s="38"/>
      <c r="H1327" s="38"/>
      <c r="I1327" s="38"/>
      <c r="J1327" s="38"/>
      <c r="K1327" s="38"/>
      <c r="L1327" s="29"/>
    </row>
    <row r="1328" spans="1:12">
      <c r="A1328" s="39" t="s">
        <v>682</v>
      </c>
      <c r="B1328" s="33" t="s">
        <v>1164</v>
      </c>
      <c r="C1328" s="34"/>
      <c r="D1328" s="35">
        <f>+집계표!$G$2</f>
        <v>1.1000000000000001</v>
      </c>
      <c r="E1328" s="40">
        <f>(G1328+I1328+K1328)</f>
        <v>823953</v>
      </c>
      <c r="F1328" s="40"/>
      <c r="G1328" s="40"/>
      <c r="H1328" s="40"/>
      <c r="I1328" s="40"/>
      <c r="J1328" s="40">
        <f>+G1326</f>
        <v>749049</v>
      </c>
      <c r="K1328" s="40">
        <f>TRUNC(D1328*J1328)</f>
        <v>823953</v>
      </c>
      <c r="L1328" s="29"/>
    </row>
    <row r="1329" spans="1:12">
      <c r="A1329" s="39" t="s">
        <v>670</v>
      </c>
      <c r="B1329" s="33" t="s">
        <v>425</v>
      </c>
      <c r="C1329" s="34"/>
      <c r="D1329" s="35">
        <f>+집계표!$H$2</f>
        <v>0.2</v>
      </c>
      <c r="E1329" s="40">
        <f>(G1329+I1329+K1329)</f>
        <v>314600</v>
      </c>
      <c r="F1329" s="40"/>
      <c r="G1329" s="40"/>
      <c r="H1329" s="40"/>
      <c r="I1329" s="40"/>
      <c r="J1329" s="40">
        <f>+J1328+K1328</f>
        <v>1573002</v>
      </c>
      <c r="K1329" s="40">
        <f>TRUNC(D1329*J1329)</f>
        <v>314600</v>
      </c>
      <c r="L1329" s="29"/>
    </row>
    <row r="1330" spans="1:12">
      <c r="A1330" s="39" t="s">
        <v>718</v>
      </c>
      <c r="B1330" s="33"/>
      <c r="C1330" s="34"/>
      <c r="D1330" s="36"/>
      <c r="E1330" s="40">
        <f>SUM(E1326:E1329)</f>
        <v>1887602</v>
      </c>
      <c r="F1330" s="40"/>
      <c r="G1330" s="40">
        <f>SUM(G1326:G1329)</f>
        <v>749049</v>
      </c>
      <c r="H1330" s="40"/>
      <c r="I1330" s="40"/>
      <c r="J1330" s="40"/>
      <c r="K1330" s="40">
        <f>SUM(K1326:K1329)</f>
        <v>1138553</v>
      </c>
      <c r="L1330" s="29"/>
    </row>
    <row r="1331" spans="1:12" ht="17.25" customHeight="1">
      <c r="A1331" s="22"/>
      <c r="B1331" s="23"/>
      <c r="C1331" s="23"/>
      <c r="D1331" s="32"/>
      <c r="E1331" s="38"/>
      <c r="F1331" s="38"/>
      <c r="G1331" s="38"/>
      <c r="H1331" s="53"/>
      <c r="I1331" s="53"/>
      <c r="J1331" s="53"/>
      <c r="K1331" s="53"/>
      <c r="L1331" s="23"/>
    </row>
    <row r="1332" spans="1:12" ht="17.25" customHeight="1">
      <c r="A1332" s="52" t="s">
        <v>968</v>
      </c>
      <c r="B1332" s="37"/>
      <c r="C1332" s="23"/>
      <c r="D1332" s="23"/>
      <c r="E1332" s="42"/>
      <c r="F1332" s="54"/>
      <c r="G1332" s="42" t="s">
        <v>662</v>
      </c>
      <c r="H1332" s="54"/>
      <c r="I1332" s="42" t="s">
        <v>662</v>
      </c>
      <c r="J1332" s="54"/>
      <c r="K1332" s="42"/>
      <c r="L1332" s="74"/>
    </row>
    <row r="1333" spans="1:12" ht="17.25" customHeight="1">
      <c r="A1333" s="22" t="s">
        <v>686</v>
      </c>
      <c r="B1333" s="23"/>
      <c r="C1333" s="23" t="s">
        <v>685</v>
      </c>
      <c r="D1333" s="32">
        <v>1</v>
      </c>
      <c r="E1333" s="38">
        <f>(G1333+I1333+K1333)</f>
        <v>446055</v>
      </c>
      <c r="F1333" s="38">
        <f>+인건비!$D$3</f>
        <v>446055</v>
      </c>
      <c r="G1333" s="38">
        <f>TRUNC(D1333*F1333)</f>
        <v>446055</v>
      </c>
      <c r="H1333" s="53"/>
      <c r="I1333" s="53"/>
      <c r="J1333" s="53"/>
      <c r="K1333" s="53"/>
      <c r="L1333" s="23"/>
    </row>
    <row r="1334" spans="1:12" ht="17.25" customHeight="1">
      <c r="A1334" s="22" t="s">
        <v>1172</v>
      </c>
      <c r="B1334" s="23"/>
      <c r="C1334" s="23" t="s">
        <v>685</v>
      </c>
      <c r="D1334" s="32">
        <v>1</v>
      </c>
      <c r="E1334" s="38">
        <f>(G1334+I1334+K1334)</f>
        <v>346855</v>
      </c>
      <c r="F1334" s="38">
        <f>+인건비!$D$4</f>
        <v>346855</v>
      </c>
      <c r="G1334" s="38">
        <f>TRUNC(D1334*F1334)</f>
        <v>346855</v>
      </c>
      <c r="H1334" s="53"/>
      <c r="I1334" s="53"/>
      <c r="J1334" s="53"/>
      <c r="K1334" s="53"/>
      <c r="L1334" s="23"/>
    </row>
    <row r="1335" spans="1:12" ht="17.25" customHeight="1">
      <c r="A1335" s="22" t="s">
        <v>1154</v>
      </c>
      <c r="B1335" s="23"/>
      <c r="C1335" s="23" t="s">
        <v>685</v>
      </c>
      <c r="D1335" s="32">
        <v>2</v>
      </c>
      <c r="E1335" s="38">
        <f>(G1335+I1335+K1335)</f>
        <v>545830</v>
      </c>
      <c r="F1335" s="38">
        <f>+인건비!$D$6</f>
        <v>272915</v>
      </c>
      <c r="G1335" s="38">
        <f>TRUNC(D1335*F1335)</f>
        <v>545830</v>
      </c>
      <c r="H1335" s="53"/>
      <c r="I1335" s="53"/>
      <c r="J1335" s="53"/>
      <c r="K1335" s="53"/>
      <c r="L1335" s="23"/>
    </row>
    <row r="1336" spans="1:12" ht="17.25" customHeight="1">
      <c r="A1336" s="22" t="s">
        <v>1163</v>
      </c>
      <c r="B1336" s="23"/>
      <c r="C1336" s="23" t="s">
        <v>685</v>
      </c>
      <c r="D1336" s="32">
        <v>2</v>
      </c>
      <c r="E1336" s="38">
        <f>(G1336+I1336+K1336)</f>
        <v>426992</v>
      </c>
      <c r="F1336" s="38">
        <f>+인건비!$D$7</f>
        <v>213496</v>
      </c>
      <c r="G1336" s="38">
        <f>TRUNC(D1336*F1336)</f>
        <v>426992</v>
      </c>
      <c r="H1336" s="53"/>
      <c r="I1336" s="53"/>
      <c r="J1336" s="53"/>
      <c r="K1336" s="53"/>
      <c r="L1336" s="23"/>
    </row>
    <row r="1337" spans="1:12" ht="17.25" customHeight="1">
      <c r="A1337" s="22" t="s">
        <v>1506</v>
      </c>
      <c r="B1337" s="23"/>
      <c r="C1337" s="23" t="s">
        <v>770</v>
      </c>
      <c r="D1337" s="32">
        <v>8</v>
      </c>
      <c r="E1337" s="38">
        <f>(G1337+I1337+K1337)</f>
        <v>107152</v>
      </c>
      <c r="F1337" s="38"/>
      <c r="G1337" s="38"/>
      <c r="H1337" s="38"/>
      <c r="I1337" s="38"/>
      <c r="J1337" s="38">
        <f>+기계손료!$J$32</f>
        <v>13394</v>
      </c>
      <c r="K1337" s="38">
        <f>TRUNC(D1337*J1337)</f>
        <v>107152</v>
      </c>
      <c r="L1337" s="23"/>
    </row>
    <row r="1338" spans="1:12">
      <c r="A1338" s="22" t="s">
        <v>701</v>
      </c>
      <c r="B1338" s="23"/>
      <c r="C1338" s="23"/>
      <c r="D1338" s="32"/>
      <c r="E1338" s="38">
        <f>SUM(E1333:E1337)</f>
        <v>1872884</v>
      </c>
      <c r="F1338" s="38"/>
      <c r="G1338" s="38">
        <f>SUM(G1333:G1337)</f>
        <v>1765732</v>
      </c>
      <c r="H1338" s="38"/>
      <c r="I1338" s="38"/>
      <c r="J1338" s="38"/>
      <c r="K1338" s="38">
        <f>SUM(K1333:K1337)</f>
        <v>107152</v>
      </c>
      <c r="L1338" s="29"/>
    </row>
    <row r="1339" spans="1:12">
      <c r="A1339" s="22"/>
      <c r="B1339" s="23"/>
      <c r="C1339" s="23"/>
      <c r="D1339" s="32"/>
      <c r="E1339" s="38"/>
      <c r="F1339" s="38"/>
      <c r="G1339" s="38"/>
      <c r="H1339" s="38"/>
      <c r="I1339" s="38"/>
      <c r="J1339" s="38"/>
      <c r="K1339" s="38"/>
      <c r="L1339" s="29"/>
    </row>
    <row r="1340" spans="1:12">
      <c r="A1340" s="39" t="s">
        <v>682</v>
      </c>
      <c r="B1340" s="33" t="s">
        <v>1164</v>
      </c>
      <c r="C1340" s="34"/>
      <c r="D1340" s="35">
        <f>+집계표!$G$2</f>
        <v>1.1000000000000001</v>
      </c>
      <c r="E1340" s="40">
        <f>(G1340+I1340+K1340)</f>
        <v>1942305</v>
      </c>
      <c r="F1340" s="40"/>
      <c r="G1340" s="40"/>
      <c r="H1340" s="40"/>
      <c r="I1340" s="40"/>
      <c r="J1340" s="40">
        <f>+G1338</f>
        <v>1765732</v>
      </c>
      <c r="K1340" s="40">
        <f>TRUNC(D1340*J1340)</f>
        <v>1942305</v>
      </c>
      <c r="L1340" s="29"/>
    </row>
    <row r="1341" spans="1:12">
      <c r="A1341" s="39" t="s">
        <v>670</v>
      </c>
      <c r="B1341" s="33" t="s">
        <v>425</v>
      </c>
      <c r="C1341" s="34"/>
      <c r="D1341" s="35">
        <f>+집계표!$H$2</f>
        <v>0.2</v>
      </c>
      <c r="E1341" s="40">
        <f>(G1341+I1341+K1341)</f>
        <v>741607</v>
      </c>
      <c r="F1341" s="40"/>
      <c r="G1341" s="40"/>
      <c r="H1341" s="40"/>
      <c r="I1341" s="40"/>
      <c r="J1341" s="40">
        <f>+J1340+K1340</f>
        <v>3708037</v>
      </c>
      <c r="K1341" s="40">
        <f>TRUNC(D1341*J1341)</f>
        <v>741607</v>
      </c>
      <c r="L1341" s="29"/>
    </row>
    <row r="1342" spans="1:12">
      <c r="A1342" s="39" t="s">
        <v>718</v>
      </c>
      <c r="B1342" s="33"/>
      <c r="C1342" s="34"/>
      <c r="D1342" s="36"/>
      <c r="E1342" s="40">
        <f>SUM(E1338:E1341)</f>
        <v>4556796</v>
      </c>
      <c r="F1342" s="40"/>
      <c r="G1342" s="40">
        <f>SUM(G1338:G1341)</f>
        <v>1765732</v>
      </c>
      <c r="H1342" s="40"/>
      <c r="I1342" s="40"/>
      <c r="J1342" s="40"/>
      <c r="K1342" s="40">
        <f>SUM(K1338:K1341)</f>
        <v>2791064</v>
      </c>
      <c r="L1342" s="29"/>
    </row>
    <row r="1343" spans="1:12" ht="17.25" customHeight="1">
      <c r="A1343" s="22"/>
      <c r="B1343" s="23"/>
      <c r="C1343" s="23"/>
      <c r="D1343" s="32"/>
      <c r="E1343" s="38"/>
      <c r="F1343" s="38"/>
      <c r="G1343" s="38"/>
      <c r="H1343" s="53"/>
      <c r="I1343" s="53"/>
      <c r="J1343" s="53"/>
      <c r="K1343" s="53"/>
      <c r="L1343" s="23"/>
    </row>
    <row r="1344" spans="1:12">
      <c r="A1344" s="52" t="s">
        <v>654</v>
      </c>
      <c r="B1344" s="37"/>
      <c r="C1344" s="23"/>
      <c r="D1344" s="23"/>
      <c r="E1344" s="38"/>
      <c r="F1344" s="53"/>
      <c r="G1344" s="38" t="s">
        <v>662</v>
      </c>
      <c r="H1344" s="53"/>
      <c r="I1344" s="38"/>
      <c r="J1344" s="53"/>
      <c r="K1344" s="38" t="s">
        <v>662</v>
      </c>
      <c r="L1344" s="26"/>
    </row>
    <row r="1345" spans="1:12" ht="17.25" customHeight="1">
      <c r="A1345" s="52" t="s">
        <v>923</v>
      </c>
      <c r="B1345" s="37"/>
      <c r="C1345" s="23"/>
      <c r="D1345" s="23"/>
      <c r="E1345" s="42"/>
      <c r="F1345" s="54"/>
      <c r="G1345" s="42" t="s">
        <v>662</v>
      </c>
      <c r="H1345" s="54"/>
      <c r="I1345" s="42" t="s">
        <v>662</v>
      </c>
      <c r="J1345" s="54"/>
      <c r="K1345" s="42"/>
      <c r="L1345" s="74"/>
    </row>
    <row r="1346" spans="1:12" ht="17.25" customHeight="1">
      <c r="A1346" s="22" t="s">
        <v>686</v>
      </c>
      <c r="B1346" s="23"/>
      <c r="C1346" s="23" t="s">
        <v>685</v>
      </c>
      <c r="D1346" s="32">
        <v>2</v>
      </c>
      <c r="E1346" s="38">
        <f>(G1346+I1346+K1346)</f>
        <v>892110</v>
      </c>
      <c r="F1346" s="38">
        <f>+인건비!$D$3</f>
        <v>446055</v>
      </c>
      <c r="G1346" s="38">
        <f t="shared" ref="G1346:G1351" si="66">TRUNC(D1346*F1346)</f>
        <v>892110</v>
      </c>
      <c r="H1346" s="53"/>
      <c r="I1346" s="53"/>
      <c r="J1346" s="53"/>
      <c r="K1346" s="53"/>
      <c r="L1346" s="23"/>
    </row>
    <row r="1347" spans="1:12" ht="17.25" customHeight="1">
      <c r="A1347" s="22" t="s">
        <v>1172</v>
      </c>
      <c r="B1347" s="23"/>
      <c r="C1347" s="23" t="s">
        <v>685</v>
      </c>
      <c r="D1347" s="32">
        <v>4</v>
      </c>
      <c r="E1347" s="38">
        <f t="shared" ref="E1347:E1361" si="67">(G1347+I1347+K1347)</f>
        <v>1387420</v>
      </c>
      <c r="F1347" s="38">
        <f>+인건비!$D$4</f>
        <v>346855</v>
      </c>
      <c r="G1347" s="38">
        <f t="shared" si="66"/>
        <v>1387420</v>
      </c>
      <c r="H1347" s="53"/>
      <c r="I1347" s="53"/>
      <c r="J1347" s="53"/>
      <c r="K1347" s="53"/>
      <c r="L1347" s="23"/>
    </row>
    <row r="1348" spans="1:12" ht="17.25" customHeight="1">
      <c r="A1348" s="22" t="s">
        <v>1161</v>
      </c>
      <c r="B1348" s="23"/>
      <c r="C1348" s="23" t="s">
        <v>685</v>
      </c>
      <c r="D1348" s="32">
        <v>6</v>
      </c>
      <c r="E1348" s="38">
        <f>(G1348+I1348+K1348)</f>
        <v>1762794</v>
      </c>
      <c r="F1348" s="38">
        <f>+인건비!$D$5</f>
        <v>293799</v>
      </c>
      <c r="G1348" s="38">
        <f t="shared" si="66"/>
        <v>1762794</v>
      </c>
      <c r="H1348" s="53"/>
      <c r="I1348" s="53"/>
      <c r="J1348" s="53"/>
      <c r="K1348" s="53"/>
      <c r="L1348" s="23"/>
    </row>
    <row r="1349" spans="1:12" ht="17.25" customHeight="1">
      <c r="A1349" s="22" t="s">
        <v>1154</v>
      </c>
      <c r="B1349" s="23"/>
      <c r="C1349" s="23" t="s">
        <v>685</v>
      </c>
      <c r="D1349" s="32">
        <v>5</v>
      </c>
      <c r="E1349" s="38">
        <f t="shared" si="67"/>
        <v>1364575</v>
      </c>
      <c r="F1349" s="38">
        <f>+인건비!$D$6</f>
        <v>272915</v>
      </c>
      <c r="G1349" s="38">
        <f t="shared" si="66"/>
        <v>1364575</v>
      </c>
      <c r="H1349" s="53"/>
      <c r="I1349" s="53"/>
      <c r="J1349" s="53"/>
      <c r="K1349" s="53"/>
      <c r="L1349" s="23"/>
    </row>
    <row r="1350" spans="1:12" ht="17.25" customHeight="1">
      <c r="A1350" s="22" t="s">
        <v>1163</v>
      </c>
      <c r="B1350" s="23"/>
      <c r="C1350" s="23" t="s">
        <v>685</v>
      </c>
      <c r="D1350" s="32">
        <v>4</v>
      </c>
      <c r="E1350" s="38">
        <f>(G1350+I1350+K1350)</f>
        <v>853984</v>
      </c>
      <c r="F1350" s="38">
        <f>+인건비!$D$7</f>
        <v>213496</v>
      </c>
      <c r="G1350" s="38">
        <f t="shared" si="66"/>
        <v>853984</v>
      </c>
      <c r="H1350" s="53"/>
      <c r="I1350" s="53"/>
      <c r="J1350" s="53"/>
      <c r="K1350" s="53"/>
      <c r="L1350" s="23"/>
    </row>
    <row r="1351" spans="1:12" ht="17.25" customHeight="1">
      <c r="A1351" s="22" t="s">
        <v>1181</v>
      </c>
      <c r="B1351" s="23"/>
      <c r="C1351" s="23" t="s">
        <v>685</v>
      </c>
      <c r="D1351" s="32">
        <v>4</v>
      </c>
      <c r="E1351" s="38">
        <f t="shared" si="67"/>
        <v>953036</v>
      </c>
      <c r="F1351" s="38">
        <f>+인건비!$D$9</f>
        <v>238259</v>
      </c>
      <c r="G1351" s="38">
        <f t="shared" si="66"/>
        <v>953036</v>
      </c>
      <c r="H1351" s="53"/>
      <c r="I1351" s="53"/>
      <c r="J1351" s="53"/>
      <c r="K1351" s="53"/>
      <c r="L1351" s="23"/>
    </row>
    <row r="1352" spans="1:12" ht="17.25" customHeight="1">
      <c r="A1352" s="22" t="s">
        <v>1187</v>
      </c>
      <c r="B1352" s="23"/>
      <c r="C1352" s="23" t="s">
        <v>685</v>
      </c>
      <c r="D1352" s="32">
        <v>4</v>
      </c>
      <c r="E1352" s="38">
        <f t="shared" si="67"/>
        <v>856888</v>
      </c>
      <c r="F1352" s="38"/>
      <c r="G1352" s="38"/>
      <c r="H1352" s="38"/>
      <c r="I1352" s="38"/>
      <c r="J1352" s="38">
        <f>+인건비!$E$18</f>
        <v>214222</v>
      </c>
      <c r="K1352" s="38">
        <f>TRUNC(D1352*J1352)</f>
        <v>856888</v>
      </c>
      <c r="L1352" s="23"/>
    </row>
    <row r="1353" spans="1:12" ht="17.25" customHeight="1">
      <c r="A1353" s="22" t="s">
        <v>1185</v>
      </c>
      <c r="B1353" s="84" t="s">
        <v>1511</v>
      </c>
      <c r="C1353" s="23" t="s">
        <v>685</v>
      </c>
      <c r="D1353" s="85"/>
      <c r="E1353" s="38">
        <f t="shared" si="67"/>
        <v>0</v>
      </c>
      <c r="F1353" s="38"/>
      <c r="G1353" s="38"/>
      <c r="H1353" s="38"/>
      <c r="I1353" s="38"/>
      <c r="J1353" s="38">
        <f>+인건비!$E$22</f>
        <v>254202</v>
      </c>
      <c r="K1353" s="38">
        <f>TRUNC(D1353*J1353)</f>
        <v>0</v>
      </c>
      <c r="L1353" s="23"/>
    </row>
    <row r="1354" spans="1:12" ht="17.25" customHeight="1">
      <c r="A1354" s="22" t="s">
        <v>1195</v>
      </c>
      <c r="B1354" s="23"/>
      <c r="C1354" s="23" t="s">
        <v>665</v>
      </c>
      <c r="D1354" s="59">
        <v>0.05</v>
      </c>
      <c r="E1354" s="38">
        <f t="shared" si="67"/>
        <v>58560</v>
      </c>
      <c r="F1354" s="38"/>
      <c r="G1354" s="38"/>
      <c r="H1354" s="38">
        <f>+재료비!$K$23</f>
        <v>1171205.0000000002</v>
      </c>
      <c r="I1354" s="38">
        <f>TRUNC(D1354*H1354)</f>
        <v>58560</v>
      </c>
      <c r="J1354" s="38"/>
      <c r="K1354" s="38"/>
      <c r="L1354" s="23"/>
    </row>
    <row r="1355" spans="1:12" ht="17.25" customHeight="1">
      <c r="A1355" s="22" t="s">
        <v>669</v>
      </c>
      <c r="B1355" s="23"/>
      <c r="C1355" s="23" t="s">
        <v>665</v>
      </c>
      <c r="D1355" s="59">
        <v>0.02</v>
      </c>
      <c r="E1355" s="38">
        <f t="shared" si="67"/>
        <v>5157</v>
      </c>
      <c r="F1355" s="38"/>
      <c r="G1355" s="38"/>
      <c r="H1355" s="38">
        <f>+재료비!$K$9</f>
        <v>257880.00000000003</v>
      </c>
      <c r="I1355" s="38">
        <f>TRUNC(D1355*H1355)</f>
        <v>5157</v>
      </c>
      <c r="J1355" s="38"/>
      <c r="K1355" s="38"/>
      <c r="L1355" s="23"/>
    </row>
    <row r="1356" spans="1:12" ht="17.25" customHeight="1">
      <c r="A1356" s="22" t="s">
        <v>1168</v>
      </c>
      <c r="B1356" s="23" t="s">
        <v>981</v>
      </c>
      <c r="C1356" s="23" t="s">
        <v>687</v>
      </c>
      <c r="D1356" s="59">
        <v>0.02</v>
      </c>
      <c r="E1356" s="38">
        <f t="shared" si="67"/>
        <v>19083</v>
      </c>
      <c r="F1356" s="38"/>
      <c r="G1356" s="38"/>
      <c r="H1356" s="38">
        <f>+재료비!$K$24</f>
        <v>954156.00000000012</v>
      </c>
      <c r="I1356" s="38">
        <f>TRUNC(D1356*H1356)</f>
        <v>19083</v>
      </c>
      <c r="J1356" s="38"/>
      <c r="K1356" s="38"/>
      <c r="L1356" s="23"/>
    </row>
    <row r="1357" spans="1:12" ht="17.25" customHeight="1">
      <c r="A1357" s="22" t="s">
        <v>1168</v>
      </c>
      <c r="B1357" s="23" t="s">
        <v>980</v>
      </c>
      <c r="C1357" s="23" t="s">
        <v>665</v>
      </c>
      <c r="D1357" s="59">
        <v>0.01</v>
      </c>
      <c r="E1357" s="38">
        <f t="shared" si="67"/>
        <v>27077</v>
      </c>
      <c r="F1357" s="38"/>
      <c r="G1357" s="38"/>
      <c r="H1357" s="38">
        <f>+재료비!$K$10</f>
        <v>2707740</v>
      </c>
      <c r="I1357" s="38">
        <f>TRUNC(D1357*H1357)</f>
        <v>27077</v>
      </c>
      <c r="J1357" s="38"/>
      <c r="K1357" s="38"/>
      <c r="L1357" s="23"/>
    </row>
    <row r="1358" spans="1:12" ht="17.25" customHeight="1">
      <c r="A1358" s="22" t="s">
        <v>1516</v>
      </c>
      <c r="B1358" s="84" t="s">
        <v>1532</v>
      </c>
      <c r="C1358" s="23" t="s">
        <v>665</v>
      </c>
      <c r="D1358" s="32"/>
      <c r="E1358" s="38">
        <f t="shared" si="67"/>
        <v>0</v>
      </c>
      <c r="F1358" s="38"/>
      <c r="G1358" s="38"/>
      <c r="H1358" s="38">
        <f>+재료비!$K$12</f>
        <v>4190</v>
      </c>
      <c r="I1358" s="38">
        <f>TRUNC(D1358*H1358)</f>
        <v>0</v>
      </c>
      <c r="J1358" s="38"/>
      <c r="K1358" s="38"/>
      <c r="L1358" s="23"/>
    </row>
    <row r="1359" spans="1:12" ht="17.25" customHeight="1">
      <c r="A1359" s="22" t="s">
        <v>668</v>
      </c>
      <c r="B1359" s="23" t="s">
        <v>1159</v>
      </c>
      <c r="C1359" s="23" t="s">
        <v>666</v>
      </c>
      <c r="D1359" s="32">
        <v>5</v>
      </c>
      <c r="E1359" s="38">
        <f t="shared" si="67"/>
        <v>5493</v>
      </c>
      <c r="F1359" s="38"/>
      <c r="G1359" s="38"/>
      <c r="H1359" s="38">
        <f>SUM(I1354:I1358)</f>
        <v>109877</v>
      </c>
      <c r="I1359" s="38">
        <f>TRUNC(D1359/100*H1359)</f>
        <v>5493</v>
      </c>
      <c r="J1359" s="38"/>
      <c r="K1359" s="38"/>
      <c r="L1359" s="23"/>
    </row>
    <row r="1360" spans="1:12" ht="17.25" customHeight="1">
      <c r="A1360" s="22" t="s">
        <v>2064</v>
      </c>
      <c r="B1360" s="23"/>
      <c r="C1360" s="23" t="s">
        <v>770</v>
      </c>
      <c r="D1360" s="32">
        <v>16</v>
      </c>
      <c r="E1360" s="38">
        <f>(G1360+I1360+K1360)</f>
        <v>165312</v>
      </c>
      <c r="F1360" s="38"/>
      <c r="G1360" s="38"/>
      <c r="H1360" s="38"/>
      <c r="I1360" s="38"/>
      <c r="J1360" s="38">
        <f>+기계손료!$J$3</f>
        <v>10332</v>
      </c>
      <c r="K1360" s="38">
        <f>TRUNC(D1360*J1360)</f>
        <v>165312</v>
      </c>
      <c r="L1360" s="23"/>
    </row>
    <row r="1361" spans="1:12" ht="17.25" customHeight="1">
      <c r="A1361" s="22" t="s">
        <v>1543</v>
      </c>
      <c r="B1361" s="23" t="s">
        <v>1533</v>
      </c>
      <c r="C1361" s="23" t="s">
        <v>770</v>
      </c>
      <c r="D1361" s="32">
        <v>16</v>
      </c>
      <c r="E1361" s="38">
        <f t="shared" si="67"/>
        <v>360768</v>
      </c>
      <c r="F1361" s="38"/>
      <c r="G1361" s="38"/>
      <c r="H1361" s="38"/>
      <c r="I1361" s="38"/>
      <c r="J1361" s="38">
        <f>+기계손료!$J$33</f>
        <v>22548</v>
      </c>
      <c r="K1361" s="38">
        <f>TRUNC(D1361*J1361)</f>
        <v>360768</v>
      </c>
      <c r="L1361" s="23"/>
    </row>
    <row r="1362" spans="1:12">
      <c r="A1362" s="22" t="s">
        <v>701</v>
      </c>
      <c r="B1362" s="23"/>
      <c r="C1362" s="23"/>
      <c r="D1362" s="32"/>
      <c r="E1362" s="38">
        <f>SUM(E1346:E1361)</f>
        <v>8712257</v>
      </c>
      <c r="F1362" s="38"/>
      <c r="G1362" s="38">
        <f>SUM(G1346:G1361)</f>
        <v>7213919</v>
      </c>
      <c r="H1362" s="38"/>
      <c r="I1362" s="38">
        <f>SUM(I1346:I1361)</f>
        <v>115370</v>
      </c>
      <c r="J1362" s="38"/>
      <c r="K1362" s="38">
        <f>SUM(K1346:K1361)</f>
        <v>1382968</v>
      </c>
      <c r="L1362" s="29"/>
    </row>
    <row r="1363" spans="1:12">
      <c r="A1363" s="22"/>
      <c r="B1363" s="23"/>
      <c r="C1363" s="23"/>
      <c r="D1363" s="32"/>
      <c r="E1363" s="38"/>
      <c r="F1363" s="38"/>
      <c r="G1363" s="38"/>
      <c r="H1363" s="38"/>
      <c r="I1363" s="38"/>
      <c r="J1363" s="38"/>
      <c r="K1363" s="38"/>
      <c r="L1363" s="29"/>
    </row>
    <row r="1364" spans="1:12">
      <c r="A1364" s="39" t="s">
        <v>682</v>
      </c>
      <c r="B1364" s="33" t="s">
        <v>1164</v>
      </c>
      <c r="C1364" s="34"/>
      <c r="D1364" s="35">
        <f>+집계표!$G$2</f>
        <v>1.1000000000000001</v>
      </c>
      <c r="E1364" s="40">
        <f>(G1364+I1364+K1364)</f>
        <v>7935310</v>
      </c>
      <c r="F1364" s="40"/>
      <c r="G1364" s="40"/>
      <c r="H1364" s="40"/>
      <c r="I1364" s="40"/>
      <c r="J1364" s="40">
        <f>+G1362</f>
        <v>7213919</v>
      </c>
      <c r="K1364" s="40">
        <f>TRUNC(D1364*J1364)</f>
        <v>7935310</v>
      </c>
      <c r="L1364" s="29"/>
    </row>
    <row r="1365" spans="1:12">
      <c r="A1365" s="39" t="s">
        <v>670</v>
      </c>
      <c r="B1365" s="33" t="s">
        <v>425</v>
      </c>
      <c r="C1365" s="34"/>
      <c r="D1365" s="35">
        <f>+집계표!$H$2</f>
        <v>0.2</v>
      </c>
      <c r="E1365" s="40">
        <f>(G1365+I1365+K1365)</f>
        <v>3029845</v>
      </c>
      <c r="F1365" s="40"/>
      <c r="G1365" s="40"/>
      <c r="H1365" s="40"/>
      <c r="I1365" s="40"/>
      <c r="J1365" s="40">
        <f>+J1364+K1364</f>
        <v>15149229</v>
      </c>
      <c r="K1365" s="40">
        <f>TRUNC(D1365*J1365)</f>
        <v>3029845</v>
      </c>
      <c r="L1365" s="29"/>
    </row>
    <row r="1366" spans="1:12">
      <c r="A1366" s="39" t="s">
        <v>718</v>
      </c>
      <c r="B1366" s="33"/>
      <c r="C1366" s="34"/>
      <c r="D1366" s="36"/>
      <c r="E1366" s="40">
        <f>SUM(E1362:E1365)</f>
        <v>19677412</v>
      </c>
      <c r="F1366" s="40"/>
      <c r="G1366" s="40">
        <f>SUM(G1362:G1365)</f>
        <v>7213919</v>
      </c>
      <c r="H1366" s="40"/>
      <c r="I1366" s="40">
        <f>SUM(I1362:I1365)</f>
        <v>115370</v>
      </c>
      <c r="J1366" s="40"/>
      <c r="K1366" s="40">
        <f>SUM(K1362:K1365)</f>
        <v>12348123</v>
      </c>
      <c r="L1366" s="29"/>
    </row>
    <row r="1367" spans="1:12" ht="17.25" customHeight="1">
      <c r="A1367" s="22"/>
      <c r="B1367" s="23"/>
      <c r="C1367" s="23"/>
      <c r="D1367" s="32"/>
      <c r="E1367" s="38"/>
      <c r="F1367" s="38"/>
      <c r="G1367" s="38"/>
      <c r="H1367" s="53"/>
      <c r="I1367" s="53"/>
      <c r="J1367" s="53"/>
      <c r="K1367" s="53"/>
      <c r="L1367" s="23"/>
    </row>
    <row r="1368" spans="1:12" ht="17.25" customHeight="1">
      <c r="A1368" s="52" t="s">
        <v>910</v>
      </c>
      <c r="B1368" s="37"/>
      <c r="C1368" s="23"/>
      <c r="D1368" s="23"/>
      <c r="E1368" s="42"/>
      <c r="F1368" s="54"/>
      <c r="G1368" s="42" t="s">
        <v>662</v>
      </c>
      <c r="H1368" s="54"/>
      <c r="I1368" s="42" t="s">
        <v>662</v>
      </c>
      <c r="J1368" s="54"/>
      <c r="K1368" s="42"/>
      <c r="L1368" s="74"/>
    </row>
    <row r="1369" spans="1:12" ht="17.25" customHeight="1">
      <c r="A1369" s="22" t="s">
        <v>686</v>
      </c>
      <c r="B1369" s="23"/>
      <c r="C1369" s="23" t="s">
        <v>685</v>
      </c>
      <c r="D1369" s="32">
        <v>1.5</v>
      </c>
      <c r="E1369" s="38">
        <f>(G1369+I1369+K1369)</f>
        <v>669082</v>
      </c>
      <c r="F1369" s="38">
        <f>+인건비!$D$3</f>
        <v>446055</v>
      </c>
      <c r="G1369" s="38">
        <f>TRUNC(D1369*F1369)</f>
        <v>669082</v>
      </c>
      <c r="H1369" s="53"/>
      <c r="I1369" s="53"/>
      <c r="J1369" s="53"/>
      <c r="K1369" s="53"/>
      <c r="L1369" s="23"/>
    </row>
    <row r="1370" spans="1:12" ht="17.25" customHeight="1">
      <c r="A1370" s="22" t="s">
        <v>1172</v>
      </c>
      <c r="B1370" s="23"/>
      <c r="C1370" s="23" t="s">
        <v>685</v>
      </c>
      <c r="D1370" s="32">
        <v>2</v>
      </c>
      <c r="E1370" s="38">
        <f t="shared" ref="E1370:E1379" si="68">(G1370+I1370+K1370)</f>
        <v>693710</v>
      </c>
      <c r="F1370" s="38">
        <f>+인건비!$D$4</f>
        <v>346855</v>
      </c>
      <c r="G1370" s="38">
        <f t="shared" ref="G1370:G1375" si="69">TRUNC(D1370*F1370)</f>
        <v>693710</v>
      </c>
      <c r="H1370" s="53"/>
      <c r="I1370" s="53"/>
      <c r="J1370" s="53"/>
      <c r="K1370" s="53"/>
      <c r="L1370" s="23"/>
    </row>
    <row r="1371" spans="1:12" ht="17.25" customHeight="1">
      <c r="A1371" s="22" t="s">
        <v>1161</v>
      </c>
      <c r="B1371" s="23"/>
      <c r="C1371" s="23" t="s">
        <v>685</v>
      </c>
      <c r="D1371" s="32">
        <v>4</v>
      </c>
      <c r="E1371" s="38">
        <f t="shared" si="68"/>
        <v>1175196</v>
      </c>
      <c r="F1371" s="38">
        <f>+인건비!$D$5</f>
        <v>293799</v>
      </c>
      <c r="G1371" s="38">
        <f t="shared" si="69"/>
        <v>1175196</v>
      </c>
      <c r="H1371" s="53"/>
      <c r="I1371" s="53"/>
      <c r="J1371" s="53"/>
      <c r="K1371" s="53"/>
      <c r="L1371" s="23"/>
    </row>
    <row r="1372" spans="1:12" ht="17.25" customHeight="1">
      <c r="A1372" s="22" t="s">
        <v>1154</v>
      </c>
      <c r="B1372" s="23"/>
      <c r="C1372" s="23" t="s">
        <v>685</v>
      </c>
      <c r="D1372" s="32">
        <v>3</v>
      </c>
      <c r="E1372" s="38">
        <f t="shared" si="68"/>
        <v>818745</v>
      </c>
      <c r="F1372" s="38">
        <f>+인건비!$D$6</f>
        <v>272915</v>
      </c>
      <c r="G1372" s="38">
        <f t="shared" si="69"/>
        <v>818745</v>
      </c>
      <c r="H1372" s="53"/>
      <c r="I1372" s="53"/>
      <c r="J1372" s="53"/>
      <c r="K1372" s="53"/>
      <c r="L1372" s="23"/>
    </row>
    <row r="1373" spans="1:12" ht="17.25" customHeight="1">
      <c r="A1373" s="22" t="s">
        <v>1163</v>
      </c>
      <c r="B1373" s="23"/>
      <c r="C1373" s="23" t="s">
        <v>685</v>
      </c>
      <c r="D1373" s="32">
        <v>3</v>
      </c>
      <c r="E1373" s="38">
        <f t="shared" si="68"/>
        <v>640488</v>
      </c>
      <c r="F1373" s="38">
        <f>+인건비!$D$7</f>
        <v>213496</v>
      </c>
      <c r="G1373" s="38">
        <f t="shared" si="69"/>
        <v>640488</v>
      </c>
      <c r="H1373" s="53"/>
      <c r="I1373" s="53"/>
      <c r="J1373" s="53"/>
      <c r="K1373" s="53"/>
      <c r="L1373" s="23"/>
    </row>
    <row r="1374" spans="1:12" ht="17.25" customHeight="1">
      <c r="A1374" s="22" t="s">
        <v>1302</v>
      </c>
      <c r="B1374" s="23"/>
      <c r="C1374" s="23" t="s">
        <v>685</v>
      </c>
      <c r="D1374" s="32">
        <v>4</v>
      </c>
      <c r="E1374" s="38">
        <f>(G1374+I1374+K1374)</f>
        <v>1009312</v>
      </c>
      <c r="F1374" s="38">
        <f>+인건비!$D$8</f>
        <v>252328</v>
      </c>
      <c r="G1374" s="38">
        <f>TRUNC(D1374*F1374)</f>
        <v>1009312</v>
      </c>
      <c r="H1374" s="53"/>
      <c r="I1374" s="53"/>
      <c r="J1374" s="53"/>
      <c r="K1374" s="53"/>
      <c r="L1374" s="23"/>
    </row>
    <row r="1375" spans="1:12" ht="17.25" customHeight="1">
      <c r="A1375" s="22" t="s">
        <v>1181</v>
      </c>
      <c r="B1375" s="23"/>
      <c r="C1375" s="23" t="s">
        <v>685</v>
      </c>
      <c r="D1375" s="32">
        <v>2</v>
      </c>
      <c r="E1375" s="38">
        <f t="shared" si="68"/>
        <v>476518</v>
      </c>
      <c r="F1375" s="38">
        <f>+인건비!$D$9</f>
        <v>238259</v>
      </c>
      <c r="G1375" s="38">
        <f t="shared" si="69"/>
        <v>476518</v>
      </c>
      <c r="H1375" s="53"/>
      <c r="I1375" s="53"/>
      <c r="J1375" s="53"/>
      <c r="K1375" s="53"/>
      <c r="L1375" s="23"/>
    </row>
    <row r="1376" spans="1:12" ht="17.25" customHeight="1">
      <c r="A1376" s="22" t="s">
        <v>1195</v>
      </c>
      <c r="B1376" s="23"/>
      <c r="C1376" s="23" t="s">
        <v>665</v>
      </c>
      <c r="D1376" s="59">
        <v>0.01</v>
      </c>
      <c r="E1376" s="38">
        <f t="shared" si="68"/>
        <v>11712</v>
      </c>
      <c r="F1376" s="38"/>
      <c r="G1376" s="38"/>
      <c r="H1376" s="38">
        <f>+재료비!$K$23</f>
        <v>1171205.0000000002</v>
      </c>
      <c r="I1376" s="38">
        <f>TRUNC(D1376*H1376)</f>
        <v>11712</v>
      </c>
      <c r="J1376" s="38"/>
      <c r="K1376" s="38"/>
      <c r="L1376" s="23"/>
    </row>
    <row r="1377" spans="1:12" ht="17.25" customHeight="1">
      <c r="A1377" s="22" t="s">
        <v>1168</v>
      </c>
      <c r="B1377" s="23" t="s">
        <v>981</v>
      </c>
      <c r="C1377" s="23" t="s">
        <v>687</v>
      </c>
      <c r="D1377" s="59">
        <v>0.01</v>
      </c>
      <c r="E1377" s="38">
        <f t="shared" si="68"/>
        <v>9541</v>
      </c>
      <c r="F1377" s="38"/>
      <c r="G1377" s="38"/>
      <c r="H1377" s="38">
        <f>+재료비!$K$24</f>
        <v>954156.00000000012</v>
      </c>
      <c r="I1377" s="38">
        <f>TRUNC(D1377*H1377)</f>
        <v>9541</v>
      </c>
      <c r="J1377" s="38"/>
      <c r="K1377" s="38"/>
      <c r="L1377" s="23"/>
    </row>
    <row r="1378" spans="1:12" ht="17.25" customHeight="1">
      <c r="A1378" s="22" t="s">
        <v>2064</v>
      </c>
      <c r="B1378" s="23"/>
      <c r="C1378" s="23" t="s">
        <v>770</v>
      </c>
      <c r="D1378" s="32">
        <v>8</v>
      </c>
      <c r="E1378" s="38">
        <f t="shared" si="68"/>
        <v>82656</v>
      </c>
      <c r="F1378" s="38"/>
      <c r="G1378" s="38"/>
      <c r="H1378" s="38"/>
      <c r="I1378" s="38"/>
      <c r="J1378" s="38">
        <f>+기계손료!$J$3</f>
        <v>10332</v>
      </c>
      <c r="K1378" s="38">
        <f>TRUNC(D1378*J1378)</f>
        <v>82656</v>
      </c>
      <c r="L1378" s="23"/>
    </row>
    <row r="1379" spans="1:12" ht="17.25" customHeight="1">
      <c r="A1379" s="22" t="s">
        <v>984</v>
      </c>
      <c r="B1379" s="23"/>
      <c r="C1379" s="23" t="s">
        <v>770</v>
      </c>
      <c r="D1379" s="32">
        <v>8</v>
      </c>
      <c r="E1379" s="38">
        <f t="shared" si="68"/>
        <v>196136</v>
      </c>
      <c r="F1379" s="38"/>
      <c r="G1379" s="38"/>
      <c r="H1379" s="38"/>
      <c r="I1379" s="38"/>
      <c r="J1379" s="38">
        <f>+기계손료!$J$34</f>
        <v>24517</v>
      </c>
      <c r="K1379" s="38">
        <f>TRUNC(D1379*J1379)</f>
        <v>196136</v>
      </c>
      <c r="L1379" s="23"/>
    </row>
    <row r="1380" spans="1:12">
      <c r="A1380" s="22" t="s">
        <v>701</v>
      </c>
      <c r="B1380" s="23"/>
      <c r="C1380" s="23"/>
      <c r="D1380" s="32"/>
      <c r="E1380" s="38">
        <f>SUM(E1369:E1379)</f>
        <v>5783096</v>
      </c>
      <c r="F1380" s="38"/>
      <c r="G1380" s="38">
        <f>SUM(G1369:G1379)</f>
        <v>5483051</v>
      </c>
      <c r="H1380" s="38"/>
      <c r="I1380" s="38">
        <f>SUM(I1369:I1379)</f>
        <v>21253</v>
      </c>
      <c r="J1380" s="38"/>
      <c r="K1380" s="38">
        <f>SUM(K1369:K1379)</f>
        <v>278792</v>
      </c>
      <c r="L1380" s="29"/>
    </row>
    <row r="1381" spans="1:12">
      <c r="A1381" s="22"/>
      <c r="B1381" s="23"/>
      <c r="C1381" s="23"/>
      <c r="D1381" s="32"/>
      <c r="E1381" s="38"/>
      <c r="F1381" s="38"/>
      <c r="G1381" s="38"/>
      <c r="H1381" s="38"/>
      <c r="I1381" s="38"/>
      <c r="J1381" s="38"/>
      <c r="K1381" s="38"/>
      <c r="L1381" s="29"/>
    </row>
    <row r="1382" spans="1:12">
      <c r="A1382" s="39" t="s">
        <v>682</v>
      </c>
      <c r="B1382" s="33" t="s">
        <v>1164</v>
      </c>
      <c r="C1382" s="34"/>
      <c r="D1382" s="35">
        <f>+집계표!$G$2</f>
        <v>1.1000000000000001</v>
      </c>
      <c r="E1382" s="40">
        <f>(G1382+I1382+K1382)</f>
        <v>6031356</v>
      </c>
      <c r="F1382" s="40"/>
      <c r="G1382" s="40"/>
      <c r="H1382" s="40"/>
      <c r="I1382" s="40"/>
      <c r="J1382" s="40">
        <f>+G1380</f>
        <v>5483051</v>
      </c>
      <c r="K1382" s="40">
        <f>TRUNC(D1382*J1382)</f>
        <v>6031356</v>
      </c>
      <c r="L1382" s="29"/>
    </row>
    <row r="1383" spans="1:12">
      <c r="A1383" s="39" t="s">
        <v>670</v>
      </c>
      <c r="B1383" s="33" t="s">
        <v>425</v>
      </c>
      <c r="C1383" s="34"/>
      <c r="D1383" s="35">
        <f>+집계표!$H$2</f>
        <v>0.2</v>
      </c>
      <c r="E1383" s="40">
        <f>(G1383+I1383+K1383)</f>
        <v>2302881</v>
      </c>
      <c r="F1383" s="40"/>
      <c r="G1383" s="40"/>
      <c r="H1383" s="40"/>
      <c r="I1383" s="40"/>
      <c r="J1383" s="40">
        <f>+J1382+K1382</f>
        <v>11514407</v>
      </c>
      <c r="K1383" s="40">
        <f>TRUNC(D1383*J1383)</f>
        <v>2302881</v>
      </c>
      <c r="L1383" s="29"/>
    </row>
    <row r="1384" spans="1:12">
      <c r="A1384" s="39" t="s">
        <v>718</v>
      </c>
      <c r="B1384" s="33"/>
      <c r="C1384" s="34"/>
      <c r="D1384" s="36"/>
      <c r="E1384" s="40">
        <f>SUM(E1380:E1383)</f>
        <v>14117333</v>
      </c>
      <c r="F1384" s="40"/>
      <c r="G1384" s="40">
        <f>SUM(G1380:G1383)</f>
        <v>5483051</v>
      </c>
      <c r="H1384" s="40"/>
      <c r="I1384" s="40">
        <f>SUM(I1380:I1383)</f>
        <v>21253</v>
      </c>
      <c r="J1384" s="40"/>
      <c r="K1384" s="40">
        <f>SUM(K1380:K1383)</f>
        <v>8613029</v>
      </c>
      <c r="L1384" s="29"/>
    </row>
    <row r="1385" spans="1:12" ht="17.25" customHeight="1">
      <c r="A1385" s="22"/>
      <c r="B1385" s="23"/>
      <c r="C1385" s="23"/>
      <c r="D1385" s="32"/>
      <c r="E1385" s="38"/>
      <c r="F1385" s="38"/>
      <c r="G1385" s="38"/>
      <c r="H1385" s="53"/>
      <c r="I1385" s="53"/>
      <c r="J1385" s="53"/>
      <c r="K1385" s="53"/>
      <c r="L1385" s="23"/>
    </row>
    <row r="1386" spans="1:12" ht="17.25" customHeight="1">
      <c r="A1386" s="52" t="s">
        <v>907</v>
      </c>
      <c r="B1386" s="37"/>
      <c r="C1386" s="23"/>
      <c r="D1386" s="23"/>
      <c r="E1386" s="42"/>
      <c r="F1386" s="54"/>
      <c r="G1386" s="42" t="s">
        <v>662</v>
      </c>
      <c r="H1386" s="54"/>
      <c r="I1386" s="42" t="s">
        <v>662</v>
      </c>
      <c r="J1386" s="54"/>
      <c r="K1386" s="42"/>
      <c r="L1386" s="74"/>
    </row>
    <row r="1387" spans="1:12" ht="17.25" customHeight="1">
      <c r="A1387" s="22" t="s">
        <v>686</v>
      </c>
      <c r="B1387" s="23"/>
      <c r="C1387" s="23" t="s">
        <v>685</v>
      </c>
      <c r="D1387" s="32">
        <v>0.5</v>
      </c>
      <c r="E1387" s="38">
        <f>(G1387+I1387+K1387)</f>
        <v>223027</v>
      </c>
      <c r="F1387" s="38">
        <f>+인건비!$D$3</f>
        <v>446055</v>
      </c>
      <c r="G1387" s="38">
        <f t="shared" ref="G1387:G1392" si="70">TRUNC(D1387*F1387)</f>
        <v>223027</v>
      </c>
      <c r="H1387" s="53"/>
      <c r="I1387" s="53"/>
      <c r="J1387" s="53"/>
      <c r="K1387" s="53"/>
      <c r="L1387" s="23"/>
    </row>
    <row r="1388" spans="1:12" ht="17.25" customHeight="1">
      <c r="A1388" s="22" t="s">
        <v>1172</v>
      </c>
      <c r="B1388" s="23"/>
      <c r="C1388" s="23" t="s">
        <v>685</v>
      </c>
      <c r="D1388" s="32">
        <v>0.5</v>
      </c>
      <c r="E1388" s="38">
        <f t="shared" ref="E1388:E1395" si="71">(G1388+I1388+K1388)</f>
        <v>173427</v>
      </c>
      <c r="F1388" s="38">
        <f>+인건비!$D$4</f>
        <v>346855</v>
      </c>
      <c r="G1388" s="38">
        <f t="shared" si="70"/>
        <v>173427</v>
      </c>
      <c r="H1388" s="53"/>
      <c r="I1388" s="53"/>
      <c r="J1388" s="53"/>
      <c r="K1388" s="53"/>
      <c r="L1388" s="23"/>
    </row>
    <row r="1389" spans="1:12" ht="17.25" customHeight="1">
      <c r="A1389" s="22" t="s">
        <v>1161</v>
      </c>
      <c r="B1389" s="23"/>
      <c r="C1389" s="23" t="s">
        <v>685</v>
      </c>
      <c r="D1389" s="32">
        <v>1.5</v>
      </c>
      <c r="E1389" s="38">
        <f t="shared" si="71"/>
        <v>440698</v>
      </c>
      <c r="F1389" s="38">
        <f>+인건비!$D$5</f>
        <v>293799</v>
      </c>
      <c r="G1389" s="38">
        <f t="shared" si="70"/>
        <v>440698</v>
      </c>
      <c r="H1389" s="53"/>
      <c r="I1389" s="53"/>
      <c r="J1389" s="53"/>
      <c r="K1389" s="53"/>
      <c r="L1389" s="23"/>
    </row>
    <row r="1390" spans="1:12" ht="17.25" customHeight="1">
      <c r="A1390" s="22" t="s">
        <v>1154</v>
      </c>
      <c r="B1390" s="23"/>
      <c r="C1390" s="23" t="s">
        <v>685</v>
      </c>
      <c r="D1390" s="32">
        <v>1</v>
      </c>
      <c r="E1390" s="38">
        <f t="shared" si="71"/>
        <v>272915</v>
      </c>
      <c r="F1390" s="38">
        <f>+인건비!$D$6</f>
        <v>272915</v>
      </c>
      <c r="G1390" s="38">
        <f t="shared" si="70"/>
        <v>272915</v>
      </c>
      <c r="H1390" s="53"/>
      <c r="I1390" s="53"/>
      <c r="J1390" s="53"/>
      <c r="K1390" s="53"/>
      <c r="L1390" s="23"/>
    </row>
    <row r="1391" spans="1:12" ht="17.25" customHeight="1">
      <c r="A1391" s="22" t="s">
        <v>1302</v>
      </c>
      <c r="B1391" s="23"/>
      <c r="C1391" s="23" t="s">
        <v>685</v>
      </c>
      <c r="D1391" s="32">
        <v>2</v>
      </c>
      <c r="E1391" s="38">
        <f t="shared" si="71"/>
        <v>504656</v>
      </c>
      <c r="F1391" s="38">
        <f>+인건비!$D$8</f>
        <v>252328</v>
      </c>
      <c r="G1391" s="38">
        <f t="shared" si="70"/>
        <v>504656</v>
      </c>
      <c r="H1391" s="53"/>
      <c r="I1391" s="53"/>
      <c r="J1391" s="53"/>
      <c r="K1391" s="53"/>
      <c r="L1391" s="23"/>
    </row>
    <row r="1392" spans="1:12" ht="17.25" customHeight="1">
      <c r="A1392" s="22" t="s">
        <v>1181</v>
      </c>
      <c r="B1392" s="23"/>
      <c r="C1392" s="23" t="s">
        <v>685</v>
      </c>
      <c r="D1392" s="32">
        <v>1</v>
      </c>
      <c r="E1392" s="38">
        <f t="shared" si="71"/>
        <v>238259</v>
      </c>
      <c r="F1392" s="38">
        <f>+인건비!$D$9</f>
        <v>238259</v>
      </c>
      <c r="G1392" s="38">
        <f t="shared" si="70"/>
        <v>238259</v>
      </c>
      <c r="H1392" s="53"/>
      <c r="I1392" s="53"/>
      <c r="J1392" s="53"/>
      <c r="K1392" s="53"/>
      <c r="L1392" s="23"/>
    </row>
    <row r="1393" spans="1:12" ht="17.25" customHeight="1">
      <c r="A1393" s="22" t="s">
        <v>1195</v>
      </c>
      <c r="B1393" s="23"/>
      <c r="C1393" s="23" t="s">
        <v>665</v>
      </c>
      <c r="D1393" s="59">
        <v>0.01</v>
      </c>
      <c r="E1393" s="38">
        <f t="shared" si="71"/>
        <v>11712</v>
      </c>
      <c r="F1393" s="38"/>
      <c r="G1393" s="38"/>
      <c r="H1393" s="38">
        <f>+재료비!$K$23</f>
        <v>1171205.0000000002</v>
      </c>
      <c r="I1393" s="38">
        <f>TRUNC(D1393*H1393)</f>
        <v>11712</v>
      </c>
      <c r="J1393" s="38"/>
      <c r="K1393" s="38"/>
      <c r="L1393" s="23"/>
    </row>
    <row r="1394" spans="1:12" ht="17.25" customHeight="1">
      <c r="A1394" s="22" t="s">
        <v>1168</v>
      </c>
      <c r="B1394" s="23" t="s">
        <v>981</v>
      </c>
      <c r="C1394" s="23" t="s">
        <v>687</v>
      </c>
      <c r="D1394" s="59">
        <v>0.01</v>
      </c>
      <c r="E1394" s="38">
        <f t="shared" si="71"/>
        <v>9541</v>
      </c>
      <c r="F1394" s="38"/>
      <c r="G1394" s="38"/>
      <c r="H1394" s="38">
        <f>+재료비!$K$24</f>
        <v>954156.00000000012</v>
      </c>
      <c r="I1394" s="38">
        <f>TRUNC(D1394*H1394)</f>
        <v>9541</v>
      </c>
      <c r="J1394" s="38"/>
      <c r="K1394" s="38"/>
      <c r="L1394" s="23"/>
    </row>
    <row r="1395" spans="1:12" ht="17.25" customHeight="1">
      <c r="A1395" s="22" t="s">
        <v>2064</v>
      </c>
      <c r="B1395" s="23"/>
      <c r="C1395" s="23" t="s">
        <v>770</v>
      </c>
      <c r="D1395" s="32">
        <v>4</v>
      </c>
      <c r="E1395" s="38">
        <f t="shared" si="71"/>
        <v>41328</v>
      </c>
      <c r="F1395" s="38"/>
      <c r="G1395" s="38"/>
      <c r="H1395" s="38"/>
      <c r="I1395" s="38"/>
      <c r="J1395" s="38">
        <f>+기계손료!$J$3</f>
        <v>10332</v>
      </c>
      <c r="K1395" s="38">
        <f>TRUNC(D1395*J1395)</f>
        <v>41328</v>
      </c>
      <c r="L1395" s="23"/>
    </row>
    <row r="1396" spans="1:12">
      <c r="A1396" s="22" t="s">
        <v>701</v>
      </c>
      <c r="B1396" s="23"/>
      <c r="C1396" s="23"/>
      <c r="D1396" s="32"/>
      <c r="E1396" s="38">
        <f>SUM(E1387:E1395)</f>
        <v>1915563</v>
      </c>
      <c r="F1396" s="38"/>
      <c r="G1396" s="38">
        <f>SUM(G1387:G1395)</f>
        <v>1852982</v>
      </c>
      <c r="H1396" s="38"/>
      <c r="I1396" s="38">
        <f>SUM(I1387:I1395)</f>
        <v>21253</v>
      </c>
      <c r="J1396" s="38"/>
      <c r="K1396" s="38">
        <f>SUM(K1387:K1395)</f>
        <v>41328</v>
      </c>
      <c r="L1396" s="29"/>
    </row>
    <row r="1397" spans="1:12">
      <c r="A1397" s="22"/>
      <c r="B1397" s="23"/>
      <c r="C1397" s="23"/>
      <c r="D1397" s="32"/>
      <c r="E1397" s="38"/>
      <c r="F1397" s="38"/>
      <c r="G1397" s="38"/>
      <c r="H1397" s="38"/>
      <c r="I1397" s="38"/>
      <c r="J1397" s="38"/>
      <c r="K1397" s="38"/>
      <c r="L1397" s="29"/>
    </row>
    <row r="1398" spans="1:12">
      <c r="A1398" s="39" t="s">
        <v>682</v>
      </c>
      <c r="B1398" s="33" t="s">
        <v>1164</v>
      </c>
      <c r="C1398" s="34"/>
      <c r="D1398" s="35">
        <f>+집계표!$G$2</f>
        <v>1.1000000000000001</v>
      </c>
      <c r="E1398" s="40">
        <f>(G1398+I1398+K1398)</f>
        <v>2038280</v>
      </c>
      <c r="F1398" s="40"/>
      <c r="G1398" s="40"/>
      <c r="H1398" s="40"/>
      <c r="I1398" s="40"/>
      <c r="J1398" s="40">
        <f>+G1396</f>
        <v>1852982</v>
      </c>
      <c r="K1398" s="40">
        <f>TRUNC(D1398*J1398)</f>
        <v>2038280</v>
      </c>
      <c r="L1398" s="29"/>
    </row>
    <row r="1399" spans="1:12">
      <c r="A1399" s="39" t="s">
        <v>670</v>
      </c>
      <c r="B1399" s="33" t="s">
        <v>425</v>
      </c>
      <c r="C1399" s="34"/>
      <c r="D1399" s="35">
        <f>+집계표!$H$2</f>
        <v>0.2</v>
      </c>
      <c r="E1399" s="40">
        <f>(G1399+I1399+K1399)</f>
        <v>778252</v>
      </c>
      <c r="F1399" s="40"/>
      <c r="G1399" s="40"/>
      <c r="H1399" s="40"/>
      <c r="I1399" s="40"/>
      <c r="J1399" s="40">
        <f>+J1398+K1398</f>
        <v>3891262</v>
      </c>
      <c r="K1399" s="40">
        <f>TRUNC(D1399*J1399)</f>
        <v>778252</v>
      </c>
      <c r="L1399" s="29"/>
    </row>
    <row r="1400" spans="1:12">
      <c r="A1400" s="39" t="s">
        <v>718</v>
      </c>
      <c r="B1400" s="33"/>
      <c r="C1400" s="34"/>
      <c r="D1400" s="36"/>
      <c r="E1400" s="40">
        <f>SUM(E1396:E1399)</f>
        <v>4732095</v>
      </c>
      <c r="F1400" s="40"/>
      <c r="G1400" s="40">
        <f>SUM(G1396:G1399)</f>
        <v>1852982</v>
      </c>
      <c r="H1400" s="40"/>
      <c r="I1400" s="40">
        <f>SUM(I1396:I1399)</f>
        <v>21253</v>
      </c>
      <c r="J1400" s="40"/>
      <c r="K1400" s="40">
        <f>SUM(K1396:K1399)</f>
        <v>2857860</v>
      </c>
      <c r="L1400" s="29"/>
    </row>
    <row r="1401" spans="1:12" ht="17.25" customHeight="1">
      <c r="A1401" s="22"/>
      <c r="B1401" s="23"/>
      <c r="C1401" s="23"/>
      <c r="D1401" s="32"/>
      <c r="E1401" s="38"/>
      <c r="F1401" s="38"/>
      <c r="G1401" s="38"/>
      <c r="H1401" s="53"/>
      <c r="I1401" s="53"/>
      <c r="J1401" s="53"/>
      <c r="K1401" s="53"/>
      <c r="L1401" s="23"/>
    </row>
    <row r="1402" spans="1:12" ht="17.25" customHeight="1">
      <c r="A1402" s="52" t="s">
        <v>285</v>
      </c>
      <c r="B1402" s="37"/>
      <c r="C1402" s="23"/>
      <c r="D1402" s="23"/>
      <c r="E1402" s="42"/>
      <c r="F1402" s="54"/>
      <c r="G1402" s="42" t="s">
        <v>662</v>
      </c>
      <c r="H1402" s="54"/>
      <c r="I1402" s="42" t="s">
        <v>662</v>
      </c>
      <c r="J1402" s="54"/>
      <c r="K1402" s="42"/>
      <c r="L1402" s="74"/>
    </row>
    <row r="1403" spans="1:12" ht="17.25" customHeight="1">
      <c r="A1403" s="22" t="s">
        <v>686</v>
      </c>
      <c r="B1403" s="23"/>
      <c r="C1403" s="23" t="s">
        <v>685</v>
      </c>
      <c r="D1403" s="32">
        <v>3</v>
      </c>
      <c r="E1403" s="38">
        <f>(G1403+I1403+K1403)</f>
        <v>1338165</v>
      </c>
      <c r="F1403" s="38">
        <f>+인건비!$D$3</f>
        <v>446055</v>
      </c>
      <c r="G1403" s="38">
        <f>TRUNC(D1403*F1403)</f>
        <v>1338165</v>
      </c>
      <c r="H1403" s="53"/>
      <c r="I1403" s="53"/>
      <c r="J1403" s="53"/>
      <c r="K1403" s="53"/>
      <c r="L1403" s="23"/>
    </row>
    <row r="1404" spans="1:12" ht="17.25" customHeight="1">
      <c r="A1404" s="22" t="s">
        <v>1172</v>
      </c>
      <c r="B1404" s="23"/>
      <c r="C1404" s="23" t="s">
        <v>685</v>
      </c>
      <c r="D1404" s="32">
        <v>6</v>
      </c>
      <c r="E1404" s="38">
        <f t="shared" ref="E1404:E1411" si="72">(G1404+I1404+K1404)</f>
        <v>2081130</v>
      </c>
      <c r="F1404" s="38">
        <f>+인건비!$D$4</f>
        <v>346855</v>
      </c>
      <c r="G1404" s="38">
        <f>TRUNC(D1404*F1404)</f>
        <v>2081130</v>
      </c>
      <c r="H1404" s="53"/>
      <c r="I1404" s="53"/>
      <c r="J1404" s="53"/>
      <c r="K1404" s="53"/>
      <c r="L1404" s="23"/>
    </row>
    <row r="1405" spans="1:12" ht="17.25" customHeight="1">
      <c r="A1405" s="22" t="s">
        <v>1154</v>
      </c>
      <c r="B1405" s="23"/>
      <c r="C1405" s="23" t="s">
        <v>685</v>
      </c>
      <c r="D1405" s="32">
        <v>10</v>
      </c>
      <c r="E1405" s="38">
        <f t="shared" si="72"/>
        <v>2729150</v>
      </c>
      <c r="F1405" s="38">
        <f>+인건비!$D$6</f>
        <v>272915</v>
      </c>
      <c r="G1405" s="38">
        <f>TRUNC(D1405*F1405)</f>
        <v>2729150</v>
      </c>
      <c r="H1405" s="53"/>
      <c r="I1405" s="53"/>
      <c r="J1405" s="53"/>
      <c r="K1405" s="53"/>
      <c r="L1405" s="23"/>
    </row>
    <row r="1406" spans="1:12" ht="17.25" customHeight="1">
      <c r="A1406" s="22" t="s">
        <v>1187</v>
      </c>
      <c r="B1406" s="23"/>
      <c r="C1406" s="23" t="s">
        <v>685</v>
      </c>
      <c r="D1406" s="32">
        <v>8</v>
      </c>
      <c r="E1406" s="38">
        <f t="shared" si="72"/>
        <v>1713776</v>
      </c>
      <c r="F1406" s="38"/>
      <c r="G1406" s="38"/>
      <c r="H1406" s="38"/>
      <c r="I1406" s="38"/>
      <c r="J1406" s="38">
        <f>+인건비!$E$18</f>
        <v>214222</v>
      </c>
      <c r="K1406" s="38">
        <f>TRUNC(D1406*J1406)</f>
        <v>1713776</v>
      </c>
      <c r="L1406" s="23"/>
    </row>
    <row r="1407" spans="1:12" ht="17.25" customHeight="1">
      <c r="A1407" s="22" t="s">
        <v>1182</v>
      </c>
      <c r="B1407" s="23"/>
      <c r="C1407" s="23" t="s">
        <v>685</v>
      </c>
      <c r="D1407" s="32">
        <v>6</v>
      </c>
      <c r="E1407" s="38">
        <f>(G1407+I1407+K1407)</f>
        <v>993270</v>
      </c>
      <c r="F1407" s="38"/>
      <c r="G1407" s="38"/>
      <c r="H1407" s="38"/>
      <c r="I1407" s="38"/>
      <c r="J1407" s="38">
        <f>+인건비!$E$17</f>
        <v>165545</v>
      </c>
      <c r="K1407" s="38">
        <f>TRUNC(D1407*J1407)</f>
        <v>993270</v>
      </c>
      <c r="L1407" s="23"/>
    </row>
    <row r="1408" spans="1:12" ht="17.25" customHeight="1">
      <c r="A1408" s="22" t="s">
        <v>1155</v>
      </c>
      <c r="B1408" s="23" t="s">
        <v>2069</v>
      </c>
      <c r="C1408" s="23" t="s">
        <v>665</v>
      </c>
      <c r="D1408" s="59">
        <v>0.05</v>
      </c>
      <c r="E1408" s="38">
        <f>(G1408+I1408+K1408)</f>
        <v>75000</v>
      </c>
      <c r="F1408" s="38"/>
      <c r="G1408" s="38"/>
      <c r="H1408" s="38">
        <f>+재료비!$K$14</f>
        <v>1500000</v>
      </c>
      <c r="I1408" s="38">
        <f>TRUNC(D1408*H1408)</f>
        <v>75000</v>
      </c>
      <c r="J1408" s="38"/>
      <c r="K1408" s="38"/>
      <c r="L1408" s="23"/>
    </row>
    <row r="1409" spans="1:12" ht="17.25" customHeight="1">
      <c r="A1409" s="22" t="s">
        <v>1195</v>
      </c>
      <c r="B1409" s="23" t="s">
        <v>825</v>
      </c>
      <c r="C1409" s="23" t="s">
        <v>665</v>
      </c>
      <c r="D1409" s="59">
        <v>0.1</v>
      </c>
      <c r="E1409" s="38">
        <f>(G1409+I1409+K1409)</f>
        <v>117120</v>
      </c>
      <c r="F1409" s="38"/>
      <c r="G1409" s="38"/>
      <c r="H1409" s="38">
        <f>+재료비!$K$23</f>
        <v>1171205.0000000002</v>
      </c>
      <c r="I1409" s="38">
        <f>TRUNC(D1409*H1409)</f>
        <v>117120</v>
      </c>
      <c r="J1409" s="38"/>
      <c r="K1409" s="38"/>
      <c r="L1409" s="23"/>
    </row>
    <row r="1410" spans="1:12" ht="17.25" customHeight="1">
      <c r="A1410" s="22" t="s">
        <v>1168</v>
      </c>
      <c r="B1410" s="23" t="s">
        <v>1531</v>
      </c>
      <c r="C1410" s="23" t="s">
        <v>665</v>
      </c>
      <c r="D1410" s="59">
        <v>0.05</v>
      </c>
      <c r="E1410" s="38">
        <f t="shared" si="72"/>
        <v>135387</v>
      </c>
      <c r="F1410" s="38"/>
      <c r="G1410" s="38"/>
      <c r="H1410" s="38">
        <f>+재료비!$K$10</f>
        <v>2707740</v>
      </c>
      <c r="I1410" s="38">
        <f>TRUNC(D1410*H1410)</f>
        <v>135387</v>
      </c>
      <c r="J1410" s="38"/>
      <c r="K1410" s="38"/>
      <c r="L1410" s="23"/>
    </row>
    <row r="1411" spans="1:12" ht="17.25" customHeight="1">
      <c r="A1411" s="22" t="s">
        <v>2064</v>
      </c>
      <c r="B1411" s="23" t="s">
        <v>2062</v>
      </c>
      <c r="C1411" s="23" t="s">
        <v>770</v>
      </c>
      <c r="D1411" s="32">
        <v>16</v>
      </c>
      <c r="E1411" s="38">
        <f t="shared" si="72"/>
        <v>165312</v>
      </c>
      <c r="F1411" s="38"/>
      <c r="G1411" s="38"/>
      <c r="H1411" s="38"/>
      <c r="I1411" s="38"/>
      <c r="J1411" s="38">
        <f>+기계손료!$J$3</f>
        <v>10332</v>
      </c>
      <c r="K1411" s="38">
        <f>TRUNC(D1411*J1411)</f>
        <v>165312</v>
      </c>
      <c r="L1411" s="23"/>
    </row>
    <row r="1412" spans="1:12">
      <c r="A1412" s="22" t="s">
        <v>701</v>
      </c>
      <c r="B1412" s="23"/>
      <c r="C1412" s="23"/>
      <c r="D1412" s="32"/>
      <c r="E1412" s="38">
        <f>SUM(E1403:E1411)</f>
        <v>9348310</v>
      </c>
      <c r="F1412" s="38"/>
      <c r="G1412" s="38">
        <f>SUM(G1403:G1411)</f>
        <v>6148445</v>
      </c>
      <c r="H1412" s="38"/>
      <c r="I1412" s="38">
        <f>SUM(I1403:I1411)</f>
        <v>327507</v>
      </c>
      <c r="J1412" s="38"/>
      <c r="K1412" s="38">
        <f>SUM(K1403:K1411)</f>
        <v>2872358</v>
      </c>
      <c r="L1412" s="29"/>
    </row>
    <row r="1413" spans="1:12">
      <c r="A1413" s="22"/>
      <c r="B1413" s="23"/>
      <c r="C1413" s="23"/>
      <c r="D1413" s="32"/>
      <c r="E1413" s="38"/>
      <c r="F1413" s="38"/>
      <c r="G1413" s="38"/>
      <c r="H1413" s="38"/>
      <c r="I1413" s="38"/>
      <c r="J1413" s="38"/>
      <c r="K1413" s="38"/>
      <c r="L1413" s="29"/>
    </row>
    <row r="1414" spans="1:12">
      <c r="A1414" s="39" t="s">
        <v>682</v>
      </c>
      <c r="B1414" s="33" t="s">
        <v>1164</v>
      </c>
      <c r="C1414" s="34"/>
      <c r="D1414" s="35">
        <f>+집계표!$G$2</f>
        <v>1.1000000000000001</v>
      </c>
      <c r="E1414" s="40">
        <f>(G1414+I1414+K1414)</f>
        <v>6763289</v>
      </c>
      <c r="F1414" s="40"/>
      <c r="G1414" s="40"/>
      <c r="H1414" s="40"/>
      <c r="I1414" s="40"/>
      <c r="J1414" s="40">
        <f>+G1412</f>
        <v>6148445</v>
      </c>
      <c r="K1414" s="40">
        <f>TRUNC(D1414*J1414)</f>
        <v>6763289</v>
      </c>
      <c r="L1414" s="29"/>
    </row>
    <row r="1415" spans="1:12">
      <c r="A1415" s="39" t="s">
        <v>670</v>
      </c>
      <c r="B1415" s="33" t="s">
        <v>425</v>
      </c>
      <c r="C1415" s="34"/>
      <c r="D1415" s="35">
        <f>+집계표!$H$2</f>
        <v>0.2</v>
      </c>
      <c r="E1415" s="40">
        <f>(G1415+I1415+K1415)</f>
        <v>2582346</v>
      </c>
      <c r="F1415" s="40"/>
      <c r="G1415" s="40"/>
      <c r="H1415" s="40"/>
      <c r="I1415" s="40"/>
      <c r="J1415" s="40">
        <f>+J1414+K1414</f>
        <v>12911734</v>
      </c>
      <c r="K1415" s="40">
        <f>TRUNC(D1415*J1415)</f>
        <v>2582346</v>
      </c>
      <c r="L1415" s="29"/>
    </row>
    <row r="1416" spans="1:12">
      <c r="A1416" s="39" t="s">
        <v>718</v>
      </c>
      <c r="B1416" s="33"/>
      <c r="C1416" s="34"/>
      <c r="D1416" s="36"/>
      <c r="E1416" s="40">
        <f>SUM(E1412:E1415)</f>
        <v>18693945</v>
      </c>
      <c r="F1416" s="40"/>
      <c r="G1416" s="40">
        <f>SUM(G1412:G1415)</f>
        <v>6148445</v>
      </c>
      <c r="H1416" s="40"/>
      <c r="I1416" s="40">
        <f>SUM(I1412:I1415)</f>
        <v>327507</v>
      </c>
      <c r="J1416" s="40"/>
      <c r="K1416" s="40">
        <f>SUM(K1412:K1415)</f>
        <v>12217993</v>
      </c>
      <c r="L1416" s="29"/>
    </row>
    <row r="1417" spans="1:12" ht="17.25" customHeight="1">
      <c r="A1417" s="22"/>
      <c r="B1417" s="23"/>
      <c r="C1417" s="23"/>
      <c r="D1417" s="32"/>
      <c r="E1417" s="38"/>
      <c r="F1417" s="38"/>
      <c r="G1417" s="38"/>
      <c r="H1417" s="53"/>
      <c r="I1417" s="53"/>
      <c r="J1417" s="53"/>
      <c r="K1417" s="53"/>
      <c r="L1417" s="23"/>
    </row>
    <row r="1418" spans="1:12" ht="17.25" customHeight="1">
      <c r="A1418" s="52" t="s">
        <v>294</v>
      </c>
      <c r="B1418" s="37"/>
      <c r="C1418" s="23"/>
      <c r="D1418" s="23"/>
      <c r="E1418" s="42"/>
      <c r="F1418" s="54"/>
      <c r="G1418" s="42" t="s">
        <v>662</v>
      </c>
      <c r="H1418" s="54"/>
      <c r="I1418" s="42" t="s">
        <v>662</v>
      </c>
      <c r="J1418" s="54"/>
      <c r="K1418" s="42"/>
      <c r="L1418" s="74"/>
    </row>
    <row r="1419" spans="1:12" ht="17.25" customHeight="1">
      <c r="A1419" s="22" t="s">
        <v>686</v>
      </c>
      <c r="B1419" s="23"/>
      <c r="C1419" s="23" t="s">
        <v>685</v>
      </c>
      <c r="D1419" s="32">
        <v>3</v>
      </c>
      <c r="E1419" s="38">
        <f t="shared" ref="E1419:E1431" si="73">(G1419+I1419+K1419)</f>
        <v>1338165</v>
      </c>
      <c r="F1419" s="38">
        <f>+인건비!$D$3</f>
        <v>446055</v>
      </c>
      <c r="G1419" s="38">
        <f>TRUNC(D1419*F1419)</f>
        <v>1338165</v>
      </c>
      <c r="H1419" s="53"/>
      <c r="I1419" s="53"/>
      <c r="J1419" s="53"/>
      <c r="K1419" s="53"/>
      <c r="L1419" s="23"/>
    </row>
    <row r="1420" spans="1:12" ht="17.25" customHeight="1">
      <c r="A1420" s="22" t="s">
        <v>1172</v>
      </c>
      <c r="B1420" s="23"/>
      <c r="C1420" s="23" t="s">
        <v>685</v>
      </c>
      <c r="D1420" s="32">
        <v>6</v>
      </c>
      <c r="E1420" s="38">
        <f t="shared" si="73"/>
        <v>2081130</v>
      </c>
      <c r="F1420" s="38">
        <f>+인건비!$D$4</f>
        <v>346855</v>
      </c>
      <c r="G1420" s="38">
        <f>TRUNC(D1420*F1420)</f>
        <v>2081130</v>
      </c>
      <c r="H1420" s="53"/>
      <c r="I1420" s="53"/>
      <c r="J1420" s="53"/>
      <c r="K1420" s="53"/>
      <c r="L1420" s="23"/>
    </row>
    <row r="1421" spans="1:12" ht="17.25" customHeight="1">
      <c r="A1421" s="22" t="s">
        <v>1154</v>
      </c>
      <c r="B1421" s="23"/>
      <c r="C1421" s="23" t="s">
        <v>685</v>
      </c>
      <c r="D1421" s="32">
        <v>10</v>
      </c>
      <c r="E1421" s="38">
        <f t="shared" si="73"/>
        <v>2729150</v>
      </c>
      <c r="F1421" s="38">
        <f>+인건비!$D$6</f>
        <v>272915</v>
      </c>
      <c r="G1421" s="38">
        <f>TRUNC(D1421*F1421)</f>
        <v>2729150</v>
      </c>
      <c r="H1421" s="53"/>
      <c r="I1421" s="53"/>
      <c r="J1421" s="53"/>
      <c r="K1421" s="53"/>
      <c r="L1421" s="23"/>
    </row>
    <row r="1422" spans="1:12" ht="17.25" customHeight="1">
      <c r="A1422" s="22" t="s">
        <v>1187</v>
      </c>
      <c r="B1422" s="23"/>
      <c r="C1422" s="23" t="s">
        <v>685</v>
      </c>
      <c r="D1422" s="32">
        <v>8</v>
      </c>
      <c r="E1422" s="38">
        <f t="shared" si="73"/>
        <v>1713776</v>
      </c>
      <c r="F1422" s="38"/>
      <c r="G1422" s="38"/>
      <c r="H1422" s="38"/>
      <c r="I1422" s="38"/>
      <c r="J1422" s="38">
        <f>+인건비!$E$18</f>
        <v>214222</v>
      </c>
      <c r="K1422" s="38">
        <f>TRUNC(D1422*J1422)</f>
        <v>1713776</v>
      </c>
      <c r="L1422" s="23"/>
    </row>
    <row r="1423" spans="1:12" ht="17.25" customHeight="1">
      <c r="A1423" s="22" t="s">
        <v>1185</v>
      </c>
      <c r="B1423" s="23"/>
      <c r="C1423" s="23" t="s">
        <v>685</v>
      </c>
      <c r="D1423" s="32">
        <v>2</v>
      </c>
      <c r="E1423" s="38">
        <f t="shared" si="73"/>
        <v>508404</v>
      </c>
      <c r="F1423" s="38"/>
      <c r="G1423" s="38"/>
      <c r="H1423" s="38"/>
      <c r="I1423" s="38"/>
      <c r="J1423" s="38">
        <f>+인건비!$E$22</f>
        <v>254202</v>
      </c>
      <c r="K1423" s="38">
        <f>TRUNC(D1423*J1423)</f>
        <v>508404</v>
      </c>
      <c r="L1423" s="23"/>
    </row>
    <row r="1424" spans="1:12" ht="17.25" customHeight="1">
      <c r="A1424" s="22" t="s">
        <v>1182</v>
      </c>
      <c r="B1424" s="23"/>
      <c r="C1424" s="23" t="s">
        <v>685</v>
      </c>
      <c r="D1424" s="32">
        <v>6</v>
      </c>
      <c r="E1424" s="38">
        <f t="shared" si="73"/>
        <v>993270</v>
      </c>
      <c r="F1424" s="38"/>
      <c r="G1424" s="38"/>
      <c r="H1424" s="38"/>
      <c r="I1424" s="38"/>
      <c r="J1424" s="38">
        <f>+인건비!$E$17</f>
        <v>165545</v>
      </c>
      <c r="K1424" s="38">
        <f>TRUNC(D1424*J1424)</f>
        <v>993270</v>
      </c>
      <c r="L1424" s="23"/>
    </row>
    <row r="1425" spans="1:12" ht="17.25" customHeight="1">
      <c r="A1425" s="22" t="s">
        <v>1169</v>
      </c>
      <c r="B1425" s="23" t="s">
        <v>424</v>
      </c>
      <c r="C1425" s="23" t="s">
        <v>663</v>
      </c>
      <c r="D1425" s="32">
        <v>50</v>
      </c>
      <c r="E1425" s="38">
        <f t="shared" si="73"/>
        <v>34350</v>
      </c>
      <c r="F1425" s="38"/>
      <c r="G1425" s="38"/>
      <c r="H1425" s="38">
        <f>+재료비!$K$11</f>
        <v>687</v>
      </c>
      <c r="I1425" s="38">
        <f t="shared" ref="I1425:I1430" si="74">TRUNC(D1425*H1425)</f>
        <v>34350</v>
      </c>
      <c r="J1425" s="38"/>
      <c r="K1425" s="38"/>
      <c r="L1425" s="94"/>
    </row>
    <row r="1426" spans="1:12" ht="17.25" customHeight="1">
      <c r="A1426" s="22" t="s">
        <v>1516</v>
      </c>
      <c r="B1426" s="23" t="s">
        <v>426</v>
      </c>
      <c r="C1426" s="23" t="s">
        <v>665</v>
      </c>
      <c r="D1426" s="32">
        <v>50</v>
      </c>
      <c r="E1426" s="38">
        <f t="shared" si="73"/>
        <v>209500</v>
      </c>
      <c r="F1426" s="38"/>
      <c r="G1426" s="38"/>
      <c r="H1426" s="38">
        <f>+재료비!$K$12</f>
        <v>4190</v>
      </c>
      <c r="I1426" s="38">
        <f t="shared" si="74"/>
        <v>209500</v>
      </c>
      <c r="J1426" s="38"/>
      <c r="K1426" s="38"/>
      <c r="L1426" s="23"/>
    </row>
    <row r="1427" spans="1:12" ht="17.25" customHeight="1">
      <c r="A1427" s="22" t="s">
        <v>683</v>
      </c>
      <c r="B1427" s="23" t="s">
        <v>1520</v>
      </c>
      <c r="C1427" s="23" t="s">
        <v>671</v>
      </c>
      <c r="D1427" s="32">
        <v>250</v>
      </c>
      <c r="E1427" s="38">
        <f t="shared" si="73"/>
        <v>50000</v>
      </c>
      <c r="F1427" s="38"/>
      <c r="G1427" s="38"/>
      <c r="H1427" s="38">
        <f>+재료비!$K$13</f>
        <v>200</v>
      </c>
      <c r="I1427" s="38">
        <f t="shared" si="74"/>
        <v>50000</v>
      </c>
      <c r="J1427" s="38"/>
      <c r="K1427" s="38"/>
      <c r="L1427" s="94"/>
    </row>
    <row r="1428" spans="1:12" ht="17.25" customHeight="1">
      <c r="A1428" s="22" t="s">
        <v>1155</v>
      </c>
      <c r="B1428" s="23" t="s">
        <v>2069</v>
      </c>
      <c r="C1428" s="23" t="s">
        <v>665</v>
      </c>
      <c r="D1428" s="59">
        <v>0.05</v>
      </c>
      <c r="E1428" s="38">
        <f t="shared" si="73"/>
        <v>75000</v>
      </c>
      <c r="F1428" s="38"/>
      <c r="G1428" s="38"/>
      <c r="H1428" s="38">
        <f>+재료비!$K$14</f>
        <v>1500000</v>
      </c>
      <c r="I1428" s="38">
        <f t="shared" si="74"/>
        <v>75000</v>
      </c>
      <c r="J1428" s="38"/>
      <c r="K1428" s="38"/>
      <c r="L1428" s="23"/>
    </row>
    <row r="1429" spans="1:12" ht="17.25" customHeight="1">
      <c r="A1429" s="22" t="s">
        <v>1195</v>
      </c>
      <c r="B1429" s="23" t="s">
        <v>825</v>
      </c>
      <c r="C1429" s="23" t="s">
        <v>665</v>
      </c>
      <c r="D1429" s="59">
        <v>0.1</v>
      </c>
      <c r="E1429" s="38">
        <f t="shared" si="73"/>
        <v>117120</v>
      </c>
      <c r="F1429" s="38"/>
      <c r="G1429" s="38"/>
      <c r="H1429" s="38">
        <f>+재료비!$K$23</f>
        <v>1171205.0000000002</v>
      </c>
      <c r="I1429" s="38">
        <f t="shared" si="74"/>
        <v>117120</v>
      </c>
      <c r="J1429" s="38"/>
      <c r="K1429" s="38"/>
      <c r="L1429" s="23"/>
    </row>
    <row r="1430" spans="1:12" ht="17.25" customHeight="1">
      <c r="A1430" s="22" t="s">
        <v>1168</v>
      </c>
      <c r="B1430" s="23" t="s">
        <v>1531</v>
      </c>
      <c r="C1430" s="23" t="s">
        <v>665</v>
      </c>
      <c r="D1430" s="59">
        <v>0.05</v>
      </c>
      <c r="E1430" s="38">
        <f t="shared" si="73"/>
        <v>135387</v>
      </c>
      <c r="F1430" s="38"/>
      <c r="G1430" s="38"/>
      <c r="H1430" s="38">
        <f>+재료비!$K$10</f>
        <v>2707740</v>
      </c>
      <c r="I1430" s="38">
        <f t="shared" si="74"/>
        <v>135387</v>
      </c>
      <c r="J1430" s="38"/>
      <c r="K1430" s="38"/>
      <c r="L1430" s="23"/>
    </row>
    <row r="1431" spans="1:12" ht="17.25" customHeight="1">
      <c r="A1431" s="22" t="s">
        <v>2064</v>
      </c>
      <c r="B1431" s="23" t="s">
        <v>2062</v>
      </c>
      <c r="C1431" s="23" t="s">
        <v>770</v>
      </c>
      <c r="D1431" s="32">
        <v>16</v>
      </c>
      <c r="E1431" s="38">
        <f t="shared" si="73"/>
        <v>165312</v>
      </c>
      <c r="F1431" s="38"/>
      <c r="G1431" s="38"/>
      <c r="H1431" s="38"/>
      <c r="I1431" s="38"/>
      <c r="J1431" s="38">
        <f>+기계손료!$J$3</f>
        <v>10332</v>
      </c>
      <c r="K1431" s="38">
        <f>TRUNC(D1431*J1431)</f>
        <v>165312</v>
      </c>
      <c r="L1431" s="23"/>
    </row>
    <row r="1432" spans="1:12">
      <c r="A1432" s="22" t="s">
        <v>701</v>
      </c>
      <c r="B1432" s="23"/>
      <c r="C1432" s="23"/>
      <c r="D1432" s="32"/>
      <c r="E1432" s="38">
        <f>SUM(E1419:E1431)</f>
        <v>10150564</v>
      </c>
      <c r="F1432" s="38"/>
      <c r="G1432" s="38">
        <f>SUM(G1419:G1431)</f>
        <v>6148445</v>
      </c>
      <c r="H1432" s="38"/>
      <c r="I1432" s="38">
        <f>SUM(I1419:I1431)</f>
        <v>621357</v>
      </c>
      <c r="J1432" s="38"/>
      <c r="K1432" s="38">
        <f>SUM(K1419:K1431)</f>
        <v>3380762</v>
      </c>
      <c r="L1432" s="29"/>
    </row>
    <row r="1433" spans="1:12">
      <c r="A1433" s="22"/>
      <c r="B1433" s="23"/>
      <c r="C1433" s="23"/>
      <c r="D1433" s="32"/>
      <c r="E1433" s="38"/>
      <c r="F1433" s="38"/>
      <c r="G1433" s="38"/>
      <c r="H1433" s="38"/>
      <c r="I1433" s="38"/>
      <c r="J1433" s="38"/>
      <c r="K1433" s="38"/>
      <c r="L1433" s="29"/>
    </row>
    <row r="1434" spans="1:12">
      <c r="A1434" s="39" t="s">
        <v>682</v>
      </c>
      <c r="B1434" s="33" t="s">
        <v>1164</v>
      </c>
      <c r="C1434" s="34"/>
      <c r="D1434" s="35">
        <f>+집계표!$G$2</f>
        <v>1.1000000000000001</v>
      </c>
      <c r="E1434" s="40">
        <f>(G1434+I1434+K1434)</f>
        <v>6763289</v>
      </c>
      <c r="F1434" s="40"/>
      <c r="G1434" s="40"/>
      <c r="H1434" s="40"/>
      <c r="I1434" s="40"/>
      <c r="J1434" s="40">
        <f>+G1432</f>
        <v>6148445</v>
      </c>
      <c r="K1434" s="40">
        <f>TRUNC(D1434*J1434)</f>
        <v>6763289</v>
      </c>
      <c r="L1434" s="29"/>
    </row>
    <row r="1435" spans="1:12">
      <c r="A1435" s="39" t="s">
        <v>670</v>
      </c>
      <c r="B1435" s="33" t="s">
        <v>425</v>
      </c>
      <c r="C1435" s="34"/>
      <c r="D1435" s="35">
        <f>+집계표!$H$2</f>
        <v>0.2</v>
      </c>
      <c r="E1435" s="40">
        <f>(G1435+I1435+K1435)</f>
        <v>2582346</v>
      </c>
      <c r="F1435" s="40"/>
      <c r="G1435" s="40"/>
      <c r="H1435" s="40"/>
      <c r="I1435" s="40"/>
      <c r="J1435" s="40">
        <f>+J1434+K1434</f>
        <v>12911734</v>
      </c>
      <c r="K1435" s="40">
        <f>TRUNC(D1435*J1435)</f>
        <v>2582346</v>
      </c>
      <c r="L1435" s="29"/>
    </row>
    <row r="1436" spans="1:12">
      <c r="A1436" s="39" t="s">
        <v>718</v>
      </c>
      <c r="B1436" s="33"/>
      <c r="C1436" s="34"/>
      <c r="D1436" s="36"/>
      <c r="E1436" s="40">
        <f>SUM(E1432:E1435)</f>
        <v>19496199</v>
      </c>
      <c r="F1436" s="40"/>
      <c r="G1436" s="40">
        <f>SUM(G1432:G1435)</f>
        <v>6148445</v>
      </c>
      <c r="H1436" s="40"/>
      <c r="I1436" s="40">
        <f>SUM(I1432:I1435)</f>
        <v>621357</v>
      </c>
      <c r="J1436" s="40"/>
      <c r="K1436" s="40">
        <f>SUM(K1432:K1435)</f>
        <v>12726397</v>
      </c>
      <c r="L1436" s="29"/>
    </row>
    <row r="1437" spans="1:12" ht="17.25" customHeight="1">
      <c r="A1437" s="22"/>
      <c r="B1437" s="23"/>
      <c r="C1437" s="23"/>
      <c r="D1437" s="32"/>
      <c r="E1437" s="38"/>
      <c r="F1437" s="38"/>
      <c r="G1437" s="38"/>
      <c r="H1437" s="53"/>
      <c r="I1437" s="53"/>
      <c r="J1437" s="53"/>
      <c r="K1437" s="53"/>
      <c r="L1437" s="23"/>
    </row>
    <row r="1438" spans="1:12" ht="17.25" customHeight="1">
      <c r="A1438" s="52" t="s">
        <v>908</v>
      </c>
      <c r="B1438" s="37"/>
      <c r="C1438" s="23"/>
      <c r="D1438" s="23"/>
      <c r="E1438" s="42"/>
      <c r="F1438" s="54"/>
      <c r="G1438" s="42" t="s">
        <v>662</v>
      </c>
      <c r="H1438" s="54"/>
      <c r="I1438" s="42" t="s">
        <v>662</v>
      </c>
      <c r="J1438" s="54"/>
      <c r="K1438" s="42"/>
      <c r="L1438" s="74"/>
    </row>
    <row r="1439" spans="1:12" ht="17.25" customHeight="1">
      <c r="A1439" s="22" t="s">
        <v>686</v>
      </c>
      <c r="B1439" s="23"/>
      <c r="C1439" s="23" t="s">
        <v>685</v>
      </c>
      <c r="D1439" s="32">
        <v>2</v>
      </c>
      <c r="E1439" s="38">
        <f>(G1439+I1439+K1439)</f>
        <v>892110</v>
      </c>
      <c r="F1439" s="38">
        <f>+인건비!$D$3</f>
        <v>446055</v>
      </c>
      <c r="G1439" s="38">
        <f t="shared" ref="G1439:G1444" si="75">TRUNC(D1439*F1439)</f>
        <v>892110</v>
      </c>
      <c r="H1439" s="53"/>
      <c r="I1439" s="53"/>
      <c r="J1439" s="53"/>
      <c r="K1439" s="53"/>
      <c r="L1439" s="23"/>
    </row>
    <row r="1440" spans="1:12" ht="17.25" customHeight="1">
      <c r="A1440" s="22" t="s">
        <v>1172</v>
      </c>
      <c r="B1440" s="23"/>
      <c r="C1440" s="23" t="s">
        <v>685</v>
      </c>
      <c r="D1440" s="32">
        <v>4</v>
      </c>
      <c r="E1440" s="38">
        <f t="shared" ref="E1440:E1447" si="76">(G1440+I1440+K1440)</f>
        <v>1387420</v>
      </c>
      <c r="F1440" s="38">
        <f>+인건비!$D$4</f>
        <v>346855</v>
      </c>
      <c r="G1440" s="38">
        <f t="shared" si="75"/>
        <v>1387420</v>
      </c>
      <c r="H1440" s="53"/>
      <c r="I1440" s="53"/>
      <c r="J1440" s="53"/>
      <c r="K1440" s="53"/>
      <c r="L1440" s="23"/>
    </row>
    <row r="1441" spans="1:12" ht="17.25" customHeight="1">
      <c r="A1441" s="22" t="s">
        <v>1161</v>
      </c>
      <c r="B1441" s="23"/>
      <c r="C1441" s="23" t="s">
        <v>685</v>
      </c>
      <c r="D1441" s="32">
        <v>5</v>
      </c>
      <c r="E1441" s="38">
        <f t="shared" si="76"/>
        <v>1468995</v>
      </c>
      <c r="F1441" s="38">
        <f>+인건비!$D$5</f>
        <v>293799</v>
      </c>
      <c r="G1441" s="38">
        <f t="shared" si="75"/>
        <v>1468995</v>
      </c>
      <c r="H1441" s="53"/>
      <c r="I1441" s="53"/>
      <c r="J1441" s="53"/>
      <c r="K1441" s="53"/>
      <c r="L1441" s="23"/>
    </row>
    <row r="1442" spans="1:12" ht="17.25" customHeight="1">
      <c r="A1442" s="22" t="s">
        <v>1154</v>
      </c>
      <c r="B1442" s="23"/>
      <c r="C1442" s="23" t="s">
        <v>685</v>
      </c>
      <c r="D1442" s="32">
        <v>4</v>
      </c>
      <c r="E1442" s="38">
        <f t="shared" si="76"/>
        <v>1091660</v>
      </c>
      <c r="F1442" s="38">
        <f>+인건비!$D$6</f>
        <v>272915</v>
      </c>
      <c r="G1442" s="38">
        <f t="shared" si="75"/>
        <v>1091660</v>
      </c>
      <c r="H1442" s="53"/>
      <c r="I1442" s="53"/>
      <c r="J1442" s="53"/>
      <c r="K1442" s="53"/>
      <c r="L1442" s="23"/>
    </row>
    <row r="1443" spans="1:12" ht="17.25" customHeight="1">
      <c r="A1443" s="22" t="s">
        <v>1163</v>
      </c>
      <c r="B1443" s="23"/>
      <c r="C1443" s="23" t="s">
        <v>685</v>
      </c>
      <c r="D1443" s="32">
        <v>4</v>
      </c>
      <c r="E1443" s="38">
        <f t="shared" si="76"/>
        <v>853984</v>
      </c>
      <c r="F1443" s="38">
        <f>+인건비!$D$7</f>
        <v>213496</v>
      </c>
      <c r="G1443" s="38">
        <f t="shared" si="75"/>
        <v>853984</v>
      </c>
      <c r="H1443" s="53"/>
      <c r="I1443" s="53"/>
      <c r="J1443" s="53"/>
      <c r="K1443" s="53"/>
      <c r="L1443" s="23"/>
    </row>
    <row r="1444" spans="1:12" ht="17.25" customHeight="1">
      <c r="A1444" s="22" t="s">
        <v>1181</v>
      </c>
      <c r="B1444" s="23"/>
      <c r="C1444" s="23" t="s">
        <v>685</v>
      </c>
      <c r="D1444" s="32">
        <v>4</v>
      </c>
      <c r="E1444" s="38">
        <f t="shared" si="76"/>
        <v>953036</v>
      </c>
      <c r="F1444" s="38">
        <f>+인건비!$D$9</f>
        <v>238259</v>
      </c>
      <c r="G1444" s="38">
        <f t="shared" si="75"/>
        <v>953036</v>
      </c>
      <c r="H1444" s="53"/>
      <c r="I1444" s="53"/>
      <c r="J1444" s="53"/>
      <c r="K1444" s="53"/>
      <c r="L1444" s="23"/>
    </row>
    <row r="1445" spans="1:12" ht="17.25" customHeight="1">
      <c r="A1445" s="22" t="s">
        <v>1187</v>
      </c>
      <c r="B1445" s="23"/>
      <c r="C1445" s="23" t="s">
        <v>685</v>
      </c>
      <c r="D1445" s="32">
        <v>4</v>
      </c>
      <c r="E1445" s="38">
        <f t="shared" si="76"/>
        <v>856888</v>
      </c>
      <c r="F1445" s="38"/>
      <c r="G1445" s="38"/>
      <c r="H1445" s="38"/>
      <c r="I1445" s="38"/>
      <c r="J1445" s="38">
        <f>+인건비!$E$18</f>
        <v>214222</v>
      </c>
      <c r="K1445" s="38">
        <f>TRUNC(D1445*J1445)</f>
        <v>856888</v>
      </c>
      <c r="L1445" s="23"/>
    </row>
    <row r="1446" spans="1:12" ht="17.25" customHeight="1">
      <c r="A1446" s="22" t="s">
        <v>668</v>
      </c>
      <c r="B1446" s="23" t="s">
        <v>1164</v>
      </c>
      <c r="C1446" s="23" t="s">
        <v>666</v>
      </c>
      <c r="D1446" s="32">
        <v>5</v>
      </c>
      <c r="E1446" s="38">
        <f t="shared" si="76"/>
        <v>332360</v>
      </c>
      <c r="F1446" s="38"/>
      <c r="G1446" s="38"/>
      <c r="H1446" s="38">
        <f>SUM(G1439:G1444)</f>
        <v>6647205</v>
      </c>
      <c r="I1446" s="38">
        <f>TRUNC(D1446/100*H1446)</f>
        <v>332360</v>
      </c>
      <c r="J1446" s="38"/>
      <c r="K1446" s="38"/>
      <c r="L1446" s="23"/>
    </row>
    <row r="1447" spans="1:12" ht="17.25" customHeight="1">
      <c r="A1447" s="22" t="s">
        <v>2070</v>
      </c>
      <c r="B1447" s="23"/>
      <c r="C1447" s="23" t="s">
        <v>770</v>
      </c>
      <c r="D1447" s="32">
        <v>16</v>
      </c>
      <c r="E1447" s="38">
        <f t="shared" si="76"/>
        <v>209808</v>
      </c>
      <c r="F1447" s="38"/>
      <c r="G1447" s="38"/>
      <c r="H1447" s="38"/>
      <c r="I1447" s="38"/>
      <c r="J1447" s="38">
        <f>+기계손료!$J$16</f>
        <v>13113</v>
      </c>
      <c r="K1447" s="38">
        <f>TRUNC(D1447*J1447)</f>
        <v>209808</v>
      </c>
      <c r="L1447" s="23"/>
    </row>
    <row r="1448" spans="1:12">
      <c r="A1448" s="22" t="s">
        <v>701</v>
      </c>
      <c r="B1448" s="23"/>
      <c r="C1448" s="23"/>
      <c r="D1448" s="32"/>
      <c r="E1448" s="38">
        <f>SUM(E1439:E1447)</f>
        <v>8046261</v>
      </c>
      <c r="F1448" s="38"/>
      <c r="G1448" s="38">
        <f>SUM(G1439:G1447)</f>
        <v>6647205</v>
      </c>
      <c r="H1448" s="38"/>
      <c r="I1448" s="38">
        <f>SUM(I1439:I1447)</f>
        <v>332360</v>
      </c>
      <c r="J1448" s="38"/>
      <c r="K1448" s="38">
        <f>SUM(K1439:K1447)</f>
        <v>1066696</v>
      </c>
      <c r="L1448" s="29"/>
    </row>
    <row r="1449" spans="1:12">
      <c r="A1449" s="22"/>
      <c r="B1449" s="23"/>
      <c r="C1449" s="23"/>
      <c r="D1449" s="32"/>
      <c r="E1449" s="38"/>
      <c r="F1449" s="38"/>
      <c r="G1449" s="38"/>
      <c r="H1449" s="38"/>
      <c r="I1449" s="38"/>
      <c r="J1449" s="38"/>
      <c r="K1449" s="38"/>
      <c r="L1449" s="29"/>
    </row>
    <row r="1450" spans="1:12">
      <c r="A1450" s="39" t="s">
        <v>682</v>
      </c>
      <c r="B1450" s="33" t="s">
        <v>1164</v>
      </c>
      <c r="C1450" s="34"/>
      <c r="D1450" s="35">
        <f>+집계표!$G$2</f>
        <v>1.1000000000000001</v>
      </c>
      <c r="E1450" s="40">
        <f>(G1450+I1450+K1450)</f>
        <v>7311925</v>
      </c>
      <c r="F1450" s="40"/>
      <c r="G1450" s="40"/>
      <c r="H1450" s="40"/>
      <c r="I1450" s="40"/>
      <c r="J1450" s="40">
        <f>+G1448</f>
        <v>6647205</v>
      </c>
      <c r="K1450" s="40">
        <f>TRUNC(D1450*J1450)</f>
        <v>7311925</v>
      </c>
      <c r="L1450" s="29"/>
    </row>
    <row r="1451" spans="1:12">
      <c r="A1451" s="39" t="s">
        <v>670</v>
      </c>
      <c r="B1451" s="33" t="s">
        <v>425</v>
      </c>
      <c r="C1451" s="34"/>
      <c r="D1451" s="35">
        <f>+집계표!$H$2</f>
        <v>0.2</v>
      </c>
      <c r="E1451" s="40">
        <f>(G1451+I1451+K1451)</f>
        <v>2791826</v>
      </c>
      <c r="F1451" s="40"/>
      <c r="G1451" s="40"/>
      <c r="H1451" s="40"/>
      <c r="I1451" s="40"/>
      <c r="J1451" s="40">
        <f>+J1450+K1450</f>
        <v>13959130</v>
      </c>
      <c r="K1451" s="40">
        <f>TRUNC(D1451*J1451)</f>
        <v>2791826</v>
      </c>
      <c r="L1451" s="29"/>
    </row>
    <row r="1452" spans="1:12">
      <c r="A1452" s="39" t="s">
        <v>718</v>
      </c>
      <c r="B1452" s="33"/>
      <c r="C1452" s="34"/>
      <c r="D1452" s="36"/>
      <c r="E1452" s="40">
        <f>SUM(E1448:E1451)</f>
        <v>18150012</v>
      </c>
      <c r="F1452" s="40"/>
      <c r="G1452" s="40">
        <f>SUM(G1448:G1451)</f>
        <v>6647205</v>
      </c>
      <c r="H1452" s="40"/>
      <c r="I1452" s="40">
        <f>SUM(I1448:I1451)</f>
        <v>332360</v>
      </c>
      <c r="J1452" s="40"/>
      <c r="K1452" s="40">
        <f>SUM(K1448:K1451)</f>
        <v>11170447</v>
      </c>
      <c r="L1452" s="29"/>
    </row>
    <row r="1453" spans="1:12" ht="17.25" customHeight="1">
      <c r="A1453" s="22"/>
      <c r="B1453" s="23"/>
      <c r="C1453" s="23"/>
      <c r="D1453" s="32"/>
      <c r="E1453" s="38"/>
      <c r="F1453" s="38"/>
      <c r="G1453" s="38"/>
      <c r="H1453" s="53"/>
      <c r="I1453" s="53"/>
      <c r="J1453" s="53"/>
      <c r="K1453" s="53"/>
      <c r="L1453" s="23"/>
    </row>
    <row r="1454" spans="1:12" ht="17.25" customHeight="1">
      <c r="A1454" s="52" t="s">
        <v>1768</v>
      </c>
      <c r="B1454" s="37"/>
      <c r="C1454" s="23"/>
      <c r="D1454" s="23"/>
      <c r="E1454" s="42"/>
      <c r="F1454" s="54"/>
      <c r="G1454" s="42" t="s">
        <v>662</v>
      </c>
      <c r="H1454" s="54"/>
      <c r="I1454" s="42" t="s">
        <v>662</v>
      </c>
      <c r="J1454" s="54"/>
      <c r="K1454" s="42"/>
      <c r="L1454" s="74"/>
    </row>
    <row r="1455" spans="1:12" ht="17.25" customHeight="1">
      <c r="A1455" s="22" t="s">
        <v>686</v>
      </c>
      <c r="B1455" s="23"/>
      <c r="C1455" s="23" t="s">
        <v>685</v>
      </c>
      <c r="D1455" s="32">
        <v>1</v>
      </c>
      <c r="E1455" s="38">
        <f>(G1455+I1455+K1455)</f>
        <v>446055</v>
      </c>
      <c r="F1455" s="38">
        <f>+인건비!$D$3</f>
        <v>446055</v>
      </c>
      <c r="G1455" s="38">
        <f t="shared" ref="G1455:G1460" si="77">TRUNC(D1455*F1455)</f>
        <v>446055</v>
      </c>
      <c r="H1455" s="53"/>
      <c r="I1455" s="53"/>
      <c r="J1455" s="53"/>
      <c r="K1455" s="53"/>
      <c r="L1455" s="23"/>
    </row>
    <row r="1456" spans="1:12" ht="17.25" customHeight="1">
      <c r="A1456" s="22" t="s">
        <v>1172</v>
      </c>
      <c r="B1456" s="23"/>
      <c r="C1456" s="23" t="s">
        <v>685</v>
      </c>
      <c r="D1456" s="32">
        <v>2</v>
      </c>
      <c r="E1456" s="38">
        <f t="shared" ref="E1456:E1461" si="78">(G1456+I1456+K1456)</f>
        <v>693710</v>
      </c>
      <c r="F1456" s="38">
        <f>+인건비!$D$4</f>
        <v>346855</v>
      </c>
      <c r="G1456" s="38">
        <f t="shared" si="77"/>
        <v>693710</v>
      </c>
      <c r="H1456" s="53"/>
      <c r="I1456" s="53"/>
      <c r="J1456" s="53"/>
      <c r="K1456" s="53"/>
      <c r="L1456" s="23"/>
    </row>
    <row r="1457" spans="1:12" ht="17.25" customHeight="1">
      <c r="A1457" s="22" t="s">
        <v>1154</v>
      </c>
      <c r="B1457" s="23"/>
      <c r="C1457" s="23" t="s">
        <v>685</v>
      </c>
      <c r="D1457" s="32">
        <v>4</v>
      </c>
      <c r="E1457" s="38">
        <f t="shared" si="78"/>
        <v>1091660</v>
      </c>
      <c r="F1457" s="38">
        <f>+인건비!$D$6</f>
        <v>272915</v>
      </c>
      <c r="G1457" s="38">
        <f t="shared" si="77"/>
        <v>1091660</v>
      </c>
      <c r="H1457" s="53"/>
      <c r="I1457" s="53"/>
      <c r="J1457" s="53"/>
      <c r="K1457" s="53"/>
      <c r="L1457" s="23"/>
    </row>
    <row r="1458" spans="1:12" ht="17.25" customHeight="1">
      <c r="A1458" s="22" t="s">
        <v>1163</v>
      </c>
      <c r="B1458" s="23"/>
      <c r="C1458" s="23" t="s">
        <v>685</v>
      </c>
      <c r="D1458" s="32">
        <v>2</v>
      </c>
      <c r="E1458" s="38">
        <f t="shared" si="78"/>
        <v>426992</v>
      </c>
      <c r="F1458" s="38">
        <f>+인건비!$D$7</f>
        <v>213496</v>
      </c>
      <c r="G1458" s="38">
        <f t="shared" si="77"/>
        <v>426992</v>
      </c>
      <c r="H1458" s="53"/>
      <c r="I1458" s="53"/>
      <c r="J1458" s="53"/>
      <c r="K1458" s="53"/>
      <c r="L1458" s="23"/>
    </row>
    <row r="1459" spans="1:12" ht="17.25" customHeight="1">
      <c r="A1459" s="22" t="s">
        <v>1181</v>
      </c>
      <c r="B1459" s="23"/>
      <c r="C1459" s="23" t="s">
        <v>685</v>
      </c>
      <c r="D1459" s="32">
        <v>1</v>
      </c>
      <c r="E1459" s="38">
        <f>(G1459+I1459+K1459)</f>
        <v>238259</v>
      </c>
      <c r="F1459" s="38">
        <f>+인건비!$D$9</f>
        <v>238259</v>
      </c>
      <c r="G1459" s="38">
        <f t="shared" si="77"/>
        <v>238259</v>
      </c>
      <c r="H1459" s="53"/>
      <c r="I1459" s="53"/>
      <c r="J1459" s="53"/>
      <c r="K1459" s="53"/>
      <c r="L1459" s="23"/>
    </row>
    <row r="1460" spans="1:12" ht="17.25" customHeight="1">
      <c r="A1460" s="22" t="s">
        <v>1167</v>
      </c>
      <c r="B1460" s="23"/>
      <c r="C1460" s="23" t="s">
        <v>685</v>
      </c>
      <c r="D1460" s="32">
        <v>1</v>
      </c>
      <c r="E1460" s="38">
        <f t="shared" si="78"/>
        <v>194029</v>
      </c>
      <c r="F1460" s="38">
        <f>+인건비!$D$10</f>
        <v>194029</v>
      </c>
      <c r="G1460" s="38">
        <f t="shared" si="77"/>
        <v>194029</v>
      </c>
      <c r="H1460" s="53"/>
      <c r="I1460" s="53"/>
      <c r="J1460" s="53"/>
      <c r="K1460" s="53"/>
      <c r="L1460" s="23"/>
    </row>
    <row r="1461" spans="1:12" ht="17.25" customHeight="1">
      <c r="A1461" s="22" t="s">
        <v>983</v>
      </c>
      <c r="B1461" s="23"/>
      <c r="C1461" s="23" t="s">
        <v>770</v>
      </c>
      <c r="D1461" s="32">
        <v>8</v>
      </c>
      <c r="E1461" s="38">
        <f t="shared" si="78"/>
        <v>133136</v>
      </c>
      <c r="F1461" s="38"/>
      <c r="G1461" s="38"/>
      <c r="H1461" s="38"/>
      <c r="I1461" s="38"/>
      <c r="J1461" s="38">
        <f>+기계손료!$J$35</f>
        <v>16642</v>
      </c>
      <c r="K1461" s="38">
        <f>TRUNC(D1461*J1461)</f>
        <v>133136</v>
      </c>
      <c r="L1461" s="23"/>
    </row>
    <row r="1462" spans="1:12">
      <c r="A1462" s="22" t="s">
        <v>701</v>
      </c>
      <c r="B1462" s="23"/>
      <c r="C1462" s="23"/>
      <c r="D1462" s="32"/>
      <c r="E1462" s="38">
        <f>SUM(E1455:E1461)</f>
        <v>3223841</v>
      </c>
      <c r="F1462" s="38"/>
      <c r="G1462" s="38">
        <f>SUM(G1455:G1461)</f>
        <v>3090705</v>
      </c>
      <c r="H1462" s="38"/>
      <c r="I1462" s="38"/>
      <c r="J1462" s="38"/>
      <c r="K1462" s="38">
        <f>SUM(K1455:K1461)</f>
        <v>133136</v>
      </c>
      <c r="L1462" s="29"/>
    </row>
    <row r="1463" spans="1:12">
      <c r="A1463" s="22"/>
      <c r="B1463" s="23"/>
      <c r="C1463" s="23"/>
      <c r="D1463" s="32"/>
      <c r="E1463" s="38"/>
      <c r="F1463" s="38"/>
      <c r="G1463" s="38"/>
      <c r="H1463" s="38"/>
      <c r="I1463" s="38"/>
      <c r="J1463" s="38"/>
      <c r="K1463" s="38"/>
      <c r="L1463" s="29"/>
    </row>
    <row r="1464" spans="1:12">
      <c r="A1464" s="39" t="s">
        <v>682</v>
      </c>
      <c r="B1464" s="33" t="s">
        <v>1164</v>
      </c>
      <c r="C1464" s="34"/>
      <c r="D1464" s="35">
        <f>+집계표!$G$2</f>
        <v>1.1000000000000001</v>
      </c>
      <c r="E1464" s="40">
        <f>(G1464+I1464+K1464)</f>
        <v>3399775</v>
      </c>
      <c r="F1464" s="40"/>
      <c r="G1464" s="40"/>
      <c r="H1464" s="40"/>
      <c r="I1464" s="40"/>
      <c r="J1464" s="40">
        <f>+G1462</f>
        <v>3090705</v>
      </c>
      <c r="K1464" s="40">
        <f>TRUNC(D1464*J1464)</f>
        <v>3399775</v>
      </c>
      <c r="L1464" s="29"/>
    </row>
    <row r="1465" spans="1:12">
      <c r="A1465" s="39" t="s">
        <v>670</v>
      </c>
      <c r="B1465" s="33" t="s">
        <v>425</v>
      </c>
      <c r="C1465" s="34"/>
      <c r="D1465" s="35">
        <f>+집계표!$H$2</f>
        <v>0.2</v>
      </c>
      <c r="E1465" s="40">
        <f>(G1465+I1465+K1465)</f>
        <v>1298096</v>
      </c>
      <c r="F1465" s="40"/>
      <c r="G1465" s="40"/>
      <c r="H1465" s="40"/>
      <c r="I1465" s="40"/>
      <c r="J1465" s="40">
        <f>+J1464+K1464</f>
        <v>6490480</v>
      </c>
      <c r="K1465" s="40">
        <f>TRUNC(D1465*J1465)</f>
        <v>1298096</v>
      </c>
      <c r="L1465" s="29"/>
    </row>
    <row r="1466" spans="1:12">
      <c r="A1466" s="39" t="s">
        <v>718</v>
      </c>
      <c r="B1466" s="33"/>
      <c r="C1466" s="34"/>
      <c r="D1466" s="36"/>
      <c r="E1466" s="40">
        <f>SUM(E1462:E1465)</f>
        <v>7921712</v>
      </c>
      <c r="F1466" s="40"/>
      <c r="G1466" s="40">
        <f>SUM(G1462:G1465)</f>
        <v>3090705</v>
      </c>
      <c r="H1466" s="40"/>
      <c r="I1466" s="40"/>
      <c r="J1466" s="40"/>
      <c r="K1466" s="40">
        <f>SUM(K1462:K1465)</f>
        <v>4831007</v>
      </c>
      <c r="L1466" s="29"/>
    </row>
    <row r="1467" spans="1:12" ht="17.25" customHeight="1">
      <c r="A1467" s="22"/>
      <c r="B1467" s="23"/>
      <c r="C1467" s="23"/>
      <c r="D1467" s="32"/>
      <c r="E1467" s="38"/>
      <c r="F1467" s="38"/>
      <c r="G1467" s="38"/>
      <c r="H1467" s="53"/>
      <c r="I1467" s="53"/>
      <c r="J1467" s="53"/>
      <c r="K1467" s="53"/>
      <c r="L1467" s="23"/>
    </row>
    <row r="1468" spans="1:12" ht="17.25" customHeight="1">
      <c r="A1468" s="52" t="s">
        <v>944</v>
      </c>
      <c r="B1468" s="37"/>
      <c r="C1468" s="23"/>
      <c r="D1468" s="23"/>
      <c r="E1468" s="42"/>
      <c r="F1468" s="54"/>
      <c r="G1468" s="42" t="s">
        <v>662</v>
      </c>
      <c r="H1468" s="54"/>
      <c r="I1468" s="42" t="s">
        <v>662</v>
      </c>
      <c r="J1468" s="54"/>
      <c r="K1468" s="42"/>
      <c r="L1468" s="74"/>
    </row>
    <row r="1469" spans="1:12" ht="17.25" customHeight="1">
      <c r="A1469" s="22" t="s">
        <v>686</v>
      </c>
      <c r="B1469" s="23"/>
      <c r="C1469" s="23" t="s">
        <v>685</v>
      </c>
      <c r="D1469" s="32">
        <v>1</v>
      </c>
      <c r="E1469" s="38">
        <f>(G1469+I1469+K1469)</f>
        <v>446055</v>
      </c>
      <c r="F1469" s="38">
        <f>+인건비!$D$3</f>
        <v>446055</v>
      </c>
      <c r="G1469" s="38">
        <f t="shared" ref="G1469:G1474" si="79">TRUNC(D1469*F1469)</f>
        <v>446055</v>
      </c>
      <c r="H1469" s="53"/>
      <c r="I1469" s="53"/>
      <c r="J1469" s="53"/>
      <c r="K1469" s="53"/>
      <c r="L1469" s="23"/>
    </row>
    <row r="1470" spans="1:12" ht="17.25" customHeight="1">
      <c r="A1470" s="22" t="s">
        <v>1172</v>
      </c>
      <c r="B1470" s="23"/>
      <c r="C1470" s="23" t="s">
        <v>685</v>
      </c>
      <c r="D1470" s="32">
        <v>3</v>
      </c>
      <c r="E1470" s="38">
        <f t="shared" ref="E1470:E1475" si="80">(G1470+I1470+K1470)</f>
        <v>1040565</v>
      </c>
      <c r="F1470" s="38">
        <f>+인건비!$D$4</f>
        <v>346855</v>
      </c>
      <c r="G1470" s="38">
        <f t="shared" si="79"/>
        <v>1040565</v>
      </c>
      <c r="H1470" s="53"/>
      <c r="I1470" s="53"/>
      <c r="J1470" s="53"/>
      <c r="K1470" s="53"/>
      <c r="L1470" s="23"/>
    </row>
    <row r="1471" spans="1:12" ht="17.25" customHeight="1">
      <c r="A1471" s="22" t="s">
        <v>1154</v>
      </c>
      <c r="B1471" s="23"/>
      <c r="C1471" s="23" t="s">
        <v>685</v>
      </c>
      <c r="D1471" s="32">
        <v>6</v>
      </c>
      <c r="E1471" s="38">
        <f t="shared" si="80"/>
        <v>1637490</v>
      </c>
      <c r="F1471" s="38">
        <f>+인건비!$D$6</f>
        <v>272915</v>
      </c>
      <c r="G1471" s="38">
        <f t="shared" si="79"/>
        <v>1637490</v>
      </c>
      <c r="H1471" s="53"/>
      <c r="I1471" s="53"/>
      <c r="J1471" s="53"/>
      <c r="K1471" s="53"/>
      <c r="L1471" s="23"/>
    </row>
    <row r="1472" spans="1:12" ht="17.25" customHeight="1">
      <c r="A1472" s="22" t="s">
        <v>1163</v>
      </c>
      <c r="B1472" s="23"/>
      <c r="C1472" s="23" t="s">
        <v>685</v>
      </c>
      <c r="D1472" s="32">
        <v>3</v>
      </c>
      <c r="E1472" s="38">
        <f t="shared" si="80"/>
        <v>640488</v>
      </c>
      <c r="F1472" s="38">
        <f>+인건비!$D$7</f>
        <v>213496</v>
      </c>
      <c r="G1472" s="38">
        <f t="shared" si="79"/>
        <v>640488</v>
      </c>
      <c r="H1472" s="53"/>
      <c r="I1472" s="53"/>
      <c r="J1472" s="53"/>
      <c r="K1472" s="53"/>
      <c r="L1472" s="23"/>
    </row>
    <row r="1473" spans="1:12" ht="17.25" customHeight="1">
      <c r="A1473" s="22" t="s">
        <v>1181</v>
      </c>
      <c r="B1473" s="23"/>
      <c r="C1473" s="23" t="s">
        <v>685</v>
      </c>
      <c r="D1473" s="32">
        <v>1</v>
      </c>
      <c r="E1473" s="38">
        <f t="shared" si="80"/>
        <v>238259</v>
      </c>
      <c r="F1473" s="38">
        <f>+인건비!$D$9</f>
        <v>238259</v>
      </c>
      <c r="G1473" s="38">
        <f t="shared" si="79"/>
        <v>238259</v>
      </c>
      <c r="H1473" s="53"/>
      <c r="I1473" s="53"/>
      <c r="J1473" s="53"/>
      <c r="K1473" s="53"/>
      <c r="L1473" s="23"/>
    </row>
    <row r="1474" spans="1:12" ht="17.25" customHeight="1">
      <c r="A1474" s="22" t="s">
        <v>1167</v>
      </c>
      <c r="B1474" s="23"/>
      <c r="C1474" s="23" t="s">
        <v>685</v>
      </c>
      <c r="D1474" s="32">
        <v>1</v>
      </c>
      <c r="E1474" s="38">
        <f t="shared" si="80"/>
        <v>194029</v>
      </c>
      <c r="F1474" s="38">
        <f>+인건비!$D$10</f>
        <v>194029</v>
      </c>
      <c r="G1474" s="38">
        <f t="shared" si="79"/>
        <v>194029</v>
      </c>
      <c r="H1474" s="53"/>
      <c r="I1474" s="53"/>
      <c r="J1474" s="53"/>
      <c r="K1474" s="53"/>
      <c r="L1474" s="23"/>
    </row>
    <row r="1475" spans="1:12" ht="17.25" customHeight="1">
      <c r="A1475" s="22" t="s">
        <v>982</v>
      </c>
      <c r="B1475" s="23"/>
      <c r="C1475" s="23" t="s">
        <v>770</v>
      </c>
      <c r="D1475" s="32">
        <v>8</v>
      </c>
      <c r="E1475" s="38">
        <f t="shared" si="80"/>
        <v>118496</v>
      </c>
      <c r="F1475" s="38"/>
      <c r="G1475" s="38"/>
      <c r="H1475" s="38"/>
      <c r="I1475" s="38"/>
      <c r="J1475" s="38">
        <f>+기계손료!$J$36</f>
        <v>14812</v>
      </c>
      <c r="K1475" s="38">
        <f>TRUNC(D1475*J1475)</f>
        <v>118496</v>
      </c>
      <c r="L1475" s="23"/>
    </row>
    <row r="1476" spans="1:12">
      <c r="A1476" s="22" t="s">
        <v>701</v>
      </c>
      <c r="B1476" s="23"/>
      <c r="C1476" s="23"/>
      <c r="D1476" s="32"/>
      <c r="E1476" s="38">
        <f>SUM(E1469:E1475)</f>
        <v>4315382</v>
      </c>
      <c r="F1476" s="38"/>
      <c r="G1476" s="38">
        <f>SUM(G1469:G1475)</f>
        <v>4196886</v>
      </c>
      <c r="H1476" s="38"/>
      <c r="I1476" s="38"/>
      <c r="J1476" s="38"/>
      <c r="K1476" s="38">
        <f>SUM(K1469:K1475)</f>
        <v>118496</v>
      </c>
      <c r="L1476" s="29"/>
    </row>
    <row r="1477" spans="1:12">
      <c r="A1477" s="22"/>
      <c r="B1477" s="23"/>
      <c r="C1477" s="23"/>
      <c r="D1477" s="32"/>
      <c r="E1477" s="38"/>
      <c r="F1477" s="38"/>
      <c r="G1477" s="38"/>
      <c r="H1477" s="38"/>
      <c r="I1477" s="38"/>
      <c r="J1477" s="38"/>
      <c r="K1477" s="38"/>
      <c r="L1477" s="29"/>
    </row>
    <row r="1478" spans="1:12">
      <c r="A1478" s="39" t="s">
        <v>682</v>
      </c>
      <c r="B1478" s="33" t="s">
        <v>1164</v>
      </c>
      <c r="C1478" s="34"/>
      <c r="D1478" s="35">
        <f>+집계표!$G$2</f>
        <v>1.1000000000000001</v>
      </c>
      <c r="E1478" s="40">
        <f>(G1478+I1478+K1478)</f>
        <v>4616574</v>
      </c>
      <c r="F1478" s="40"/>
      <c r="G1478" s="40"/>
      <c r="H1478" s="40"/>
      <c r="I1478" s="40"/>
      <c r="J1478" s="40">
        <f>+G1476</f>
        <v>4196886</v>
      </c>
      <c r="K1478" s="40">
        <f>TRUNC(D1478*J1478)</f>
        <v>4616574</v>
      </c>
      <c r="L1478" s="29"/>
    </row>
    <row r="1479" spans="1:12">
      <c r="A1479" s="39" t="s">
        <v>670</v>
      </c>
      <c r="B1479" s="33" t="s">
        <v>425</v>
      </c>
      <c r="C1479" s="34"/>
      <c r="D1479" s="35">
        <f>+집계표!$H$2</f>
        <v>0.2</v>
      </c>
      <c r="E1479" s="40">
        <f>(G1479+I1479+K1479)</f>
        <v>1762692</v>
      </c>
      <c r="F1479" s="40"/>
      <c r="G1479" s="40"/>
      <c r="H1479" s="40"/>
      <c r="I1479" s="40"/>
      <c r="J1479" s="40">
        <f>+J1478+K1478</f>
        <v>8813460</v>
      </c>
      <c r="K1479" s="40">
        <f>TRUNC(D1479*J1479)</f>
        <v>1762692</v>
      </c>
      <c r="L1479" s="29"/>
    </row>
    <row r="1480" spans="1:12">
      <c r="A1480" s="39" t="s">
        <v>718</v>
      </c>
      <c r="B1480" s="33"/>
      <c r="C1480" s="34"/>
      <c r="D1480" s="36"/>
      <c r="E1480" s="40">
        <f>SUM(E1476:E1479)</f>
        <v>10694648</v>
      </c>
      <c r="F1480" s="40"/>
      <c r="G1480" s="40">
        <f>SUM(G1476:G1479)</f>
        <v>4196886</v>
      </c>
      <c r="H1480" s="40"/>
      <c r="I1480" s="40"/>
      <c r="J1480" s="40"/>
      <c r="K1480" s="40">
        <f>SUM(K1476:K1479)</f>
        <v>6497762</v>
      </c>
      <c r="L1480" s="29"/>
    </row>
    <row r="1481" spans="1:12" ht="17.25" customHeight="1">
      <c r="A1481" s="22"/>
      <c r="B1481" s="23"/>
      <c r="C1481" s="23"/>
      <c r="D1481" s="32"/>
      <c r="E1481" s="38"/>
      <c r="F1481" s="38"/>
      <c r="G1481" s="38"/>
      <c r="H1481" s="53"/>
      <c r="I1481" s="53"/>
      <c r="J1481" s="53"/>
      <c r="K1481" s="53"/>
      <c r="L1481" s="23"/>
    </row>
    <row r="1482" spans="1:12" ht="17.25" customHeight="1">
      <c r="A1482" s="52" t="s">
        <v>2100</v>
      </c>
      <c r="B1482" s="37"/>
      <c r="C1482" s="23"/>
      <c r="D1482" s="23"/>
      <c r="E1482" s="42"/>
      <c r="F1482" s="54"/>
      <c r="G1482" s="42" t="s">
        <v>662</v>
      </c>
      <c r="H1482" s="54"/>
      <c r="I1482" s="42" t="s">
        <v>662</v>
      </c>
      <c r="J1482" s="54"/>
      <c r="K1482" s="42"/>
      <c r="L1482" s="74"/>
    </row>
    <row r="1483" spans="1:12" ht="17.25" customHeight="1">
      <c r="A1483" s="22" t="s">
        <v>686</v>
      </c>
      <c r="B1483" s="23"/>
      <c r="C1483" s="23" t="s">
        <v>685</v>
      </c>
      <c r="D1483" s="32">
        <v>0.5</v>
      </c>
      <c r="E1483" s="38">
        <f>(G1483+I1483+K1483)</f>
        <v>223027</v>
      </c>
      <c r="F1483" s="38">
        <f>+인건비!$D$3</f>
        <v>446055</v>
      </c>
      <c r="G1483" s="38">
        <f t="shared" ref="G1483:G1488" si="81">TRUNC(D1483*F1483)</f>
        <v>223027</v>
      </c>
      <c r="H1483" s="53"/>
      <c r="I1483" s="53"/>
      <c r="J1483" s="53"/>
      <c r="K1483" s="53"/>
      <c r="L1483" s="23"/>
    </row>
    <row r="1484" spans="1:12" ht="17.25" customHeight="1">
      <c r="A1484" s="22" t="s">
        <v>1172</v>
      </c>
      <c r="B1484" s="23"/>
      <c r="C1484" s="23" t="s">
        <v>685</v>
      </c>
      <c r="D1484" s="32">
        <v>1</v>
      </c>
      <c r="E1484" s="38">
        <f t="shared" ref="E1484:E1489" si="82">(G1484+I1484+K1484)</f>
        <v>346855</v>
      </c>
      <c r="F1484" s="38">
        <f>+인건비!$D$4</f>
        <v>346855</v>
      </c>
      <c r="G1484" s="38">
        <f t="shared" si="81"/>
        <v>346855</v>
      </c>
      <c r="H1484" s="53"/>
      <c r="I1484" s="53"/>
      <c r="J1484" s="53"/>
      <c r="K1484" s="53"/>
      <c r="L1484" s="23"/>
    </row>
    <row r="1485" spans="1:12" ht="17.25" customHeight="1">
      <c r="A1485" s="22" t="s">
        <v>1154</v>
      </c>
      <c r="B1485" s="23"/>
      <c r="C1485" s="23" t="s">
        <v>685</v>
      </c>
      <c r="D1485" s="32">
        <v>2</v>
      </c>
      <c r="E1485" s="38">
        <f t="shared" si="82"/>
        <v>545830</v>
      </c>
      <c r="F1485" s="38">
        <f>+인건비!$D$6</f>
        <v>272915</v>
      </c>
      <c r="G1485" s="38">
        <f t="shared" si="81"/>
        <v>545830</v>
      </c>
      <c r="H1485" s="53"/>
      <c r="I1485" s="53"/>
      <c r="J1485" s="53"/>
      <c r="K1485" s="53"/>
      <c r="L1485" s="23"/>
    </row>
    <row r="1486" spans="1:12" ht="17.25" customHeight="1">
      <c r="A1486" s="22" t="s">
        <v>1163</v>
      </c>
      <c r="B1486" s="23"/>
      <c r="C1486" s="23" t="s">
        <v>685</v>
      </c>
      <c r="D1486" s="32">
        <v>1</v>
      </c>
      <c r="E1486" s="38">
        <f t="shared" si="82"/>
        <v>213496</v>
      </c>
      <c r="F1486" s="38">
        <f>+인건비!$D$7</f>
        <v>213496</v>
      </c>
      <c r="G1486" s="38">
        <f t="shared" si="81"/>
        <v>213496</v>
      </c>
      <c r="H1486" s="53"/>
      <c r="I1486" s="53"/>
      <c r="J1486" s="53"/>
      <c r="K1486" s="53"/>
      <c r="L1486" s="23"/>
    </row>
    <row r="1487" spans="1:12" ht="17.25" customHeight="1">
      <c r="A1487" s="22" t="s">
        <v>1181</v>
      </c>
      <c r="B1487" s="23"/>
      <c r="C1487" s="23" t="s">
        <v>685</v>
      </c>
      <c r="D1487" s="32">
        <v>0.5</v>
      </c>
      <c r="E1487" s="38">
        <f t="shared" si="82"/>
        <v>119129</v>
      </c>
      <c r="F1487" s="38">
        <f>+인건비!$D$9</f>
        <v>238259</v>
      </c>
      <c r="G1487" s="38">
        <f t="shared" si="81"/>
        <v>119129</v>
      </c>
      <c r="H1487" s="53"/>
      <c r="I1487" s="53"/>
      <c r="J1487" s="53"/>
      <c r="K1487" s="53"/>
      <c r="L1487" s="23"/>
    </row>
    <row r="1488" spans="1:12" ht="17.25" customHeight="1">
      <c r="A1488" s="22" t="s">
        <v>1167</v>
      </c>
      <c r="B1488" s="23"/>
      <c r="C1488" s="23" t="s">
        <v>685</v>
      </c>
      <c r="D1488" s="32">
        <v>0.5</v>
      </c>
      <c r="E1488" s="38">
        <f t="shared" si="82"/>
        <v>97014</v>
      </c>
      <c r="F1488" s="38">
        <f>+인건비!$D$10</f>
        <v>194029</v>
      </c>
      <c r="G1488" s="38">
        <f t="shared" si="81"/>
        <v>97014</v>
      </c>
      <c r="H1488" s="53"/>
      <c r="I1488" s="53"/>
      <c r="J1488" s="53"/>
      <c r="K1488" s="53"/>
      <c r="L1488" s="23"/>
    </row>
    <row r="1489" spans="1:12" ht="17.25" customHeight="1">
      <c r="A1489" s="22" t="s">
        <v>1196</v>
      </c>
      <c r="B1489" s="23"/>
      <c r="C1489" s="23" t="s">
        <v>770</v>
      </c>
      <c r="D1489" s="32">
        <v>4</v>
      </c>
      <c r="E1489" s="38">
        <f t="shared" si="82"/>
        <v>72400</v>
      </c>
      <c r="F1489" s="38"/>
      <c r="G1489" s="38"/>
      <c r="H1489" s="38"/>
      <c r="I1489" s="38"/>
      <c r="J1489" s="38">
        <f>+기계손료!$J$37</f>
        <v>18100</v>
      </c>
      <c r="K1489" s="38">
        <f>TRUNC(D1489*J1489)</f>
        <v>72400</v>
      </c>
      <c r="L1489" s="23"/>
    </row>
    <row r="1490" spans="1:12">
      <c r="A1490" s="22" t="s">
        <v>701</v>
      </c>
      <c r="B1490" s="23"/>
      <c r="C1490" s="23"/>
      <c r="D1490" s="32"/>
      <c r="E1490" s="38">
        <f>SUM(E1483:E1489)</f>
        <v>1617751</v>
      </c>
      <c r="F1490" s="38"/>
      <c r="G1490" s="38">
        <f>SUM(G1483:G1489)</f>
        <v>1545351</v>
      </c>
      <c r="H1490" s="38"/>
      <c r="I1490" s="38"/>
      <c r="J1490" s="38"/>
      <c r="K1490" s="38">
        <f>SUM(K1483:K1489)</f>
        <v>72400</v>
      </c>
      <c r="L1490" s="29"/>
    </row>
    <row r="1491" spans="1:12">
      <c r="A1491" s="22"/>
      <c r="B1491" s="23"/>
      <c r="C1491" s="23"/>
      <c r="D1491" s="32"/>
      <c r="E1491" s="38"/>
      <c r="F1491" s="38"/>
      <c r="G1491" s="38"/>
      <c r="H1491" s="38"/>
      <c r="I1491" s="38"/>
      <c r="J1491" s="38"/>
      <c r="K1491" s="38"/>
      <c r="L1491" s="29"/>
    </row>
    <row r="1492" spans="1:12">
      <c r="A1492" s="39" t="s">
        <v>682</v>
      </c>
      <c r="B1492" s="33" t="s">
        <v>1164</v>
      </c>
      <c r="C1492" s="34"/>
      <c r="D1492" s="35">
        <f>+집계표!$G$2</f>
        <v>1.1000000000000001</v>
      </c>
      <c r="E1492" s="40">
        <f>(G1492+I1492+K1492)</f>
        <v>1699886</v>
      </c>
      <c r="F1492" s="40"/>
      <c r="G1492" s="40"/>
      <c r="H1492" s="40"/>
      <c r="I1492" s="40"/>
      <c r="J1492" s="40">
        <f>+G1490</f>
        <v>1545351</v>
      </c>
      <c r="K1492" s="40">
        <f>TRUNC(D1492*J1492)</f>
        <v>1699886</v>
      </c>
      <c r="L1492" s="29"/>
    </row>
    <row r="1493" spans="1:12">
      <c r="A1493" s="39" t="s">
        <v>670</v>
      </c>
      <c r="B1493" s="33" t="s">
        <v>425</v>
      </c>
      <c r="C1493" s="34"/>
      <c r="D1493" s="35">
        <f>+집계표!$H$2</f>
        <v>0.2</v>
      </c>
      <c r="E1493" s="40">
        <f>(G1493+I1493+K1493)</f>
        <v>649047</v>
      </c>
      <c r="F1493" s="40"/>
      <c r="G1493" s="40"/>
      <c r="H1493" s="40"/>
      <c r="I1493" s="40"/>
      <c r="J1493" s="40">
        <f>+J1492+K1492</f>
        <v>3245237</v>
      </c>
      <c r="K1493" s="40">
        <f>TRUNC(D1493*J1493)</f>
        <v>649047</v>
      </c>
      <c r="L1493" s="29"/>
    </row>
    <row r="1494" spans="1:12">
      <c r="A1494" s="39" t="s">
        <v>718</v>
      </c>
      <c r="B1494" s="33"/>
      <c r="C1494" s="34"/>
      <c r="D1494" s="36"/>
      <c r="E1494" s="40">
        <f>SUM(E1490:E1493)</f>
        <v>3966684</v>
      </c>
      <c r="F1494" s="40"/>
      <c r="G1494" s="40">
        <f>SUM(G1490:G1493)</f>
        <v>1545351</v>
      </c>
      <c r="H1494" s="40"/>
      <c r="I1494" s="40"/>
      <c r="J1494" s="40"/>
      <c r="K1494" s="40">
        <f>SUM(K1490:K1493)</f>
        <v>2421333</v>
      </c>
      <c r="L1494" s="29"/>
    </row>
    <row r="1495" spans="1:12">
      <c r="A1495" s="60"/>
      <c r="B1495" s="60"/>
      <c r="C1495" s="60"/>
      <c r="D1495" s="60"/>
      <c r="E1495" s="60"/>
      <c r="F1495" s="60"/>
      <c r="G1495" s="60"/>
      <c r="H1495" s="60"/>
      <c r="I1495" s="60"/>
      <c r="J1495" s="60"/>
      <c r="K1495" s="60"/>
      <c r="L1495" s="61"/>
    </row>
  </sheetData>
  <mergeCells count="8">
    <mergeCell ref="M1:W2"/>
    <mergeCell ref="M3:W7"/>
    <mergeCell ref="L1:L2"/>
    <mergeCell ref="A1:A2"/>
    <mergeCell ref="B1:B2"/>
    <mergeCell ref="C1:C2"/>
    <mergeCell ref="D1:D2"/>
    <mergeCell ref="E1:E2"/>
  </mergeCells>
  <phoneticPr fontId="50" type="noConversion"/>
  <printOptions horizontalCentered="1"/>
  <pageMargins left="0.2361111044883728" right="0.2361111044883728" top="0.35430556535720825" bottom="0.35430556535720825" header="0.15736110508441925" footer="0.19680555164813995"/>
  <pageSetup paperSize="9" scale="61" fitToHeight="0" orientation="portrait"/>
  <headerFooter alignWithMargins="0">
    <oddFooter>&amp;C&amp;"+,Regular"&amp;10&amp;A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E39D1-90C1-4E07-9D13-214DA777F4D2}">
  <sheetPr codeName="Sheet6">
    <pageSetUpPr fitToPage="1"/>
  </sheetPr>
  <dimension ref="A1:IV1519"/>
  <sheetViews>
    <sheetView zoomScale="85" zoomScaleNormal="85" zoomScaleSheetLayoutView="75" workbookViewId="0">
      <pane ySplit="2" topLeftCell="A3" activePane="bottomLeft" state="frozen"/>
      <selection activeCell="A104" sqref="A104"/>
      <selection pane="bottomLeft" activeCell="A104" sqref="A104"/>
    </sheetView>
  </sheetViews>
  <sheetFormatPr defaultRowHeight="17.25"/>
  <cols>
    <col min="1" max="1" width="19.5" style="25" customWidth="1"/>
    <col min="2" max="2" width="17.25" style="25" customWidth="1"/>
    <col min="3" max="3" width="4.625" style="25" customWidth="1"/>
    <col min="4" max="4" width="8.625" style="25" customWidth="1"/>
    <col min="5" max="5" width="14.25" style="25" customWidth="1"/>
    <col min="6" max="11" width="12.625" style="25" customWidth="1"/>
    <col min="12" max="12" width="10.375" style="25" customWidth="1"/>
    <col min="13" max="256" width="9" style="25"/>
  </cols>
  <sheetData>
    <row r="1" spans="1:23" ht="17.25" customHeight="1">
      <c r="A1" s="231" t="s">
        <v>419</v>
      </c>
      <c r="B1" s="231" t="s">
        <v>416</v>
      </c>
      <c r="C1" s="231" t="s">
        <v>664</v>
      </c>
      <c r="D1" s="231" t="s">
        <v>667</v>
      </c>
      <c r="E1" s="231" t="s">
        <v>417</v>
      </c>
      <c r="F1" s="51" t="s">
        <v>1135</v>
      </c>
      <c r="G1" s="51"/>
      <c r="H1" s="51" t="s">
        <v>1146</v>
      </c>
      <c r="I1" s="51"/>
      <c r="J1" s="51" t="s">
        <v>421</v>
      </c>
      <c r="K1" s="51"/>
      <c r="L1" s="231" t="s">
        <v>1145</v>
      </c>
      <c r="M1" s="221" t="s">
        <v>100</v>
      </c>
      <c r="N1" s="222"/>
      <c r="O1" s="222"/>
      <c r="P1" s="222"/>
      <c r="Q1" s="222"/>
      <c r="R1" s="222"/>
      <c r="S1" s="222"/>
      <c r="T1" s="222"/>
      <c r="U1" s="222"/>
      <c r="V1" s="222"/>
      <c r="W1" s="222"/>
    </row>
    <row r="2" spans="1:23">
      <c r="A2" s="231"/>
      <c r="B2" s="231"/>
      <c r="C2" s="231"/>
      <c r="D2" s="231"/>
      <c r="E2" s="231"/>
      <c r="F2" s="23" t="s">
        <v>1147</v>
      </c>
      <c r="G2" s="23" t="s">
        <v>1130</v>
      </c>
      <c r="H2" s="23" t="s">
        <v>1147</v>
      </c>
      <c r="I2" s="23" t="s">
        <v>1130</v>
      </c>
      <c r="J2" s="23" t="s">
        <v>1147</v>
      </c>
      <c r="K2" s="23" t="s">
        <v>1130</v>
      </c>
      <c r="L2" s="231"/>
      <c r="M2" s="221"/>
      <c r="N2" s="222"/>
      <c r="O2" s="222"/>
      <c r="P2" s="222"/>
      <c r="Q2" s="222"/>
      <c r="R2" s="222"/>
      <c r="S2" s="222"/>
      <c r="T2" s="222"/>
      <c r="U2" s="222"/>
      <c r="V2" s="222"/>
      <c r="W2" s="222"/>
    </row>
    <row r="3" spans="1:23">
      <c r="A3" s="41" t="s">
        <v>1980</v>
      </c>
      <c r="B3" s="37"/>
      <c r="C3" s="23"/>
      <c r="D3" s="23"/>
      <c r="E3" s="42"/>
      <c r="F3" s="54"/>
      <c r="G3" s="42" t="s">
        <v>662</v>
      </c>
      <c r="H3" s="54"/>
      <c r="I3" s="42" t="s">
        <v>662</v>
      </c>
      <c r="J3" s="54"/>
      <c r="K3" s="42"/>
      <c r="L3" s="27"/>
    </row>
    <row r="4" spans="1:23">
      <c r="A4" s="22" t="s">
        <v>1172</v>
      </c>
      <c r="B4" s="23"/>
      <c r="C4" s="23" t="s">
        <v>685</v>
      </c>
      <c r="D4" s="32">
        <v>0.5</v>
      </c>
      <c r="E4" s="38">
        <f>(G4+I4+K4)</f>
        <v>173427</v>
      </c>
      <c r="F4" s="38">
        <f>+인건비!$D$4</f>
        <v>346855</v>
      </c>
      <c r="G4" s="38">
        <f>TRUNC(D4*F4)</f>
        <v>173427</v>
      </c>
      <c r="H4" s="38"/>
      <c r="I4" s="38"/>
      <c r="J4" s="38"/>
      <c r="K4" s="38"/>
      <c r="L4" s="23"/>
    </row>
    <row r="5" spans="1:23">
      <c r="A5" s="22" t="s">
        <v>1161</v>
      </c>
      <c r="B5" s="23"/>
      <c r="C5" s="23" t="s">
        <v>685</v>
      </c>
      <c r="D5" s="32">
        <v>2</v>
      </c>
      <c r="E5" s="38">
        <f>(G5+I5+K5)</f>
        <v>587598</v>
      </c>
      <c r="F5" s="38">
        <f>+인건비!$D$5</f>
        <v>293799</v>
      </c>
      <c r="G5" s="38">
        <f>TRUNC(D5*F5)</f>
        <v>587598</v>
      </c>
      <c r="H5" s="38"/>
      <c r="I5" s="38"/>
      <c r="J5" s="38"/>
      <c r="K5" s="38"/>
      <c r="L5" s="23"/>
    </row>
    <row r="6" spans="1:23" ht="17.25" customHeight="1">
      <c r="A6" s="22" t="s">
        <v>1163</v>
      </c>
      <c r="B6" s="23" t="s">
        <v>662</v>
      </c>
      <c r="C6" s="23" t="s">
        <v>685</v>
      </c>
      <c r="D6" s="32">
        <v>1</v>
      </c>
      <c r="E6" s="38">
        <f>(G6+I6+K6)</f>
        <v>213496</v>
      </c>
      <c r="F6" s="38">
        <f>+인건비!$D$7</f>
        <v>213496</v>
      </c>
      <c r="G6" s="38">
        <f>TRUNC(D6*F6)</f>
        <v>213496</v>
      </c>
      <c r="H6" s="38"/>
      <c r="I6" s="38"/>
      <c r="J6" s="38"/>
      <c r="K6" s="38"/>
      <c r="L6" s="23"/>
    </row>
    <row r="7" spans="1:23">
      <c r="A7" s="22" t="s">
        <v>701</v>
      </c>
      <c r="B7" s="23"/>
      <c r="C7" s="23"/>
      <c r="D7" s="32"/>
      <c r="E7" s="38">
        <f>SUM(E4:E6)</f>
        <v>974521</v>
      </c>
      <c r="F7" s="38"/>
      <c r="G7" s="38">
        <f>SUM(G4:G6)</f>
        <v>974521</v>
      </c>
      <c r="H7" s="38"/>
      <c r="I7" s="38"/>
      <c r="J7" s="38"/>
      <c r="K7" s="38"/>
      <c r="L7" s="29"/>
    </row>
    <row r="8" spans="1:23">
      <c r="A8" s="22"/>
      <c r="B8" s="23"/>
      <c r="C8" s="23"/>
      <c r="D8" s="32"/>
      <c r="E8" s="38"/>
      <c r="F8" s="38"/>
      <c r="G8" s="38"/>
      <c r="H8" s="38"/>
      <c r="I8" s="38"/>
      <c r="J8" s="38"/>
      <c r="K8" s="38"/>
      <c r="L8" s="29"/>
    </row>
    <row r="9" spans="1:23">
      <c r="A9" s="39" t="s">
        <v>682</v>
      </c>
      <c r="B9" s="33" t="s">
        <v>1164</v>
      </c>
      <c r="C9" s="34"/>
      <c r="D9" s="35">
        <f>+집계표!$G$2</f>
        <v>1.1000000000000001</v>
      </c>
      <c r="E9" s="40">
        <f>(G9+I9+K9)</f>
        <v>1071973</v>
      </c>
      <c r="F9" s="40"/>
      <c r="G9" s="40"/>
      <c r="H9" s="40"/>
      <c r="I9" s="40"/>
      <c r="J9" s="40">
        <f>+G7</f>
        <v>974521</v>
      </c>
      <c r="K9" s="40">
        <f>TRUNC(D9*J9)</f>
        <v>1071973</v>
      </c>
      <c r="L9" s="23"/>
    </row>
    <row r="10" spans="1:23">
      <c r="A10" s="39" t="s">
        <v>670</v>
      </c>
      <c r="B10" s="33" t="s">
        <v>425</v>
      </c>
      <c r="C10" s="34"/>
      <c r="D10" s="35">
        <f>+집계표!$H$2</f>
        <v>0.2</v>
      </c>
      <c r="E10" s="40">
        <f>(G10+I10+K10)</f>
        <v>409298</v>
      </c>
      <c r="F10" s="40"/>
      <c r="G10" s="40"/>
      <c r="H10" s="40"/>
      <c r="I10" s="40"/>
      <c r="J10" s="40">
        <f>+J9+K9</f>
        <v>2046494</v>
      </c>
      <c r="K10" s="40">
        <f>TRUNC(D10*J10)</f>
        <v>409298</v>
      </c>
      <c r="L10" s="23"/>
    </row>
    <row r="11" spans="1:23">
      <c r="A11" s="39" t="s">
        <v>718</v>
      </c>
      <c r="B11" s="33"/>
      <c r="C11" s="34"/>
      <c r="D11" s="36"/>
      <c r="E11" s="40">
        <f>SUM(E7:E10)</f>
        <v>2455792</v>
      </c>
      <c r="F11" s="40"/>
      <c r="G11" s="40">
        <f>SUM(G7:G10)</f>
        <v>974521</v>
      </c>
      <c r="H11" s="40"/>
      <c r="I11" s="40"/>
      <c r="J11" s="40"/>
      <c r="K11" s="40">
        <f>SUM(K7:K10)</f>
        <v>1481271</v>
      </c>
      <c r="L11" s="23"/>
    </row>
    <row r="12" spans="1:23">
      <c r="A12" s="39"/>
      <c r="B12" s="33"/>
      <c r="C12" s="34"/>
      <c r="D12" s="36"/>
      <c r="E12" s="40"/>
      <c r="F12" s="40"/>
      <c r="G12" s="40"/>
      <c r="H12" s="40"/>
      <c r="I12" s="40"/>
      <c r="J12" s="40"/>
      <c r="K12" s="40"/>
      <c r="L12" s="23"/>
    </row>
    <row r="13" spans="1:23">
      <c r="A13" s="41" t="s">
        <v>1985</v>
      </c>
      <c r="B13" s="37"/>
      <c r="C13" s="23"/>
      <c r="D13" s="23"/>
      <c r="E13" s="42"/>
      <c r="F13" s="54"/>
      <c r="G13" s="42" t="s">
        <v>662</v>
      </c>
      <c r="H13" s="54"/>
      <c r="I13" s="42" t="s">
        <v>662</v>
      </c>
      <c r="J13" s="54"/>
      <c r="K13" s="42"/>
      <c r="L13" s="27"/>
    </row>
    <row r="14" spans="1:23">
      <c r="A14" s="22" t="s">
        <v>1172</v>
      </c>
      <c r="B14" s="23"/>
      <c r="C14" s="23" t="s">
        <v>685</v>
      </c>
      <c r="D14" s="32">
        <v>0.7</v>
      </c>
      <c r="E14" s="38">
        <f>(G14+I14+K14)</f>
        <v>242798</v>
      </c>
      <c r="F14" s="38">
        <f>+인건비!$D$4</f>
        <v>346855</v>
      </c>
      <c r="G14" s="38">
        <f>TRUNC(D14*F14)</f>
        <v>242798</v>
      </c>
      <c r="H14" s="38"/>
      <c r="I14" s="38"/>
      <c r="J14" s="38"/>
      <c r="K14" s="38"/>
      <c r="L14" s="23"/>
    </row>
    <row r="15" spans="1:23">
      <c r="A15" s="22" t="s">
        <v>1161</v>
      </c>
      <c r="B15" s="23"/>
      <c r="C15" s="23" t="s">
        <v>685</v>
      </c>
      <c r="D15" s="32">
        <v>1.5</v>
      </c>
      <c r="E15" s="38">
        <f>(G15+I15+K15)</f>
        <v>440698</v>
      </c>
      <c r="F15" s="38">
        <f>+인건비!$D$5</f>
        <v>293799</v>
      </c>
      <c r="G15" s="38">
        <f>TRUNC(D15*F15)</f>
        <v>440698</v>
      </c>
      <c r="H15" s="38"/>
      <c r="I15" s="38"/>
      <c r="J15" s="38"/>
      <c r="K15" s="38"/>
      <c r="L15" s="23"/>
    </row>
    <row r="16" spans="1:23" ht="17.25" customHeight="1">
      <c r="A16" s="22" t="s">
        <v>1163</v>
      </c>
      <c r="B16" s="23" t="s">
        <v>662</v>
      </c>
      <c r="C16" s="23" t="s">
        <v>685</v>
      </c>
      <c r="D16" s="32">
        <v>1</v>
      </c>
      <c r="E16" s="38">
        <f>(G16+I16+K16)</f>
        <v>213496</v>
      </c>
      <c r="F16" s="38">
        <f>+인건비!$D$7</f>
        <v>213496</v>
      </c>
      <c r="G16" s="38">
        <f>TRUNC(D16*F16)</f>
        <v>213496</v>
      </c>
      <c r="H16" s="38"/>
      <c r="I16" s="38"/>
      <c r="J16" s="38"/>
      <c r="K16" s="38"/>
      <c r="L16" s="23"/>
    </row>
    <row r="17" spans="1:12">
      <c r="A17" s="22" t="s">
        <v>701</v>
      </c>
      <c r="B17" s="23"/>
      <c r="C17" s="23"/>
      <c r="D17" s="32"/>
      <c r="E17" s="38">
        <f>SUM(E14:E16)</f>
        <v>896992</v>
      </c>
      <c r="F17" s="38"/>
      <c r="G17" s="38">
        <f>SUM(G14:G16)</f>
        <v>896992</v>
      </c>
      <c r="H17" s="38"/>
      <c r="I17" s="38"/>
      <c r="J17" s="38"/>
      <c r="K17" s="38"/>
      <c r="L17" s="29"/>
    </row>
    <row r="18" spans="1:12">
      <c r="A18" s="22"/>
      <c r="B18" s="23"/>
      <c r="C18" s="23"/>
      <c r="D18" s="32"/>
      <c r="E18" s="38"/>
      <c r="F18" s="38"/>
      <c r="G18" s="38"/>
      <c r="H18" s="38"/>
      <c r="I18" s="38"/>
      <c r="J18" s="38"/>
      <c r="K18" s="38"/>
      <c r="L18" s="29"/>
    </row>
    <row r="19" spans="1:12">
      <c r="A19" s="39" t="s">
        <v>682</v>
      </c>
      <c r="B19" s="33" t="s">
        <v>1164</v>
      </c>
      <c r="C19" s="34"/>
      <c r="D19" s="35">
        <f>+집계표!$G$2</f>
        <v>1.1000000000000001</v>
      </c>
      <c r="E19" s="40">
        <f>(G19+I19+K19)</f>
        <v>986691</v>
      </c>
      <c r="F19" s="40"/>
      <c r="G19" s="40"/>
      <c r="H19" s="40"/>
      <c r="I19" s="40"/>
      <c r="J19" s="40">
        <f>+G17</f>
        <v>896992</v>
      </c>
      <c r="K19" s="40">
        <f>TRUNC(D19*J19)</f>
        <v>986691</v>
      </c>
      <c r="L19" s="23"/>
    </row>
    <row r="20" spans="1:12">
      <c r="A20" s="39" t="s">
        <v>670</v>
      </c>
      <c r="B20" s="33" t="s">
        <v>425</v>
      </c>
      <c r="C20" s="34"/>
      <c r="D20" s="35">
        <f>+집계표!$H$2</f>
        <v>0.2</v>
      </c>
      <c r="E20" s="40">
        <f>(G20+I20+K20)</f>
        <v>376736</v>
      </c>
      <c r="F20" s="40"/>
      <c r="G20" s="40"/>
      <c r="H20" s="40"/>
      <c r="I20" s="40"/>
      <c r="J20" s="40">
        <f>+J19+K19</f>
        <v>1883683</v>
      </c>
      <c r="K20" s="40">
        <f>TRUNC(D20*J20)</f>
        <v>376736</v>
      </c>
      <c r="L20" s="23"/>
    </row>
    <row r="21" spans="1:12">
      <c r="A21" s="39" t="s">
        <v>718</v>
      </c>
      <c r="B21" s="33"/>
      <c r="C21" s="34"/>
      <c r="D21" s="36"/>
      <c r="E21" s="40">
        <f>SUM(E17:E20)</f>
        <v>2260419</v>
      </c>
      <c r="F21" s="40"/>
      <c r="G21" s="40">
        <f>SUM(G17:G20)</f>
        <v>896992</v>
      </c>
      <c r="H21" s="40"/>
      <c r="I21" s="40"/>
      <c r="J21" s="40"/>
      <c r="K21" s="40">
        <f>SUM(K17:K20)</f>
        <v>1363427</v>
      </c>
      <c r="L21" s="23"/>
    </row>
    <row r="22" spans="1:12">
      <c r="A22" s="39"/>
      <c r="B22" s="33"/>
      <c r="C22" s="34"/>
      <c r="D22" s="36"/>
      <c r="E22" s="40"/>
      <c r="F22" s="40"/>
      <c r="G22" s="40"/>
      <c r="H22" s="40"/>
      <c r="I22" s="40"/>
      <c r="J22" s="40"/>
      <c r="K22" s="40"/>
      <c r="L22" s="23"/>
    </row>
    <row r="23" spans="1:12">
      <c r="A23" s="41" t="s">
        <v>1979</v>
      </c>
      <c r="B23" s="37"/>
      <c r="C23" s="23"/>
      <c r="D23" s="23"/>
      <c r="E23" s="42"/>
      <c r="F23" s="54"/>
      <c r="G23" s="42" t="s">
        <v>662</v>
      </c>
      <c r="H23" s="54"/>
      <c r="I23" s="42" t="s">
        <v>662</v>
      </c>
      <c r="J23" s="54"/>
      <c r="K23" s="42"/>
      <c r="L23" s="27"/>
    </row>
    <row r="24" spans="1:12">
      <c r="A24" s="22" t="s">
        <v>1172</v>
      </c>
      <c r="B24" s="23"/>
      <c r="C24" s="23" t="s">
        <v>685</v>
      </c>
      <c r="D24" s="32">
        <v>1</v>
      </c>
      <c r="E24" s="38">
        <f>(G24+I24+K24)</f>
        <v>346855</v>
      </c>
      <c r="F24" s="38">
        <f>+인건비!$D$4</f>
        <v>346855</v>
      </c>
      <c r="G24" s="38">
        <f>TRUNC(D24*F24)</f>
        <v>346855</v>
      </c>
      <c r="H24" s="38"/>
      <c r="I24" s="38"/>
      <c r="J24" s="38"/>
      <c r="K24" s="38"/>
      <c r="L24" s="23"/>
    </row>
    <row r="25" spans="1:12">
      <c r="A25" s="22" t="s">
        <v>1161</v>
      </c>
      <c r="B25" s="23"/>
      <c r="C25" s="23" t="s">
        <v>685</v>
      </c>
      <c r="D25" s="32">
        <v>2</v>
      </c>
      <c r="E25" s="38">
        <f>(G25+I25+K25)</f>
        <v>587598</v>
      </c>
      <c r="F25" s="38">
        <f>+인건비!$D$5</f>
        <v>293799</v>
      </c>
      <c r="G25" s="38">
        <f>TRUNC(D25*F25)</f>
        <v>587598</v>
      </c>
      <c r="H25" s="38"/>
      <c r="I25" s="38"/>
      <c r="J25" s="38"/>
      <c r="K25" s="38"/>
      <c r="L25" s="23"/>
    </row>
    <row r="26" spans="1:12">
      <c r="A26" s="22" t="s">
        <v>1154</v>
      </c>
      <c r="B26" s="23"/>
      <c r="C26" s="23" t="s">
        <v>685</v>
      </c>
      <c r="D26" s="32">
        <v>1</v>
      </c>
      <c r="E26" s="38">
        <f>(G26+I26+K26)</f>
        <v>272915</v>
      </c>
      <c r="F26" s="38">
        <f>+인건비!$D$6</f>
        <v>272915</v>
      </c>
      <c r="G26" s="38">
        <f>TRUNC(D26*F26)</f>
        <v>272915</v>
      </c>
      <c r="H26" s="38"/>
      <c r="I26" s="38"/>
      <c r="J26" s="38"/>
      <c r="K26" s="38"/>
      <c r="L26" s="23"/>
    </row>
    <row r="27" spans="1:12" ht="17.25" customHeight="1">
      <c r="A27" s="22" t="s">
        <v>1163</v>
      </c>
      <c r="B27" s="23" t="s">
        <v>662</v>
      </c>
      <c r="C27" s="23" t="s">
        <v>685</v>
      </c>
      <c r="D27" s="32">
        <v>1</v>
      </c>
      <c r="E27" s="38">
        <f>(G27+I27+K27)</f>
        <v>213496</v>
      </c>
      <c r="F27" s="38">
        <f>+인건비!$D$7</f>
        <v>213496</v>
      </c>
      <c r="G27" s="38">
        <f>TRUNC(D27*F27)</f>
        <v>213496</v>
      </c>
      <c r="H27" s="38"/>
      <c r="I27" s="38"/>
      <c r="J27" s="38"/>
      <c r="K27" s="38"/>
      <c r="L27" s="23"/>
    </row>
    <row r="28" spans="1:12">
      <c r="A28" s="22" t="s">
        <v>701</v>
      </c>
      <c r="B28" s="23"/>
      <c r="C28" s="23"/>
      <c r="D28" s="32"/>
      <c r="E28" s="38">
        <f>SUM(E24:E27)</f>
        <v>1420864</v>
      </c>
      <c r="F28" s="38"/>
      <c r="G28" s="38">
        <f>SUM(G24:G27)</f>
        <v>1420864</v>
      </c>
      <c r="H28" s="38"/>
      <c r="I28" s="38"/>
      <c r="J28" s="38"/>
      <c r="K28" s="38"/>
      <c r="L28" s="29"/>
    </row>
    <row r="29" spans="1:12">
      <c r="A29" s="22"/>
      <c r="B29" s="23"/>
      <c r="C29" s="23"/>
      <c r="D29" s="32"/>
      <c r="E29" s="38"/>
      <c r="F29" s="38"/>
      <c r="G29" s="38"/>
      <c r="H29" s="38"/>
      <c r="I29" s="38"/>
      <c r="J29" s="38"/>
      <c r="K29" s="38"/>
      <c r="L29" s="29"/>
    </row>
    <row r="30" spans="1:12">
      <c r="A30" s="39" t="s">
        <v>682</v>
      </c>
      <c r="B30" s="33" t="s">
        <v>1164</v>
      </c>
      <c r="C30" s="34"/>
      <c r="D30" s="35">
        <f>+집계표!$G$2</f>
        <v>1.1000000000000001</v>
      </c>
      <c r="E30" s="40">
        <f>(G30+I30+K30)</f>
        <v>1562950</v>
      </c>
      <c r="F30" s="40"/>
      <c r="G30" s="40"/>
      <c r="H30" s="40"/>
      <c r="I30" s="40"/>
      <c r="J30" s="40">
        <f>+G28</f>
        <v>1420864</v>
      </c>
      <c r="K30" s="40">
        <f>TRUNC(D30*J30)</f>
        <v>1562950</v>
      </c>
      <c r="L30" s="23"/>
    </row>
    <row r="31" spans="1:12">
      <c r="A31" s="39" t="s">
        <v>670</v>
      </c>
      <c r="B31" s="33" t="s">
        <v>425</v>
      </c>
      <c r="C31" s="34"/>
      <c r="D31" s="35">
        <f>+집계표!$H$2</f>
        <v>0.2</v>
      </c>
      <c r="E31" s="40">
        <f>(G31+I31+K31)</f>
        <v>596762</v>
      </c>
      <c r="F31" s="40"/>
      <c r="G31" s="40"/>
      <c r="H31" s="40"/>
      <c r="I31" s="40"/>
      <c r="J31" s="40">
        <f>+J30+K30</f>
        <v>2983814</v>
      </c>
      <c r="K31" s="40">
        <f>TRUNC(D31*J31)</f>
        <v>596762</v>
      </c>
      <c r="L31" s="23"/>
    </row>
    <row r="32" spans="1:12">
      <c r="A32" s="39" t="s">
        <v>718</v>
      </c>
      <c r="B32" s="33"/>
      <c r="C32" s="34"/>
      <c r="D32" s="36"/>
      <c r="E32" s="40">
        <f>SUM(E28:E31)</f>
        <v>3580576</v>
      </c>
      <c r="F32" s="40"/>
      <c r="G32" s="40">
        <f>SUM(G28:G31)</f>
        <v>1420864</v>
      </c>
      <c r="H32" s="40"/>
      <c r="I32" s="40"/>
      <c r="J32" s="40"/>
      <c r="K32" s="40">
        <f>SUM(K28:K31)</f>
        <v>2159712</v>
      </c>
      <c r="L32" s="23"/>
    </row>
    <row r="33" spans="1:12">
      <c r="A33" s="39"/>
      <c r="B33" s="33"/>
      <c r="C33" s="34"/>
      <c r="D33" s="36"/>
      <c r="E33" s="40"/>
      <c r="F33" s="40"/>
      <c r="G33" s="40"/>
      <c r="H33" s="40"/>
      <c r="I33" s="40"/>
      <c r="J33" s="40"/>
      <c r="K33" s="40"/>
      <c r="L33" s="23"/>
    </row>
    <row r="34" spans="1:12">
      <c r="A34" s="41" t="s">
        <v>1984</v>
      </c>
      <c r="B34" s="37"/>
      <c r="C34" s="23"/>
      <c r="D34" s="23"/>
      <c r="E34" s="42"/>
      <c r="F34" s="54"/>
      <c r="G34" s="42" t="s">
        <v>662</v>
      </c>
      <c r="H34" s="54"/>
      <c r="I34" s="42" t="s">
        <v>662</v>
      </c>
      <c r="J34" s="54"/>
      <c r="K34" s="42"/>
      <c r="L34" s="27"/>
    </row>
    <row r="35" spans="1:12">
      <c r="A35" s="22" t="s">
        <v>686</v>
      </c>
      <c r="B35" s="23"/>
      <c r="C35" s="23" t="s">
        <v>685</v>
      </c>
      <c r="D35" s="32">
        <v>0.5</v>
      </c>
      <c r="E35" s="38">
        <f>(G35+I35+K35)</f>
        <v>223027</v>
      </c>
      <c r="F35" s="38">
        <f>+인건비!$D$3</f>
        <v>446055</v>
      </c>
      <c r="G35" s="38">
        <f>TRUNC(D35*F35)</f>
        <v>223027</v>
      </c>
      <c r="H35" s="53"/>
      <c r="I35" s="53"/>
      <c r="J35" s="53"/>
      <c r="K35" s="53"/>
      <c r="L35" s="23"/>
    </row>
    <row r="36" spans="1:12">
      <c r="A36" s="22" t="s">
        <v>1172</v>
      </c>
      <c r="B36" s="23"/>
      <c r="C36" s="23" t="s">
        <v>685</v>
      </c>
      <c r="D36" s="32">
        <v>1.2</v>
      </c>
      <c r="E36" s="38">
        <f>(G36+I36+K36)</f>
        <v>416226</v>
      </c>
      <c r="F36" s="38">
        <f>+인건비!$D$4</f>
        <v>346855</v>
      </c>
      <c r="G36" s="38">
        <f>TRUNC(D36*F36)</f>
        <v>416226</v>
      </c>
      <c r="H36" s="38"/>
      <c r="I36" s="38"/>
      <c r="J36" s="38"/>
      <c r="K36" s="38"/>
      <c r="L36" s="23"/>
    </row>
    <row r="37" spans="1:12">
      <c r="A37" s="22" t="s">
        <v>1161</v>
      </c>
      <c r="B37" s="23"/>
      <c r="C37" s="23" t="s">
        <v>685</v>
      </c>
      <c r="D37" s="32">
        <v>2.5</v>
      </c>
      <c r="E37" s="38">
        <f>(G37+I37+K37)</f>
        <v>734497</v>
      </c>
      <c r="F37" s="38">
        <f>+인건비!$D$5</f>
        <v>293799</v>
      </c>
      <c r="G37" s="38">
        <f>TRUNC(D37*F37)</f>
        <v>734497</v>
      </c>
      <c r="H37" s="38"/>
      <c r="I37" s="38"/>
      <c r="J37" s="38"/>
      <c r="K37" s="38"/>
      <c r="L37" s="23"/>
    </row>
    <row r="38" spans="1:12">
      <c r="A38" s="22" t="s">
        <v>1154</v>
      </c>
      <c r="B38" s="23"/>
      <c r="C38" s="23" t="s">
        <v>685</v>
      </c>
      <c r="D38" s="32">
        <v>1</v>
      </c>
      <c r="E38" s="38">
        <f>(G38+I38+K38)</f>
        <v>272915</v>
      </c>
      <c r="F38" s="38">
        <f>+인건비!$D$6</f>
        <v>272915</v>
      </c>
      <c r="G38" s="38">
        <f>TRUNC(D38*F38)</f>
        <v>272915</v>
      </c>
      <c r="H38" s="38"/>
      <c r="I38" s="38"/>
      <c r="J38" s="38"/>
      <c r="K38" s="38"/>
      <c r="L38" s="23"/>
    </row>
    <row r="39" spans="1:12" ht="17.25" customHeight="1">
      <c r="A39" s="22" t="s">
        <v>1163</v>
      </c>
      <c r="B39" s="23" t="s">
        <v>662</v>
      </c>
      <c r="C39" s="23" t="s">
        <v>685</v>
      </c>
      <c r="D39" s="32">
        <v>1</v>
      </c>
      <c r="E39" s="38">
        <f>(G39+I39+K39)</f>
        <v>213496</v>
      </c>
      <c r="F39" s="38">
        <f>+인건비!$D$7</f>
        <v>213496</v>
      </c>
      <c r="G39" s="38">
        <f>TRUNC(D39*F39)</f>
        <v>213496</v>
      </c>
      <c r="H39" s="38"/>
      <c r="I39" s="38"/>
      <c r="J39" s="38"/>
      <c r="K39" s="38"/>
      <c r="L39" s="23"/>
    </row>
    <row r="40" spans="1:12">
      <c r="A40" s="22" t="s">
        <v>701</v>
      </c>
      <c r="B40" s="23"/>
      <c r="C40" s="23"/>
      <c r="D40" s="32"/>
      <c r="E40" s="38">
        <f>SUM(E35:E39)</f>
        <v>1860161</v>
      </c>
      <c r="F40" s="38"/>
      <c r="G40" s="38">
        <f>SUM(G35:G39)</f>
        <v>1860161</v>
      </c>
      <c r="H40" s="38"/>
      <c r="I40" s="38"/>
      <c r="J40" s="38"/>
      <c r="K40" s="38"/>
      <c r="L40" s="29"/>
    </row>
    <row r="41" spans="1:12">
      <c r="A41" s="22"/>
      <c r="B41" s="23"/>
      <c r="C41" s="23"/>
      <c r="D41" s="32"/>
      <c r="E41" s="38"/>
      <c r="F41" s="38"/>
      <c r="G41" s="38"/>
      <c r="H41" s="38"/>
      <c r="I41" s="38"/>
      <c r="J41" s="38"/>
      <c r="K41" s="38"/>
      <c r="L41" s="29"/>
    </row>
    <row r="42" spans="1:12">
      <c r="A42" s="39" t="s">
        <v>682</v>
      </c>
      <c r="B42" s="33" t="s">
        <v>1164</v>
      </c>
      <c r="C42" s="34"/>
      <c r="D42" s="35">
        <f>+집계표!$G$2</f>
        <v>1.1000000000000001</v>
      </c>
      <c r="E42" s="40">
        <f>(G42+I42+K42)</f>
        <v>2046177</v>
      </c>
      <c r="F42" s="40"/>
      <c r="G42" s="40"/>
      <c r="H42" s="40"/>
      <c r="I42" s="40"/>
      <c r="J42" s="40">
        <f>+G40</f>
        <v>1860161</v>
      </c>
      <c r="K42" s="40">
        <f>TRUNC(D42*J42)</f>
        <v>2046177</v>
      </c>
      <c r="L42" s="23"/>
    </row>
    <row r="43" spans="1:12">
      <c r="A43" s="39" t="s">
        <v>670</v>
      </c>
      <c r="B43" s="33" t="s">
        <v>425</v>
      </c>
      <c r="C43" s="34"/>
      <c r="D43" s="35">
        <f>+집계표!$H$2</f>
        <v>0.2</v>
      </c>
      <c r="E43" s="40">
        <f>(G43+I43+K43)</f>
        <v>781267</v>
      </c>
      <c r="F43" s="40"/>
      <c r="G43" s="40"/>
      <c r="H43" s="40"/>
      <c r="I43" s="40"/>
      <c r="J43" s="40">
        <f>+J42+K42</f>
        <v>3906338</v>
      </c>
      <c r="K43" s="40">
        <f>TRUNC(D43*J43)</f>
        <v>781267</v>
      </c>
      <c r="L43" s="23"/>
    </row>
    <row r="44" spans="1:12">
      <c r="A44" s="39" t="s">
        <v>718</v>
      </c>
      <c r="B44" s="33"/>
      <c r="C44" s="34"/>
      <c r="D44" s="36"/>
      <c r="E44" s="40">
        <f>SUM(E40:E43)</f>
        <v>4687605</v>
      </c>
      <c r="F44" s="40"/>
      <c r="G44" s="40">
        <f>SUM(G40:G43)</f>
        <v>1860161</v>
      </c>
      <c r="H44" s="40"/>
      <c r="I44" s="40"/>
      <c r="J44" s="40"/>
      <c r="K44" s="40">
        <f>SUM(K40:K43)</f>
        <v>2827444</v>
      </c>
      <c r="L44" s="23"/>
    </row>
    <row r="45" spans="1:12">
      <c r="A45" s="39"/>
      <c r="B45" s="33"/>
      <c r="C45" s="34"/>
      <c r="D45" s="36"/>
      <c r="E45" s="40"/>
      <c r="F45" s="40"/>
      <c r="G45" s="40"/>
      <c r="H45" s="40"/>
      <c r="I45" s="40"/>
      <c r="J45" s="40"/>
      <c r="K45" s="40"/>
      <c r="L45" s="23"/>
    </row>
    <row r="46" spans="1:12">
      <c r="A46" s="41" t="s">
        <v>1982</v>
      </c>
      <c r="B46" s="37"/>
      <c r="C46" s="23"/>
      <c r="D46" s="23"/>
      <c r="E46" s="42"/>
      <c r="F46" s="54"/>
      <c r="G46" s="42" t="s">
        <v>662</v>
      </c>
      <c r="H46" s="54"/>
      <c r="I46" s="42" t="s">
        <v>662</v>
      </c>
      <c r="J46" s="54"/>
      <c r="K46" s="42"/>
      <c r="L46" s="27"/>
    </row>
    <row r="47" spans="1:12">
      <c r="A47" s="22" t="s">
        <v>686</v>
      </c>
      <c r="B47" s="23"/>
      <c r="C47" s="23" t="s">
        <v>685</v>
      </c>
      <c r="D47" s="32">
        <v>0.5</v>
      </c>
      <c r="E47" s="38">
        <f>(G47+I47+K47)</f>
        <v>223027</v>
      </c>
      <c r="F47" s="38">
        <f>+인건비!$D$3</f>
        <v>446055</v>
      </c>
      <c r="G47" s="38">
        <f>TRUNC(D47*F47)</f>
        <v>223027</v>
      </c>
      <c r="H47" s="53"/>
      <c r="I47" s="53"/>
      <c r="J47" s="53"/>
      <c r="K47" s="53"/>
      <c r="L47" s="23"/>
    </row>
    <row r="48" spans="1:12">
      <c r="A48" s="22" t="s">
        <v>1172</v>
      </c>
      <c r="B48" s="23"/>
      <c r="C48" s="23" t="s">
        <v>685</v>
      </c>
      <c r="D48" s="32">
        <v>1.5</v>
      </c>
      <c r="E48" s="38">
        <f>(G48+I48+K48)</f>
        <v>520282</v>
      </c>
      <c r="F48" s="38">
        <f>+인건비!$D$4</f>
        <v>346855</v>
      </c>
      <c r="G48" s="38">
        <f>TRUNC(D48*F48)</f>
        <v>520282</v>
      </c>
      <c r="H48" s="38"/>
      <c r="I48" s="38"/>
      <c r="J48" s="38"/>
      <c r="K48" s="38"/>
      <c r="L48" s="23"/>
    </row>
    <row r="49" spans="1:12">
      <c r="A49" s="22" t="s">
        <v>1161</v>
      </c>
      <c r="B49" s="23"/>
      <c r="C49" s="23" t="s">
        <v>685</v>
      </c>
      <c r="D49" s="32">
        <v>3</v>
      </c>
      <c r="E49" s="38">
        <f>(G49+I49+K49)</f>
        <v>881397</v>
      </c>
      <c r="F49" s="38">
        <f>+인건비!$D$5</f>
        <v>293799</v>
      </c>
      <c r="G49" s="38">
        <f>TRUNC(D49*F49)</f>
        <v>881397</v>
      </c>
      <c r="H49" s="38"/>
      <c r="I49" s="38"/>
      <c r="J49" s="38"/>
      <c r="K49" s="38"/>
      <c r="L49" s="23"/>
    </row>
    <row r="50" spans="1:12">
      <c r="A50" s="22" t="s">
        <v>1154</v>
      </c>
      <c r="B50" s="23"/>
      <c r="C50" s="23" t="s">
        <v>685</v>
      </c>
      <c r="D50" s="32">
        <v>1</v>
      </c>
      <c r="E50" s="38">
        <f>(G50+I50+K50)</f>
        <v>272915</v>
      </c>
      <c r="F50" s="38">
        <f>+인건비!$D$6</f>
        <v>272915</v>
      </c>
      <c r="G50" s="38">
        <f>TRUNC(D50*F50)</f>
        <v>272915</v>
      </c>
      <c r="H50" s="38"/>
      <c r="I50" s="38"/>
      <c r="J50" s="38"/>
      <c r="K50" s="38"/>
      <c r="L50" s="23"/>
    </row>
    <row r="51" spans="1:12" ht="17.25" customHeight="1">
      <c r="A51" s="22" t="s">
        <v>1163</v>
      </c>
      <c r="B51" s="23" t="s">
        <v>662</v>
      </c>
      <c r="C51" s="23" t="s">
        <v>685</v>
      </c>
      <c r="D51" s="32">
        <v>1</v>
      </c>
      <c r="E51" s="38">
        <f>(G51+I51+K51)</f>
        <v>213496</v>
      </c>
      <c r="F51" s="38">
        <f>+인건비!$D$7</f>
        <v>213496</v>
      </c>
      <c r="G51" s="38">
        <f>TRUNC(D51*F51)</f>
        <v>213496</v>
      </c>
      <c r="H51" s="38"/>
      <c r="I51" s="38"/>
      <c r="J51" s="38"/>
      <c r="K51" s="38"/>
      <c r="L51" s="23"/>
    </row>
    <row r="52" spans="1:12">
      <c r="A52" s="22" t="s">
        <v>701</v>
      </c>
      <c r="B52" s="23"/>
      <c r="C52" s="23"/>
      <c r="D52" s="32"/>
      <c r="E52" s="38">
        <f>SUM(E47:E51)</f>
        <v>2111117</v>
      </c>
      <c r="F52" s="38"/>
      <c r="G52" s="38">
        <f>SUM(G47:G51)</f>
        <v>2111117</v>
      </c>
      <c r="H52" s="38"/>
      <c r="I52" s="38"/>
      <c r="J52" s="38"/>
      <c r="K52" s="38"/>
      <c r="L52" s="29"/>
    </row>
    <row r="53" spans="1:12">
      <c r="A53" s="22"/>
      <c r="B53" s="23"/>
      <c r="C53" s="23"/>
      <c r="D53" s="32"/>
      <c r="E53" s="38"/>
      <c r="F53" s="38"/>
      <c r="G53" s="38"/>
      <c r="H53" s="38"/>
      <c r="I53" s="38"/>
      <c r="J53" s="38"/>
      <c r="K53" s="38"/>
      <c r="L53" s="29"/>
    </row>
    <row r="54" spans="1:12">
      <c r="A54" s="39" t="s">
        <v>682</v>
      </c>
      <c r="B54" s="33" t="s">
        <v>1164</v>
      </c>
      <c r="C54" s="34"/>
      <c r="D54" s="35">
        <f>+집계표!$G$2</f>
        <v>1.1000000000000001</v>
      </c>
      <c r="E54" s="40">
        <f>(G54+I54+K54)</f>
        <v>2322228</v>
      </c>
      <c r="F54" s="40"/>
      <c r="G54" s="40"/>
      <c r="H54" s="40"/>
      <c r="I54" s="40"/>
      <c r="J54" s="40">
        <f>+G52</f>
        <v>2111117</v>
      </c>
      <c r="K54" s="40">
        <f>TRUNC(D54*J54)</f>
        <v>2322228</v>
      </c>
      <c r="L54" s="23"/>
    </row>
    <row r="55" spans="1:12">
      <c r="A55" s="39" t="s">
        <v>670</v>
      </c>
      <c r="B55" s="33" t="s">
        <v>425</v>
      </c>
      <c r="C55" s="34"/>
      <c r="D55" s="35">
        <f>+집계표!$H$2</f>
        <v>0.2</v>
      </c>
      <c r="E55" s="40">
        <f>(G55+I55+K55)</f>
        <v>886669</v>
      </c>
      <c r="F55" s="40"/>
      <c r="G55" s="40"/>
      <c r="H55" s="40"/>
      <c r="I55" s="40"/>
      <c r="J55" s="40">
        <f>+J54+K54</f>
        <v>4433345</v>
      </c>
      <c r="K55" s="40">
        <f>TRUNC(D55*J55)</f>
        <v>886669</v>
      </c>
      <c r="L55" s="23"/>
    </row>
    <row r="56" spans="1:12">
      <c r="A56" s="39" t="s">
        <v>718</v>
      </c>
      <c r="B56" s="33"/>
      <c r="C56" s="34"/>
      <c r="D56" s="36"/>
      <c r="E56" s="40">
        <f>SUM(E52:E55)</f>
        <v>5320014</v>
      </c>
      <c r="F56" s="40"/>
      <c r="G56" s="40">
        <f>SUM(G52:G55)</f>
        <v>2111117</v>
      </c>
      <c r="H56" s="40"/>
      <c r="I56" s="40"/>
      <c r="J56" s="40"/>
      <c r="K56" s="40">
        <f>SUM(K52:K55)</f>
        <v>3208897</v>
      </c>
      <c r="L56" s="23"/>
    </row>
    <row r="57" spans="1:12">
      <c r="A57" s="39"/>
      <c r="B57" s="33"/>
      <c r="C57" s="34"/>
      <c r="D57" s="36"/>
      <c r="E57" s="40"/>
      <c r="F57" s="40"/>
      <c r="G57" s="40"/>
      <c r="H57" s="40"/>
      <c r="I57" s="40"/>
      <c r="J57" s="40"/>
      <c r="K57" s="40"/>
      <c r="L57" s="23"/>
    </row>
    <row r="58" spans="1:12">
      <c r="A58" s="41" t="s">
        <v>1946</v>
      </c>
      <c r="B58" s="37"/>
      <c r="C58" s="23"/>
      <c r="D58" s="23"/>
      <c r="E58" s="42"/>
      <c r="F58" s="54"/>
      <c r="G58" s="42" t="s">
        <v>662</v>
      </c>
      <c r="H58" s="54"/>
      <c r="I58" s="42" t="s">
        <v>662</v>
      </c>
      <c r="J58" s="54"/>
      <c r="K58" s="42"/>
      <c r="L58" s="27"/>
    </row>
    <row r="59" spans="1:12">
      <c r="A59" s="22" t="s">
        <v>1172</v>
      </c>
      <c r="B59" s="23"/>
      <c r="C59" s="23" t="s">
        <v>685</v>
      </c>
      <c r="D59" s="32">
        <v>1</v>
      </c>
      <c r="E59" s="38">
        <f>(G59+I59+K59)</f>
        <v>346855</v>
      </c>
      <c r="F59" s="38">
        <f>+인건비!$D$4</f>
        <v>346855</v>
      </c>
      <c r="G59" s="38">
        <f>TRUNC(D59*F59)</f>
        <v>346855</v>
      </c>
      <c r="H59" s="38"/>
      <c r="I59" s="38"/>
      <c r="J59" s="38"/>
      <c r="K59" s="38"/>
      <c r="L59" s="23"/>
    </row>
    <row r="60" spans="1:12">
      <c r="A60" s="22" t="s">
        <v>1161</v>
      </c>
      <c r="B60" s="23"/>
      <c r="C60" s="23" t="s">
        <v>685</v>
      </c>
      <c r="D60" s="32">
        <v>2.5</v>
      </c>
      <c r="E60" s="38">
        <f>(G60+I60+K60)</f>
        <v>734497</v>
      </c>
      <c r="F60" s="38">
        <f>+인건비!$D$5</f>
        <v>293799</v>
      </c>
      <c r="G60" s="38">
        <f>TRUNC(D60*F60)</f>
        <v>734497</v>
      </c>
      <c r="H60" s="38"/>
      <c r="I60" s="38"/>
      <c r="J60" s="38"/>
      <c r="K60" s="38"/>
      <c r="L60" s="23"/>
    </row>
    <row r="61" spans="1:12">
      <c r="A61" s="22" t="s">
        <v>1154</v>
      </c>
      <c r="B61" s="23"/>
      <c r="C61" s="23" t="s">
        <v>685</v>
      </c>
      <c r="D61" s="32">
        <v>4</v>
      </c>
      <c r="E61" s="38">
        <f>(G61+I61+K61)</f>
        <v>1091660</v>
      </c>
      <c r="F61" s="38">
        <f>+인건비!$D$6</f>
        <v>272915</v>
      </c>
      <c r="G61" s="38">
        <f>TRUNC(D61*F61)</f>
        <v>1091660</v>
      </c>
      <c r="H61" s="38"/>
      <c r="I61" s="38"/>
      <c r="J61" s="38"/>
      <c r="K61" s="38"/>
      <c r="L61" s="23"/>
    </row>
    <row r="62" spans="1:12">
      <c r="A62" s="22" t="s">
        <v>701</v>
      </c>
      <c r="B62" s="23"/>
      <c r="C62" s="23"/>
      <c r="D62" s="32"/>
      <c r="E62" s="38">
        <f>SUM(E59:E61)</f>
        <v>2173012</v>
      </c>
      <c r="F62" s="38"/>
      <c r="G62" s="38">
        <f>SUM(G59:G61)</f>
        <v>2173012</v>
      </c>
      <c r="H62" s="38"/>
      <c r="I62" s="38"/>
      <c r="J62" s="38"/>
      <c r="K62" s="38"/>
      <c r="L62" s="29"/>
    </row>
    <row r="63" spans="1:12">
      <c r="A63" s="22"/>
      <c r="B63" s="23"/>
      <c r="C63" s="23"/>
      <c r="D63" s="32"/>
      <c r="E63" s="38"/>
      <c r="F63" s="38"/>
      <c r="G63" s="38"/>
      <c r="H63" s="38"/>
      <c r="I63" s="38"/>
      <c r="J63" s="38"/>
      <c r="K63" s="38"/>
      <c r="L63" s="29"/>
    </row>
    <row r="64" spans="1:12">
      <c r="A64" s="39" t="s">
        <v>682</v>
      </c>
      <c r="B64" s="33" t="s">
        <v>1164</v>
      </c>
      <c r="C64" s="34"/>
      <c r="D64" s="35">
        <f>+집계표!$G$2</f>
        <v>1.1000000000000001</v>
      </c>
      <c r="E64" s="40">
        <f>(G64+I64+K64)</f>
        <v>2390313</v>
      </c>
      <c r="F64" s="40"/>
      <c r="G64" s="40"/>
      <c r="H64" s="40"/>
      <c r="I64" s="40"/>
      <c r="J64" s="40">
        <f>+G62</f>
        <v>2173012</v>
      </c>
      <c r="K64" s="40">
        <f>TRUNC(D64*J64)</f>
        <v>2390313</v>
      </c>
      <c r="L64" s="23"/>
    </row>
    <row r="65" spans="1:12">
      <c r="A65" s="39" t="s">
        <v>670</v>
      </c>
      <c r="B65" s="33" t="s">
        <v>425</v>
      </c>
      <c r="C65" s="34"/>
      <c r="D65" s="35">
        <f>+집계표!$H$2</f>
        <v>0.2</v>
      </c>
      <c r="E65" s="40">
        <f>(G65+I65+K65)</f>
        <v>912665</v>
      </c>
      <c r="F65" s="40"/>
      <c r="G65" s="40"/>
      <c r="H65" s="40"/>
      <c r="I65" s="40"/>
      <c r="J65" s="40">
        <f>+J64+K64</f>
        <v>4563325</v>
      </c>
      <c r="K65" s="40">
        <f>TRUNC(D65*J65)</f>
        <v>912665</v>
      </c>
      <c r="L65" s="23"/>
    </row>
    <row r="66" spans="1:12">
      <c r="A66" s="39" t="s">
        <v>718</v>
      </c>
      <c r="B66" s="33"/>
      <c r="C66" s="34"/>
      <c r="D66" s="36"/>
      <c r="E66" s="40">
        <f>SUM(E62:E65)</f>
        <v>5475990</v>
      </c>
      <c r="F66" s="40"/>
      <c r="G66" s="40">
        <f>SUM(G62:G65)</f>
        <v>2173012</v>
      </c>
      <c r="H66" s="40"/>
      <c r="I66" s="40"/>
      <c r="J66" s="40"/>
      <c r="K66" s="40">
        <f>SUM(K62:K65)</f>
        <v>3302978</v>
      </c>
      <c r="L66" s="23"/>
    </row>
    <row r="67" spans="1:12">
      <c r="A67" s="39"/>
      <c r="B67" s="33"/>
      <c r="C67" s="34"/>
      <c r="D67" s="36"/>
      <c r="E67" s="40"/>
      <c r="F67" s="40"/>
      <c r="G67" s="40"/>
      <c r="H67" s="40"/>
      <c r="I67" s="40"/>
      <c r="J67" s="40"/>
      <c r="K67" s="40"/>
      <c r="L67" s="23"/>
    </row>
    <row r="68" spans="1:12">
      <c r="A68" s="41" t="s">
        <v>1941</v>
      </c>
      <c r="B68" s="37"/>
      <c r="C68" s="23"/>
      <c r="D68" s="23"/>
      <c r="E68" s="42"/>
      <c r="F68" s="54"/>
      <c r="G68" s="42" t="s">
        <v>662</v>
      </c>
      <c r="H68" s="54"/>
      <c r="I68" s="42" t="s">
        <v>662</v>
      </c>
      <c r="J68" s="54"/>
      <c r="K68" s="42"/>
      <c r="L68" s="27"/>
    </row>
    <row r="69" spans="1:12">
      <c r="A69" s="22" t="s">
        <v>1172</v>
      </c>
      <c r="B69" s="23"/>
      <c r="C69" s="23" t="s">
        <v>685</v>
      </c>
      <c r="D69" s="32">
        <v>1.5</v>
      </c>
      <c r="E69" s="38">
        <f>(G69+I69+K69)</f>
        <v>520282</v>
      </c>
      <c r="F69" s="38">
        <f>+인건비!$D$4</f>
        <v>346855</v>
      </c>
      <c r="G69" s="38">
        <f>TRUNC(D69*F69)</f>
        <v>520282</v>
      </c>
      <c r="H69" s="38"/>
      <c r="I69" s="38"/>
      <c r="J69" s="38"/>
      <c r="K69" s="38"/>
      <c r="L69" s="23"/>
    </row>
    <row r="70" spans="1:12">
      <c r="A70" s="22" t="s">
        <v>1161</v>
      </c>
      <c r="B70" s="23"/>
      <c r="C70" s="23" t="s">
        <v>685</v>
      </c>
      <c r="D70" s="32">
        <v>4.5</v>
      </c>
      <c r="E70" s="38">
        <f>(G70+I70+K70)</f>
        <v>1322095</v>
      </c>
      <c r="F70" s="38">
        <f>+인건비!$D$5</f>
        <v>293799</v>
      </c>
      <c r="G70" s="38">
        <f>TRUNC(D70*F70)</f>
        <v>1322095</v>
      </c>
      <c r="H70" s="38"/>
      <c r="I70" s="38"/>
      <c r="J70" s="38"/>
      <c r="K70" s="38"/>
      <c r="L70" s="23"/>
    </row>
    <row r="71" spans="1:12">
      <c r="A71" s="22" t="s">
        <v>1154</v>
      </c>
      <c r="B71" s="23"/>
      <c r="C71" s="23" t="s">
        <v>685</v>
      </c>
      <c r="D71" s="32">
        <v>4.5</v>
      </c>
      <c r="E71" s="38">
        <f>(G71+I71+K71)</f>
        <v>1228117</v>
      </c>
      <c r="F71" s="38">
        <f>+인건비!$D$6</f>
        <v>272915</v>
      </c>
      <c r="G71" s="38">
        <f>TRUNC(D71*F71)</f>
        <v>1228117</v>
      </c>
      <c r="H71" s="38"/>
      <c r="I71" s="38"/>
      <c r="J71" s="38"/>
      <c r="K71" s="38"/>
      <c r="L71" s="23"/>
    </row>
    <row r="72" spans="1:12">
      <c r="A72" s="22" t="s">
        <v>701</v>
      </c>
      <c r="B72" s="23"/>
      <c r="C72" s="23"/>
      <c r="D72" s="32"/>
      <c r="E72" s="38">
        <f>SUM(E69:E71)</f>
        <v>3070494</v>
      </c>
      <c r="F72" s="38"/>
      <c r="G72" s="38">
        <f>SUM(G69:G71)</f>
        <v>3070494</v>
      </c>
      <c r="H72" s="38"/>
      <c r="I72" s="38"/>
      <c r="J72" s="38"/>
      <c r="K72" s="38"/>
      <c r="L72" s="29"/>
    </row>
    <row r="73" spans="1:12">
      <c r="A73" s="22"/>
      <c r="B73" s="23"/>
      <c r="C73" s="23"/>
      <c r="D73" s="32"/>
      <c r="E73" s="38"/>
      <c r="F73" s="38"/>
      <c r="G73" s="38"/>
      <c r="H73" s="38"/>
      <c r="I73" s="38"/>
      <c r="J73" s="38"/>
      <c r="K73" s="38"/>
      <c r="L73" s="29"/>
    </row>
    <row r="74" spans="1:12">
      <c r="A74" s="39" t="s">
        <v>682</v>
      </c>
      <c r="B74" s="33" t="s">
        <v>1164</v>
      </c>
      <c r="C74" s="34"/>
      <c r="D74" s="35">
        <f>+집계표!$G$2</f>
        <v>1.1000000000000001</v>
      </c>
      <c r="E74" s="40">
        <f>(G74+I74+K74)</f>
        <v>3377543</v>
      </c>
      <c r="F74" s="40"/>
      <c r="G74" s="40"/>
      <c r="H74" s="40"/>
      <c r="I74" s="40"/>
      <c r="J74" s="40">
        <f>+G72</f>
        <v>3070494</v>
      </c>
      <c r="K74" s="40">
        <f>TRUNC(D74*J74)</f>
        <v>3377543</v>
      </c>
      <c r="L74" s="23"/>
    </row>
    <row r="75" spans="1:12">
      <c r="A75" s="39" t="s">
        <v>670</v>
      </c>
      <c r="B75" s="33" t="s">
        <v>425</v>
      </c>
      <c r="C75" s="34"/>
      <c r="D75" s="35">
        <f>+집계표!$H$2</f>
        <v>0.2</v>
      </c>
      <c r="E75" s="40">
        <f>(G75+I75+K75)</f>
        <v>1289607</v>
      </c>
      <c r="F75" s="40"/>
      <c r="G75" s="40"/>
      <c r="H75" s="40"/>
      <c r="I75" s="40"/>
      <c r="J75" s="40">
        <f>+J74+K74</f>
        <v>6448037</v>
      </c>
      <c r="K75" s="40">
        <f>TRUNC(D75*J75)</f>
        <v>1289607</v>
      </c>
      <c r="L75" s="23"/>
    </row>
    <row r="76" spans="1:12">
      <c r="A76" s="39" t="s">
        <v>718</v>
      </c>
      <c r="B76" s="33"/>
      <c r="C76" s="34"/>
      <c r="D76" s="36"/>
      <c r="E76" s="40">
        <f>SUM(E72:E75)</f>
        <v>7737644</v>
      </c>
      <c r="F76" s="40"/>
      <c r="G76" s="40">
        <f>SUM(G72:G75)</f>
        <v>3070494</v>
      </c>
      <c r="H76" s="40"/>
      <c r="I76" s="40"/>
      <c r="J76" s="40"/>
      <c r="K76" s="40">
        <f>SUM(K72:K75)</f>
        <v>4667150</v>
      </c>
      <c r="L76" s="23"/>
    </row>
    <row r="77" spans="1:12">
      <c r="A77" s="39"/>
      <c r="B77" s="33"/>
      <c r="C77" s="34"/>
      <c r="D77" s="36"/>
      <c r="E77" s="40"/>
      <c r="F77" s="40"/>
      <c r="G77" s="40"/>
      <c r="H77" s="40"/>
      <c r="I77" s="40"/>
      <c r="J77" s="40"/>
      <c r="K77" s="40"/>
      <c r="L77" s="23"/>
    </row>
    <row r="78" spans="1:12">
      <c r="A78" s="41" t="s">
        <v>1949</v>
      </c>
      <c r="B78" s="37"/>
      <c r="C78" s="23"/>
      <c r="D78" s="23"/>
      <c r="E78" s="42"/>
      <c r="F78" s="54"/>
      <c r="G78" s="42" t="s">
        <v>662</v>
      </c>
      <c r="H78" s="54"/>
      <c r="I78" s="42" t="s">
        <v>662</v>
      </c>
      <c r="J78" s="54"/>
      <c r="K78" s="42"/>
      <c r="L78" s="27"/>
    </row>
    <row r="79" spans="1:12">
      <c r="A79" s="22" t="s">
        <v>1172</v>
      </c>
      <c r="B79" s="23"/>
      <c r="C79" s="23" t="s">
        <v>685</v>
      </c>
      <c r="D79" s="32">
        <v>2</v>
      </c>
      <c r="E79" s="38">
        <f>(G79+I79+K79)</f>
        <v>693710</v>
      </c>
      <c r="F79" s="38">
        <f>+인건비!$D$4</f>
        <v>346855</v>
      </c>
      <c r="G79" s="38">
        <f>TRUNC(D79*F79)</f>
        <v>693710</v>
      </c>
      <c r="H79" s="38"/>
      <c r="I79" s="38"/>
      <c r="J79" s="38"/>
      <c r="K79" s="38"/>
      <c r="L79" s="23"/>
    </row>
    <row r="80" spans="1:12">
      <c r="A80" s="22" t="s">
        <v>1161</v>
      </c>
      <c r="B80" s="23"/>
      <c r="C80" s="23" t="s">
        <v>685</v>
      </c>
      <c r="D80" s="32">
        <v>6.5</v>
      </c>
      <c r="E80" s="38">
        <f>(G80+I80+K80)</f>
        <v>1909693</v>
      </c>
      <c r="F80" s="38">
        <f>+인건비!$D$5</f>
        <v>293799</v>
      </c>
      <c r="G80" s="38">
        <f>TRUNC(D80*F80)</f>
        <v>1909693</v>
      </c>
      <c r="H80" s="38"/>
      <c r="I80" s="38"/>
      <c r="J80" s="38"/>
      <c r="K80" s="38"/>
      <c r="L80" s="23"/>
    </row>
    <row r="81" spans="1:12">
      <c r="A81" s="22" t="s">
        <v>1154</v>
      </c>
      <c r="B81" s="23"/>
      <c r="C81" s="23" t="s">
        <v>685</v>
      </c>
      <c r="D81" s="32">
        <v>5</v>
      </c>
      <c r="E81" s="38">
        <f>(G81+I81+K81)</f>
        <v>1364575</v>
      </c>
      <c r="F81" s="38">
        <f>+인건비!$D$6</f>
        <v>272915</v>
      </c>
      <c r="G81" s="38">
        <f>TRUNC(D81*F81)</f>
        <v>1364575</v>
      </c>
      <c r="H81" s="38"/>
      <c r="I81" s="38"/>
      <c r="J81" s="38"/>
      <c r="K81" s="38"/>
      <c r="L81" s="23"/>
    </row>
    <row r="82" spans="1:12">
      <c r="A82" s="22" t="s">
        <v>701</v>
      </c>
      <c r="B82" s="23"/>
      <c r="C82" s="23"/>
      <c r="D82" s="32"/>
      <c r="E82" s="38">
        <f>SUM(E79:E81)</f>
        <v>3967978</v>
      </c>
      <c r="F82" s="38"/>
      <c r="G82" s="38">
        <f>SUM(G79:G81)</f>
        <v>3967978</v>
      </c>
      <c r="H82" s="38"/>
      <c r="I82" s="38"/>
      <c r="J82" s="38"/>
      <c r="K82" s="38"/>
      <c r="L82" s="29"/>
    </row>
    <row r="83" spans="1:12">
      <c r="A83" s="22"/>
      <c r="B83" s="23"/>
      <c r="C83" s="23"/>
      <c r="D83" s="32"/>
      <c r="E83" s="38"/>
      <c r="F83" s="38"/>
      <c r="G83" s="38"/>
      <c r="H83" s="38"/>
      <c r="I83" s="38"/>
      <c r="J83" s="38"/>
      <c r="K83" s="38"/>
      <c r="L83" s="29"/>
    </row>
    <row r="84" spans="1:12">
      <c r="A84" s="39" t="s">
        <v>682</v>
      </c>
      <c r="B84" s="33" t="s">
        <v>1164</v>
      </c>
      <c r="C84" s="34"/>
      <c r="D84" s="35">
        <f>+집계표!$G$2</f>
        <v>1.1000000000000001</v>
      </c>
      <c r="E84" s="40">
        <f>(G84+I84+K84)</f>
        <v>4364775</v>
      </c>
      <c r="F84" s="40"/>
      <c r="G84" s="40"/>
      <c r="H84" s="40"/>
      <c r="I84" s="40"/>
      <c r="J84" s="40">
        <f>+G82</f>
        <v>3967978</v>
      </c>
      <c r="K84" s="40">
        <f>TRUNC(D84*J84)</f>
        <v>4364775</v>
      </c>
      <c r="L84" s="23"/>
    </row>
    <row r="85" spans="1:12">
      <c r="A85" s="39" t="s">
        <v>670</v>
      </c>
      <c r="B85" s="33" t="s">
        <v>425</v>
      </c>
      <c r="C85" s="34"/>
      <c r="D85" s="35">
        <f>+집계표!$H$2</f>
        <v>0.2</v>
      </c>
      <c r="E85" s="40">
        <f>(G85+I85+K85)</f>
        <v>1666550</v>
      </c>
      <c r="F85" s="40"/>
      <c r="G85" s="40"/>
      <c r="H85" s="40"/>
      <c r="I85" s="40"/>
      <c r="J85" s="40">
        <f>+J84+K84</f>
        <v>8332753</v>
      </c>
      <c r="K85" s="40">
        <f>TRUNC(D85*J85)</f>
        <v>1666550</v>
      </c>
      <c r="L85" s="23"/>
    </row>
    <row r="86" spans="1:12">
      <c r="A86" s="39" t="s">
        <v>718</v>
      </c>
      <c r="B86" s="33"/>
      <c r="C86" s="34"/>
      <c r="D86" s="36"/>
      <c r="E86" s="40">
        <f>SUM(E82:E85)</f>
        <v>9999303</v>
      </c>
      <c r="F86" s="40"/>
      <c r="G86" s="40">
        <f>SUM(G82:G85)</f>
        <v>3967978</v>
      </c>
      <c r="H86" s="40"/>
      <c r="I86" s="40"/>
      <c r="J86" s="40"/>
      <c r="K86" s="40">
        <f>SUM(K82:K85)</f>
        <v>6031325</v>
      </c>
      <c r="L86" s="23"/>
    </row>
    <row r="87" spans="1:12">
      <c r="A87" s="39"/>
      <c r="B87" s="33"/>
      <c r="C87" s="34"/>
      <c r="D87" s="36"/>
      <c r="E87" s="40"/>
      <c r="F87" s="40"/>
      <c r="G87" s="40"/>
      <c r="H87" s="40"/>
      <c r="I87" s="40"/>
      <c r="J87" s="40"/>
      <c r="K87" s="40"/>
      <c r="L87" s="23"/>
    </row>
    <row r="88" spans="1:12">
      <c r="A88" s="41" t="s">
        <v>1947</v>
      </c>
      <c r="B88" s="37"/>
      <c r="C88" s="23"/>
      <c r="D88" s="23"/>
      <c r="E88" s="42"/>
      <c r="F88" s="54"/>
      <c r="G88" s="42" t="s">
        <v>662</v>
      </c>
      <c r="H88" s="54"/>
      <c r="I88" s="42" t="s">
        <v>662</v>
      </c>
      <c r="J88" s="54"/>
      <c r="K88" s="42"/>
      <c r="L88" s="27"/>
    </row>
    <row r="89" spans="1:12">
      <c r="A89" s="22" t="s">
        <v>1172</v>
      </c>
      <c r="B89" s="23"/>
      <c r="C89" s="23" t="s">
        <v>685</v>
      </c>
      <c r="D89" s="32">
        <v>2.5</v>
      </c>
      <c r="E89" s="38">
        <f>(G89+I89+K89)</f>
        <v>867137</v>
      </c>
      <c r="F89" s="38">
        <f>+인건비!$D$4</f>
        <v>346855</v>
      </c>
      <c r="G89" s="38">
        <f>TRUNC(D89*F89)</f>
        <v>867137</v>
      </c>
      <c r="H89" s="38"/>
      <c r="I89" s="38"/>
      <c r="J89" s="38"/>
      <c r="K89" s="38"/>
      <c r="L89" s="23"/>
    </row>
    <row r="90" spans="1:12">
      <c r="A90" s="22" t="s">
        <v>1161</v>
      </c>
      <c r="B90" s="23"/>
      <c r="C90" s="23" t="s">
        <v>685</v>
      </c>
      <c r="D90" s="32">
        <v>7.5</v>
      </c>
      <c r="E90" s="38">
        <f>(G90+I90+K90)</f>
        <v>2203492</v>
      </c>
      <c r="F90" s="38">
        <f>+인건비!$D$5</f>
        <v>293799</v>
      </c>
      <c r="G90" s="38">
        <f>TRUNC(D90*F90)</f>
        <v>2203492</v>
      </c>
      <c r="H90" s="38"/>
      <c r="I90" s="38"/>
      <c r="J90" s="38"/>
      <c r="K90" s="38"/>
      <c r="L90" s="23"/>
    </row>
    <row r="91" spans="1:12">
      <c r="A91" s="22" t="s">
        <v>1154</v>
      </c>
      <c r="B91" s="23"/>
      <c r="C91" s="23" t="s">
        <v>685</v>
      </c>
      <c r="D91" s="32">
        <v>6</v>
      </c>
      <c r="E91" s="38">
        <f>(G91+I91+K91)</f>
        <v>1637490</v>
      </c>
      <c r="F91" s="38">
        <f>+인건비!$D$6</f>
        <v>272915</v>
      </c>
      <c r="G91" s="38">
        <f>TRUNC(D91*F91)</f>
        <v>1637490</v>
      </c>
      <c r="H91" s="38"/>
      <c r="I91" s="38"/>
      <c r="J91" s="38"/>
      <c r="K91" s="38"/>
      <c r="L91" s="23"/>
    </row>
    <row r="92" spans="1:12">
      <c r="A92" s="22" t="s">
        <v>701</v>
      </c>
      <c r="B92" s="23"/>
      <c r="C92" s="23"/>
      <c r="D92" s="32"/>
      <c r="E92" s="38">
        <f>SUM(E89:E91)</f>
        <v>4708119</v>
      </c>
      <c r="F92" s="38"/>
      <c r="G92" s="38">
        <f>SUM(G89:G91)</f>
        <v>4708119</v>
      </c>
      <c r="H92" s="38"/>
      <c r="I92" s="38"/>
      <c r="J92" s="38"/>
      <c r="K92" s="38"/>
      <c r="L92" s="29"/>
    </row>
    <row r="93" spans="1:12">
      <c r="A93" s="22"/>
      <c r="B93" s="23"/>
      <c r="C93" s="23"/>
      <c r="D93" s="32"/>
      <c r="E93" s="38"/>
      <c r="F93" s="38"/>
      <c r="G93" s="38"/>
      <c r="H93" s="38"/>
      <c r="I93" s="38"/>
      <c r="J93" s="38"/>
      <c r="K93" s="38"/>
      <c r="L93" s="29"/>
    </row>
    <row r="94" spans="1:12">
      <c r="A94" s="39" t="s">
        <v>682</v>
      </c>
      <c r="B94" s="33" t="s">
        <v>1164</v>
      </c>
      <c r="C94" s="34"/>
      <c r="D94" s="35">
        <f>+집계표!$G$2</f>
        <v>1.1000000000000001</v>
      </c>
      <c r="E94" s="40">
        <f>(G94+I94+K94)</f>
        <v>5178930</v>
      </c>
      <c r="F94" s="40"/>
      <c r="G94" s="40"/>
      <c r="H94" s="40"/>
      <c r="I94" s="40"/>
      <c r="J94" s="40">
        <f>+G92</f>
        <v>4708119</v>
      </c>
      <c r="K94" s="40">
        <f>TRUNC(D94*J94)</f>
        <v>5178930</v>
      </c>
      <c r="L94" s="23"/>
    </row>
    <row r="95" spans="1:12">
      <c r="A95" s="39" t="s">
        <v>670</v>
      </c>
      <c r="B95" s="33" t="s">
        <v>425</v>
      </c>
      <c r="C95" s="34"/>
      <c r="D95" s="35">
        <f>+집계표!$H$2</f>
        <v>0.2</v>
      </c>
      <c r="E95" s="40">
        <f>(G95+I95+K95)</f>
        <v>1977409</v>
      </c>
      <c r="F95" s="40"/>
      <c r="G95" s="40"/>
      <c r="H95" s="40"/>
      <c r="I95" s="40"/>
      <c r="J95" s="40">
        <f>+J94+K94</f>
        <v>9887049</v>
      </c>
      <c r="K95" s="40">
        <f>TRUNC(D95*J95)</f>
        <v>1977409</v>
      </c>
      <c r="L95" s="23"/>
    </row>
    <row r="96" spans="1:12">
      <c r="A96" s="39" t="s">
        <v>718</v>
      </c>
      <c r="B96" s="33"/>
      <c r="C96" s="34"/>
      <c r="D96" s="36"/>
      <c r="E96" s="40">
        <f>SUM(E92:E95)</f>
        <v>11864458</v>
      </c>
      <c r="F96" s="40"/>
      <c r="G96" s="40">
        <f>SUM(G92:G95)</f>
        <v>4708119</v>
      </c>
      <c r="H96" s="40"/>
      <c r="I96" s="40"/>
      <c r="J96" s="40"/>
      <c r="K96" s="40">
        <f>SUM(K92:K95)</f>
        <v>7156339</v>
      </c>
      <c r="L96" s="23"/>
    </row>
    <row r="97" spans="1:12">
      <c r="A97" s="39"/>
      <c r="B97" s="33"/>
      <c r="C97" s="34"/>
      <c r="D97" s="36"/>
      <c r="E97" s="40"/>
      <c r="F97" s="40"/>
      <c r="G97" s="40"/>
      <c r="H97" s="40"/>
      <c r="I97" s="40"/>
      <c r="J97" s="40"/>
      <c r="K97" s="40"/>
      <c r="L97" s="23"/>
    </row>
    <row r="98" spans="1:12">
      <c r="A98" s="41" t="s">
        <v>1944</v>
      </c>
      <c r="B98" s="37"/>
      <c r="C98" s="23"/>
      <c r="D98" s="23"/>
      <c r="E98" s="42"/>
      <c r="F98" s="54"/>
      <c r="G98" s="42" t="s">
        <v>662</v>
      </c>
      <c r="H98" s="54"/>
      <c r="I98" s="42" t="s">
        <v>662</v>
      </c>
      <c r="J98" s="54"/>
      <c r="K98" s="42"/>
      <c r="L98" s="27"/>
    </row>
    <row r="99" spans="1:12">
      <c r="A99" s="22" t="s">
        <v>1172</v>
      </c>
      <c r="B99" s="23"/>
      <c r="C99" s="23" t="s">
        <v>685</v>
      </c>
      <c r="D99" s="32">
        <v>3</v>
      </c>
      <c r="E99" s="38">
        <f>(G99+I99+K99)</f>
        <v>1040565</v>
      </c>
      <c r="F99" s="38">
        <f>+인건비!$D$4</f>
        <v>346855</v>
      </c>
      <c r="G99" s="38">
        <f>TRUNC(D99*F99)</f>
        <v>1040565</v>
      </c>
      <c r="H99" s="38"/>
      <c r="I99" s="38"/>
      <c r="J99" s="38"/>
      <c r="K99" s="38"/>
      <c r="L99" s="23"/>
    </row>
    <row r="100" spans="1:12">
      <c r="A100" s="22" t="s">
        <v>1161</v>
      </c>
      <c r="B100" s="23"/>
      <c r="C100" s="23" t="s">
        <v>685</v>
      </c>
      <c r="D100" s="32">
        <v>8.5</v>
      </c>
      <c r="E100" s="38">
        <f>(G100+I100+K100)</f>
        <v>2497291</v>
      </c>
      <c r="F100" s="38">
        <f>+인건비!$D$5</f>
        <v>293799</v>
      </c>
      <c r="G100" s="38">
        <f>TRUNC(D100*F100)</f>
        <v>2497291</v>
      </c>
      <c r="H100" s="38"/>
      <c r="I100" s="38"/>
      <c r="J100" s="38"/>
      <c r="K100" s="38"/>
      <c r="L100" s="23"/>
    </row>
    <row r="101" spans="1:12">
      <c r="A101" s="22" t="s">
        <v>1154</v>
      </c>
      <c r="B101" s="23"/>
      <c r="C101" s="23" t="s">
        <v>685</v>
      </c>
      <c r="D101" s="32">
        <v>7</v>
      </c>
      <c r="E101" s="38">
        <f>(G101+I101+K101)</f>
        <v>1910405</v>
      </c>
      <c r="F101" s="38">
        <f>+인건비!$D$6</f>
        <v>272915</v>
      </c>
      <c r="G101" s="38">
        <f>TRUNC(D101*F101)</f>
        <v>1910405</v>
      </c>
      <c r="H101" s="38"/>
      <c r="I101" s="38"/>
      <c r="J101" s="38"/>
      <c r="K101" s="38"/>
      <c r="L101" s="23"/>
    </row>
    <row r="102" spans="1:12">
      <c r="A102" s="22" t="s">
        <v>701</v>
      </c>
      <c r="B102" s="23"/>
      <c r="C102" s="23"/>
      <c r="D102" s="32"/>
      <c r="E102" s="38">
        <f>SUM(E99:E101)</f>
        <v>5448261</v>
      </c>
      <c r="F102" s="38"/>
      <c r="G102" s="38">
        <f>SUM(G99:G101)</f>
        <v>5448261</v>
      </c>
      <c r="H102" s="38"/>
      <c r="I102" s="38"/>
      <c r="J102" s="38"/>
      <c r="K102" s="38"/>
      <c r="L102" s="29"/>
    </row>
    <row r="103" spans="1:12">
      <c r="A103" s="22"/>
      <c r="B103" s="23"/>
      <c r="C103" s="23"/>
      <c r="D103" s="32"/>
      <c r="E103" s="38"/>
      <c r="F103" s="38"/>
      <c r="G103" s="38"/>
      <c r="H103" s="38"/>
      <c r="I103" s="38"/>
      <c r="J103" s="38"/>
      <c r="K103" s="38"/>
      <c r="L103" s="29"/>
    </row>
    <row r="104" spans="1:12">
      <c r="A104" s="39" t="s">
        <v>682</v>
      </c>
      <c r="B104" s="33" t="s">
        <v>1164</v>
      </c>
      <c r="C104" s="34"/>
      <c r="D104" s="35">
        <f>+집계표!$G$2</f>
        <v>1.1000000000000001</v>
      </c>
      <c r="E104" s="40">
        <f>(G104+I104+K104)</f>
        <v>5993087</v>
      </c>
      <c r="F104" s="40"/>
      <c r="G104" s="40"/>
      <c r="H104" s="40"/>
      <c r="I104" s="40"/>
      <c r="J104" s="40">
        <f>+G102</f>
        <v>5448261</v>
      </c>
      <c r="K104" s="40">
        <f>TRUNC(D104*J104)</f>
        <v>5993087</v>
      </c>
      <c r="L104" s="23"/>
    </row>
    <row r="105" spans="1:12">
      <c r="A105" s="39" t="s">
        <v>670</v>
      </c>
      <c r="B105" s="33" t="s">
        <v>425</v>
      </c>
      <c r="C105" s="34"/>
      <c r="D105" s="35">
        <f>+집계표!$H$2</f>
        <v>0.2</v>
      </c>
      <c r="E105" s="40">
        <f>(G105+I105+K105)</f>
        <v>2288269</v>
      </c>
      <c r="F105" s="40"/>
      <c r="G105" s="40"/>
      <c r="H105" s="40"/>
      <c r="I105" s="40"/>
      <c r="J105" s="40">
        <f>+J104+K104</f>
        <v>11441348</v>
      </c>
      <c r="K105" s="40">
        <f>TRUNC(D105*J105)</f>
        <v>2288269</v>
      </c>
      <c r="L105" s="23"/>
    </row>
    <row r="106" spans="1:12">
      <c r="A106" s="39" t="s">
        <v>718</v>
      </c>
      <c r="B106" s="33"/>
      <c r="C106" s="34"/>
      <c r="D106" s="36"/>
      <c r="E106" s="40">
        <f>SUM(E102:E105)</f>
        <v>13729617</v>
      </c>
      <c r="F106" s="40"/>
      <c r="G106" s="40">
        <f>SUM(G102:G105)</f>
        <v>5448261</v>
      </c>
      <c r="H106" s="40"/>
      <c r="I106" s="40"/>
      <c r="J106" s="40"/>
      <c r="K106" s="40">
        <f>SUM(K102:K105)</f>
        <v>8281356</v>
      </c>
      <c r="L106" s="23"/>
    </row>
    <row r="107" spans="1:12">
      <c r="A107" s="39"/>
      <c r="B107" s="33"/>
      <c r="C107" s="34"/>
      <c r="D107" s="36"/>
      <c r="E107" s="40"/>
      <c r="F107" s="40"/>
      <c r="G107" s="40"/>
      <c r="H107" s="40"/>
      <c r="I107" s="40"/>
      <c r="J107" s="40"/>
      <c r="K107" s="40"/>
      <c r="L107" s="23"/>
    </row>
    <row r="108" spans="1:12">
      <c r="A108" s="41" t="s">
        <v>1999</v>
      </c>
      <c r="B108" s="37"/>
      <c r="C108" s="23"/>
      <c r="D108" s="23"/>
      <c r="E108" s="42"/>
      <c r="F108" s="54"/>
      <c r="G108" s="42" t="s">
        <v>662</v>
      </c>
      <c r="H108" s="54"/>
      <c r="I108" s="42" t="s">
        <v>662</v>
      </c>
      <c r="J108" s="54"/>
      <c r="K108" s="42"/>
      <c r="L108" s="27"/>
    </row>
    <row r="109" spans="1:12">
      <c r="A109" s="22" t="s">
        <v>686</v>
      </c>
      <c r="B109" s="23"/>
      <c r="C109" s="23" t="s">
        <v>685</v>
      </c>
      <c r="D109" s="32">
        <v>1</v>
      </c>
      <c r="E109" s="38">
        <f>(G109+I109+K109)</f>
        <v>446055</v>
      </c>
      <c r="F109" s="38">
        <f>+인건비!$D$3</f>
        <v>446055</v>
      </c>
      <c r="G109" s="38">
        <f>TRUNC(D109*F109)</f>
        <v>446055</v>
      </c>
      <c r="H109" s="53"/>
      <c r="I109" s="53"/>
      <c r="J109" s="53"/>
      <c r="K109" s="53"/>
      <c r="L109" s="94"/>
    </row>
    <row r="110" spans="1:12">
      <c r="A110" s="22" t="s">
        <v>1172</v>
      </c>
      <c r="B110" s="23"/>
      <c r="C110" s="23" t="s">
        <v>685</v>
      </c>
      <c r="D110" s="32">
        <v>3</v>
      </c>
      <c r="E110" s="38">
        <f>(G110+I110+K110)</f>
        <v>1040565</v>
      </c>
      <c r="F110" s="38">
        <f>+인건비!$D$4</f>
        <v>346855</v>
      </c>
      <c r="G110" s="38">
        <f>TRUNC(D110*F110)</f>
        <v>1040565</v>
      </c>
      <c r="H110" s="38"/>
      <c r="I110" s="38"/>
      <c r="J110" s="38"/>
      <c r="K110" s="38"/>
      <c r="L110" s="94"/>
    </row>
    <row r="111" spans="1:12">
      <c r="A111" s="22" t="s">
        <v>1161</v>
      </c>
      <c r="B111" s="23"/>
      <c r="C111" s="23" t="s">
        <v>685</v>
      </c>
      <c r="D111" s="32">
        <v>3</v>
      </c>
      <c r="E111" s="38">
        <f>(G111+I111+K111)</f>
        <v>881397</v>
      </c>
      <c r="F111" s="38">
        <f>+인건비!$D$5</f>
        <v>293799</v>
      </c>
      <c r="G111" s="38">
        <f>TRUNC(D111*F111)</f>
        <v>881397</v>
      </c>
      <c r="H111" s="38"/>
      <c r="I111" s="38"/>
      <c r="J111" s="38"/>
      <c r="K111" s="38"/>
      <c r="L111" s="94"/>
    </row>
    <row r="112" spans="1:12">
      <c r="A112" s="22" t="s">
        <v>1154</v>
      </c>
      <c r="B112" s="23"/>
      <c r="C112" s="23" t="s">
        <v>685</v>
      </c>
      <c r="D112" s="32">
        <v>1</v>
      </c>
      <c r="E112" s="38">
        <f>(G112+I112+K112)</f>
        <v>272915</v>
      </c>
      <c r="F112" s="38">
        <f>+인건비!$D$6</f>
        <v>272915</v>
      </c>
      <c r="G112" s="38">
        <f>TRUNC(D112*F112)</f>
        <v>272915</v>
      </c>
      <c r="H112" s="38"/>
      <c r="I112" s="38"/>
      <c r="J112" s="38"/>
      <c r="K112" s="38"/>
      <c r="L112" s="95"/>
    </row>
    <row r="113" spans="1:12">
      <c r="A113" s="22" t="s">
        <v>701</v>
      </c>
      <c r="B113" s="23"/>
      <c r="C113" s="23"/>
      <c r="D113" s="32"/>
      <c r="E113" s="38">
        <f>SUM(E109:E112)</f>
        <v>2640932</v>
      </c>
      <c r="F113" s="38"/>
      <c r="G113" s="38">
        <f>SUM(G109:G112)</f>
        <v>2640932</v>
      </c>
      <c r="H113" s="38"/>
      <c r="I113" s="38"/>
      <c r="J113" s="38"/>
      <c r="K113" s="38"/>
      <c r="L113" s="29"/>
    </row>
    <row r="114" spans="1:12">
      <c r="A114" s="22"/>
      <c r="B114" s="23"/>
      <c r="C114" s="23"/>
      <c r="D114" s="32"/>
      <c r="E114" s="38"/>
      <c r="F114" s="38"/>
      <c r="G114" s="38"/>
      <c r="H114" s="38"/>
      <c r="I114" s="38"/>
      <c r="J114" s="38"/>
      <c r="K114" s="38"/>
      <c r="L114" s="29"/>
    </row>
    <row r="115" spans="1:12">
      <c r="A115" s="39" t="s">
        <v>682</v>
      </c>
      <c r="B115" s="33" t="s">
        <v>1164</v>
      </c>
      <c r="C115" s="34"/>
      <c r="D115" s="35">
        <f>+집계표!$G$2</f>
        <v>1.1000000000000001</v>
      </c>
      <c r="E115" s="40">
        <f>(G115+I115+K115)</f>
        <v>2905025</v>
      </c>
      <c r="F115" s="40"/>
      <c r="G115" s="40"/>
      <c r="H115" s="40"/>
      <c r="I115" s="40"/>
      <c r="J115" s="40">
        <f>+G113</f>
        <v>2640932</v>
      </c>
      <c r="K115" s="40">
        <f>TRUNC(D115*J115)</f>
        <v>2905025</v>
      </c>
      <c r="L115" s="23"/>
    </row>
    <row r="116" spans="1:12">
      <c r="A116" s="39" t="s">
        <v>670</v>
      </c>
      <c r="B116" s="33" t="s">
        <v>425</v>
      </c>
      <c r="C116" s="34"/>
      <c r="D116" s="35">
        <f>+집계표!$H$2</f>
        <v>0.2</v>
      </c>
      <c r="E116" s="40">
        <f>(G116+I116+K116)</f>
        <v>1109191</v>
      </c>
      <c r="F116" s="40"/>
      <c r="G116" s="40"/>
      <c r="H116" s="40"/>
      <c r="I116" s="40"/>
      <c r="J116" s="40">
        <f>+J115+K115</f>
        <v>5545957</v>
      </c>
      <c r="K116" s="40">
        <f>TRUNC(D116*J116)</f>
        <v>1109191</v>
      </c>
      <c r="L116" s="23"/>
    </row>
    <row r="117" spans="1:12">
      <c r="A117" s="39" t="s">
        <v>718</v>
      </c>
      <c r="B117" s="33"/>
      <c r="C117" s="34"/>
      <c r="D117" s="36"/>
      <c r="E117" s="40">
        <f>SUM(E113:E116)</f>
        <v>6655148</v>
      </c>
      <c r="F117" s="40"/>
      <c r="G117" s="40">
        <f>SUM(G113:G116)</f>
        <v>2640932</v>
      </c>
      <c r="H117" s="40"/>
      <c r="I117" s="40"/>
      <c r="J117" s="40"/>
      <c r="K117" s="40">
        <f>SUM(K113:K116)</f>
        <v>4014216</v>
      </c>
      <c r="L117" s="23"/>
    </row>
    <row r="118" spans="1:12">
      <c r="A118" s="39"/>
      <c r="B118" s="33"/>
      <c r="C118" s="34"/>
      <c r="D118" s="36"/>
      <c r="E118" s="40"/>
      <c r="F118" s="40"/>
      <c r="G118" s="40"/>
      <c r="H118" s="40"/>
      <c r="I118" s="40"/>
      <c r="J118" s="40"/>
      <c r="K118" s="40"/>
      <c r="L118" s="23"/>
    </row>
    <row r="119" spans="1:12">
      <c r="A119" s="41" t="s">
        <v>1996</v>
      </c>
      <c r="B119" s="37"/>
      <c r="C119" s="23"/>
      <c r="D119" s="23"/>
      <c r="E119" s="42"/>
      <c r="F119" s="54"/>
      <c r="G119" s="42" t="s">
        <v>662</v>
      </c>
      <c r="H119" s="54"/>
      <c r="I119" s="42" t="s">
        <v>662</v>
      </c>
      <c r="J119" s="54"/>
      <c r="K119" s="42"/>
      <c r="L119" s="27"/>
    </row>
    <row r="120" spans="1:12">
      <c r="A120" s="22" t="s">
        <v>686</v>
      </c>
      <c r="B120" s="23"/>
      <c r="C120" s="23" t="s">
        <v>685</v>
      </c>
      <c r="D120" s="32">
        <v>1.5</v>
      </c>
      <c r="E120" s="38">
        <f>(G120+I120+K120)</f>
        <v>669082</v>
      </c>
      <c r="F120" s="38">
        <f>+인건비!$D$3</f>
        <v>446055</v>
      </c>
      <c r="G120" s="38">
        <f>TRUNC(D120*F120)</f>
        <v>669082</v>
      </c>
      <c r="H120" s="53"/>
      <c r="I120" s="53"/>
      <c r="J120" s="53"/>
      <c r="K120" s="53"/>
      <c r="L120" s="23"/>
    </row>
    <row r="121" spans="1:12">
      <c r="A121" s="22" t="s">
        <v>1172</v>
      </c>
      <c r="B121" s="23"/>
      <c r="C121" s="23" t="s">
        <v>685</v>
      </c>
      <c r="D121" s="32">
        <v>3.5</v>
      </c>
      <c r="E121" s="38">
        <f>(G121+I121+K121)</f>
        <v>1213992</v>
      </c>
      <c r="F121" s="38">
        <f>+인건비!$D$4</f>
        <v>346855</v>
      </c>
      <c r="G121" s="38">
        <f>TRUNC(D121*F121)</f>
        <v>1213992</v>
      </c>
      <c r="H121" s="38"/>
      <c r="I121" s="38"/>
      <c r="J121" s="38"/>
      <c r="K121" s="38"/>
      <c r="L121" s="23"/>
    </row>
    <row r="122" spans="1:12">
      <c r="A122" s="22" t="s">
        <v>1161</v>
      </c>
      <c r="B122" s="23"/>
      <c r="C122" s="23" t="s">
        <v>685</v>
      </c>
      <c r="D122" s="32">
        <v>5</v>
      </c>
      <c r="E122" s="38">
        <f>(G122+I122+K122)</f>
        <v>1468995</v>
      </c>
      <c r="F122" s="38">
        <f>+인건비!$D$5</f>
        <v>293799</v>
      </c>
      <c r="G122" s="38">
        <f>TRUNC(D122*F122)</f>
        <v>1468995</v>
      </c>
      <c r="H122" s="38"/>
      <c r="I122" s="38"/>
      <c r="J122" s="38"/>
      <c r="K122" s="38"/>
      <c r="L122" s="23"/>
    </row>
    <row r="123" spans="1:12">
      <c r="A123" s="22" t="s">
        <v>1154</v>
      </c>
      <c r="B123" s="23"/>
      <c r="C123" s="23" t="s">
        <v>685</v>
      </c>
      <c r="D123" s="32">
        <v>1.5</v>
      </c>
      <c r="E123" s="38">
        <f>(G123+I123+K123)</f>
        <v>409372</v>
      </c>
      <c r="F123" s="38">
        <f>+인건비!$D$6</f>
        <v>272915</v>
      </c>
      <c r="G123" s="38">
        <f>TRUNC(D123*F123)</f>
        <v>409372</v>
      </c>
      <c r="H123" s="38"/>
      <c r="I123" s="38"/>
      <c r="J123" s="38"/>
      <c r="K123" s="38"/>
      <c r="L123" s="23"/>
    </row>
    <row r="124" spans="1:12">
      <c r="A124" s="22" t="s">
        <v>701</v>
      </c>
      <c r="B124" s="23"/>
      <c r="C124" s="23"/>
      <c r="D124" s="32"/>
      <c r="E124" s="38">
        <f>SUM(E120:E123)</f>
        <v>3761441</v>
      </c>
      <c r="F124" s="38"/>
      <c r="G124" s="38">
        <f>SUM(G120:G123)</f>
        <v>3761441</v>
      </c>
      <c r="H124" s="38"/>
      <c r="I124" s="38"/>
      <c r="J124" s="38"/>
      <c r="K124" s="38"/>
      <c r="L124" s="29"/>
    </row>
    <row r="125" spans="1:12">
      <c r="A125" s="22"/>
      <c r="B125" s="23"/>
      <c r="C125" s="23"/>
      <c r="D125" s="32"/>
      <c r="E125" s="38"/>
      <c r="F125" s="38"/>
      <c r="G125" s="38"/>
      <c r="H125" s="38"/>
      <c r="I125" s="38"/>
      <c r="J125" s="38"/>
      <c r="K125" s="38"/>
      <c r="L125" s="29"/>
    </row>
    <row r="126" spans="1:12">
      <c r="A126" s="39" t="s">
        <v>682</v>
      </c>
      <c r="B126" s="33" t="s">
        <v>1164</v>
      </c>
      <c r="C126" s="34"/>
      <c r="D126" s="35">
        <f>+집계표!$G$2</f>
        <v>1.1000000000000001</v>
      </c>
      <c r="E126" s="40">
        <f>(G126+I126+K126)</f>
        <v>4137585</v>
      </c>
      <c r="F126" s="40"/>
      <c r="G126" s="40"/>
      <c r="H126" s="40"/>
      <c r="I126" s="40"/>
      <c r="J126" s="40">
        <f>+G124</f>
        <v>3761441</v>
      </c>
      <c r="K126" s="40">
        <f>TRUNC(D126*J126)</f>
        <v>4137585</v>
      </c>
      <c r="L126" s="23"/>
    </row>
    <row r="127" spans="1:12">
      <c r="A127" s="39" t="s">
        <v>670</v>
      </c>
      <c r="B127" s="33" t="s">
        <v>425</v>
      </c>
      <c r="C127" s="34"/>
      <c r="D127" s="35">
        <f>+집계표!$H$2</f>
        <v>0.2</v>
      </c>
      <c r="E127" s="40">
        <f>(G127+I127+K127)</f>
        <v>1579805</v>
      </c>
      <c r="F127" s="40"/>
      <c r="G127" s="40"/>
      <c r="H127" s="40"/>
      <c r="I127" s="40"/>
      <c r="J127" s="40">
        <f>+J126+K126</f>
        <v>7899026</v>
      </c>
      <c r="K127" s="40">
        <f>TRUNC(D127*J127)</f>
        <v>1579805</v>
      </c>
      <c r="L127" s="23"/>
    </row>
    <row r="128" spans="1:12">
      <c r="A128" s="39" t="s">
        <v>718</v>
      </c>
      <c r="B128" s="33"/>
      <c r="C128" s="34"/>
      <c r="D128" s="36"/>
      <c r="E128" s="40">
        <f>SUM(E124:E127)</f>
        <v>9478831</v>
      </c>
      <c r="F128" s="40"/>
      <c r="G128" s="40">
        <f>SUM(G124:G127)</f>
        <v>3761441</v>
      </c>
      <c r="H128" s="40"/>
      <c r="I128" s="40"/>
      <c r="J128" s="40"/>
      <c r="K128" s="40">
        <f>SUM(K124:K127)</f>
        <v>5717390</v>
      </c>
      <c r="L128" s="23"/>
    </row>
    <row r="129" spans="1:12">
      <c r="A129" s="39"/>
      <c r="B129" s="33"/>
      <c r="C129" s="34"/>
      <c r="D129" s="36"/>
      <c r="E129" s="40"/>
      <c r="F129" s="40"/>
      <c r="G129" s="40"/>
      <c r="H129" s="40"/>
      <c r="I129" s="40"/>
      <c r="J129" s="40"/>
      <c r="K129" s="40"/>
      <c r="L129" s="23"/>
    </row>
    <row r="130" spans="1:12">
      <c r="A130" s="41" t="s">
        <v>2000</v>
      </c>
      <c r="B130" s="37"/>
      <c r="C130" s="23"/>
      <c r="D130" s="23"/>
      <c r="E130" s="42"/>
      <c r="F130" s="54"/>
      <c r="G130" s="42" t="s">
        <v>662</v>
      </c>
      <c r="H130" s="54"/>
      <c r="I130" s="42" t="s">
        <v>662</v>
      </c>
      <c r="J130" s="54"/>
      <c r="K130" s="42"/>
      <c r="L130" s="27"/>
    </row>
    <row r="131" spans="1:12">
      <c r="A131" s="22" t="s">
        <v>686</v>
      </c>
      <c r="B131" s="23"/>
      <c r="C131" s="23" t="s">
        <v>685</v>
      </c>
      <c r="D131" s="32">
        <v>2.5</v>
      </c>
      <c r="E131" s="38">
        <f>(G131+I131+K131)</f>
        <v>1115137</v>
      </c>
      <c r="F131" s="38">
        <f>+인건비!$D$3</f>
        <v>446055</v>
      </c>
      <c r="G131" s="38">
        <f>TRUNC(D131*F131)</f>
        <v>1115137</v>
      </c>
      <c r="H131" s="53"/>
      <c r="I131" s="53"/>
      <c r="J131" s="53"/>
      <c r="K131" s="53"/>
      <c r="L131" s="23"/>
    </row>
    <row r="132" spans="1:12">
      <c r="A132" s="22" t="s">
        <v>1172</v>
      </c>
      <c r="B132" s="23"/>
      <c r="C132" s="23" t="s">
        <v>685</v>
      </c>
      <c r="D132" s="32">
        <v>5.5</v>
      </c>
      <c r="E132" s="38">
        <f>(G132+I132+K132)</f>
        <v>1907702</v>
      </c>
      <c r="F132" s="38">
        <f>+인건비!$D$4</f>
        <v>346855</v>
      </c>
      <c r="G132" s="38">
        <f>TRUNC(D132*F132)</f>
        <v>1907702</v>
      </c>
      <c r="H132" s="38"/>
      <c r="I132" s="38"/>
      <c r="J132" s="38"/>
      <c r="K132" s="38"/>
      <c r="L132" s="23"/>
    </row>
    <row r="133" spans="1:12">
      <c r="A133" s="22" t="s">
        <v>1161</v>
      </c>
      <c r="B133" s="23"/>
      <c r="C133" s="23" t="s">
        <v>685</v>
      </c>
      <c r="D133" s="32">
        <v>6</v>
      </c>
      <c r="E133" s="38">
        <f>(G133+I133+K133)</f>
        <v>1762794</v>
      </c>
      <c r="F133" s="38">
        <f>+인건비!$D$5</f>
        <v>293799</v>
      </c>
      <c r="G133" s="38">
        <f>TRUNC(D133*F133)</f>
        <v>1762794</v>
      </c>
      <c r="H133" s="38"/>
      <c r="I133" s="38"/>
      <c r="J133" s="38"/>
      <c r="K133" s="38"/>
      <c r="L133" s="23"/>
    </row>
    <row r="134" spans="1:12">
      <c r="A134" s="22" t="s">
        <v>1154</v>
      </c>
      <c r="B134" s="23"/>
      <c r="C134" s="23" t="s">
        <v>685</v>
      </c>
      <c r="D134" s="32">
        <v>2</v>
      </c>
      <c r="E134" s="38">
        <f>(G134+I134+K134)</f>
        <v>545830</v>
      </c>
      <c r="F134" s="38">
        <f>+인건비!$D$6</f>
        <v>272915</v>
      </c>
      <c r="G134" s="38">
        <f>TRUNC(D134*F134)</f>
        <v>545830</v>
      </c>
      <c r="H134" s="38"/>
      <c r="I134" s="38"/>
      <c r="J134" s="38"/>
      <c r="K134" s="38"/>
      <c r="L134" s="23"/>
    </row>
    <row r="135" spans="1:12">
      <c r="A135" s="22" t="s">
        <v>701</v>
      </c>
      <c r="B135" s="23"/>
      <c r="C135" s="23"/>
      <c r="D135" s="32"/>
      <c r="E135" s="38">
        <f>SUM(E131:E134)</f>
        <v>5331463</v>
      </c>
      <c r="F135" s="38"/>
      <c r="G135" s="38">
        <f>SUM(G131:G134)</f>
        <v>5331463</v>
      </c>
      <c r="H135" s="38"/>
      <c r="I135" s="38"/>
      <c r="J135" s="38"/>
      <c r="K135" s="38"/>
      <c r="L135" s="29"/>
    </row>
    <row r="136" spans="1:12">
      <c r="A136" s="22"/>
      <c r="B136" s="23"/>
      <c r="C136" s="23"/>
      <c r="D136" s="32"/>
      <c r="E136" s="38"/>
      <c r="F136" s="38"/>
      <c r="G136" s="38"/>
      <c r="H136" s="38"/>
      <c r="I136" s="38"/>
      <c r="J136" s="38"/>
      <c r="K136" s="38"/>
      <c r="L136" s="29"/>
    </row>
    <row r="137" spans="1:12">
      <c r="A137" s="39" t="s">
        <v>682</v>
      </c>
      <c r="B137" s="33" t="s">
        <v>1164</v>
      </c>
      <c r="C137" s="34"/>
      <c r="D137" s="35">
        <f>+집계표!$G$2</f>
        <v>1.1000000000000001</v>
      </c>
      <c r="E137" s="40">
        <f>(G137+I137+K137)</f>
        <v>5864609</v>
      </c>
      <c r="F137" s="40"/>
      <c r="G137" s="40"/>
      <c r="H137" s="40"/>
      <c r="I137" s="40"/>
      <c r="J137" s="40">
        <f>+G135</f>
        <v>5331463</v>
      </c>
      <c r="K137" s="40">
        <f>TRUNC(D137*J137)</f>
        <v>5864609</v>
      </c>
      <c r="L137" s="23"/>
    </row>
    <row r="138" spans="1:12">
      <c r="A138" s="39" t="s">
        <v>670</v>
      </c>
      <c r="B138" s="33" t="s">
        <v>425</v>
      </c>
      <c r="C138" s="34"/>
      <c r="D138" s="35">
        <f>+집계표!$H$2</f>
        <v>0.2</v>
      </c>
      <c r="E138" s="40">
        <f>(G138+I138+K138)</f>
        <v>2239214</v>
      </c>
      <c r="F138" s="40"/>
      <c r="G138" s="40"/>
      <c r="H138" s="40"/>
      <c r="I138" s="40"/>
      <c r="J138" s="40">
        <f>+J137+K137</f>
        <v>11196072</v>
      </c>
      <c r="K138" s="40">
        <f>TRUNC(D138*J138)</f>
        <v>2239214</v>
      </c>
      <c r="L138" s="23"/>
    </row>
    <row r="139" spans="1:12">
      <c r="A139" s="39" t="s">
        <v>718</v>
      </c>
      <c r="B139" s="33"/>
      <c r="C139" s="34"/>
      <c r="D139" s="36"/>
      <c r="E139" s="40">
        <f>SUM(E135:E138)</f>
        <v>13435286</v>
      </c>
      <c r="F139" s="40"/>
      <c r="G139" s="40">
        <f>SUM(G135:G138)</f>
        <v>5331463</v>
      </c>
      <c r="H139" s="40"/>
      <c r="I139" s="40"/>
      <c r="J139" s="40"/>
      <c r="K139" s="40">
        <f>SUM(K135:K138)</f>
        <v>8103823</v>
      </c>
      <c r="L139" s="23"/>
    </row>
    <row r="140" spans="1:12">
      <c r="A140" s="39"/>
      <c r="B140" s="33"/>
      <c r="C140" s="34"/>
      <c r="D140" s="36"/>
      <c r="E140" s="40"/>
      <c r="F140" s="40"/>
      <c r="G140" s="40"/>
      <c r="H140" s="40"/>
      <c r="I140" s="40"/>
      <c r="J140" s="40"/>
      <c r="K140" s="40"/>
      <c r="L140" s="23"/>
    </row>
    <row r="141" spans="1:12">
      <c r="A141" s="41" t="s">
        <v>2001</v>
      </c>
      <c r="B141" s="37"/>
      <c r="C141" s="23"/>
      <c r="D141" s="23"/>
      <c r="E141" s="42"/>
      <c r="F141" s="54"/>
      <c r="G141" s="42" t="s">
        <v>662</v>
      </c>
      <c r="H141" s="54"/>
      <c r="I141" s="42" t="s">
        <v>662</v>
      </c>
      <c r="J141" s="54"/>
      <c r="K141" s="42"/>
      <c r="L141" s="27"/>
    </row>
    <row r="142" spans="1:12">
      <c r="A142" s="22" t="s">
        <v>686</v>
      </c>
      <c r="B142" s="23"/>
      <c r="C142" s="23" t="s">
        <v>685</v>
      </c>
      <c r="D142" s="32">
        <v>4</v>
      </c>
      <c r="E142" s="38">
        <f>(G142+I142+K142)</f>
        <v>1784220</v>
      </c>
      <c r="F142" s="38">
        <f>+인건비!$D$3</f>
        <v>446055</v>
      </c>
      <c r="G142" s="38">
        <f>TRUNC(D142*F142)</f>
        <v>1784220</v>
      </c>
      <c r="H142" s="53"/>
      <c r="I142" s="53"/>
      <c r="J142" s="53"/>
      <c r="K142" s="53"/>
      <c r="L142" s="23"/>
    </row>
    <row r="143" spans="1:12">
      <c r="A143" s="22" t="s">
        <v>1172</v>
      </c>
      <c r="B143" s="23"/>
      <c r="C143" s="23" t="s">
        <v>685</v>
      </c>
      <c r="D143" s="32">
        <v>6.5</v>
      </c>
      <c r="E143" s="38">
        <f>(G143+I143+K143)</f>
        <v>2254557</v>
      </c>
      <c r="F143" s="38">
        <f>+인건비!$D$4</f>
        <v>346855</v>
      </c>
      <c r="G143" s="38">
        <f>TRUNC(D143*F143)</f>
        <v>2254557</v>
      </c>
      <c r="H143" s="38"/>
      <c r="I143" s="38"/>
      <c r="J143" s="38"/>
      <c r="K143" s="38"/>
      <c r="L143" s="23"/>
    </row>
    <row r="144" spans="1:12">
      <c r="A144" s="22" t="s">
        <v>1161</v>
      </c>
      <c r="B144" s="23"/>
      <c r="C144" s="23" t="s">
        <v>685</v>
      </c>
      <c r="D144" s="32">
        <v>7.5</v>
      </c>
      <c r="E144" s="38">
        <f>(G144+I144+K144)</f>
        <v>2203492</v>
      </c>
      <c r="F144" s="38">
        <f>+인건비!$D$5</f>
        <v>293799</v>
      </c>
      <c r="G144" s="38">
        <f>TRUNC(D144*F144)</f>
        <v>2203492</v>
      </c>
      <c r="H144" s="38"/>
      <c r="I144" s="38"/>
      <c r="J144" s="38"/>
      <c r="K144" s="38"/>
      <c r="L144" s="23"/>
    </row>
    <row r="145" spans="1:12">
      <c r="A145" s="22" t="s">
        <v>1154</v>
      </c>
      <c r="B145" s="23"/>
      <c r="C145" s="23" t="s">
        <v>685</v>
      </c>
      <c r="D145" s="32">
        <v>2.5</v>
      </c>
      <c r="E145" s="38">
        <f>(G145+I145+K145)</f>
        <v>682287</v>
      </c>
      <c r="F145" s="38">
        <f>+인건비!$D$6</f>
        <v>272915</v>
      </c>
      <c r="G145" s="38">
        <f>TRUNC(D145*F145)</f>
        <v>682287</v>
      </c>
      <c r="H145" s="38"/>
      <c r="I145" s="38"/>
      <c r="J145" s="38"/>
      <c r="K145" s="38"/>
      <c r="L145" s="23"/>
    </row>
    <row r="146" spans="1:12">
      <c r="A146" s="22" t="s">
        <v>701</v>
      </c>
      <c r="B146" s="23"/>
      <c r="C146" s="23"/>
      <c r="D146" s="32"/>
      <c r="E146" s="38">
        <f>SUM(E142:E145)</f>
        <v>6924556</v>
      </c>
      <c r="F146" s="38"/>
      <c r="G146" s="38">
        <f>SUM(G142:G145)</f>
        <v>6924556</v>
      </c>
      <c r="H146" s="38"/>
      <c r="I146" s="38"/>
      <c r="J146" s="38"/>
      <c r="K146" s="38"/>
      <c r="L146" s="29"/>
    </row>
    <row r="147" spans="1:12">
      <c r="A147" s="22"/>
      <c r="B147" s="23"/>
      <c r="C147" s="23"/>
      <c r="D147" s="32"/>
      <c r="E147" s="38"/>
      <c r="F147" s="38"/>
      <c r="G147" s="38"/>
      <c r="H147" s="38"/>
      <c r="I147" s="38"/>
      <c r="J147" s="38"/>
      <c r="K147" s="38"/>
      <c r="L147" s="29"/>
    </row>
    <row r="148" spans="1:12">
      <c r="A148" s="39" t="s">
        <v>682</v>
      </c>
      <c r="B148" s="33" t="s">
        <v>1164</v>
      </c>
      <c r="C148" s="34"/>
      <c r="D148" s="35">
        <f>+집계표!$G$2</f>
        <v>1.1000000000000001</v>
      </c>
      <c r="E148" s="40">
        <f>(G148+I148+K148)</f>
        <v>7617011</v>
      </c>
      <c r="F148" s="40"/>
      <c r="G148" s="40"/>
      <c r="H148" s="40"/>
      <c r="I148" s="40"/>
      <c r="J148" s="40">
        <f>+G146</f>
        <v>6924556</v>
      </c>
      <c r="K148" s="40">
        <f>TRUNC(D148*J148)</f>
        <v>7617011</v>
      </c>
      <c r="L148" s="23"/>
    </row>
    <row r="149" spans="1:12">
      <c r="A149" s="39" t="s">
        <v>670</v>
      </c>
      <c r="B149" s="33" t="s">
        <v>425</v>
      </c>
      <c r="C149" s="34"/>
      <c r="D149" s="35">
        <f>+집계표!$H$2</f>
        <v>0.2</v>
      </c>
      <c r="E149" s="40">
        <f>(G149+I149+K149)</f>
        <v>2908313</v>
      </c>
      <c r="F149" s="40"/>
      <c r="G149" s="40"/>
      <c r="H149" s="40"/>
      <c r="I149" s="40"/>
      <c r="J149" s="40">
        <f>+J148+K148</f>
        <v>14541567</v>
      </c>
      <c r="K149" s="40">
        <f>TRUNC(D149*J149)</f>
        <v>2908313</v>
      </c>
      <c r="L149" s="23"/>
    </row>
    <row r="150" spans="1:12">
      <c r="A150" s="39" t="s">
        <v>718</v>
      </c>
      <c r="B150" s="33"/>
      <c r="C150" s="34"/>
      <c r="D150" s="36"/>
      <c r="E150" s="40">
        <f>SUM(E146:E149)</f>
        <v>17449880</v>
      </c>
      <c r="F150" s="40"/>
      <c r="G150" s="40">
        <f>SUM(G146:G149)</f>
        <v>6924556</v>
      </c>
      <c r="H150" s="40"/>
      <c r="I150" s="40"/>
      <c r="J150" s="40"/>
      <c r="K150" s="40">
        <f>SUM(K146:K149)</f>
        <v>10525324</v>
      </c>
      <c r="L150" s="23"/>
    </row>
    <row r="151" spans="1:12">
      <c r="A151" s="39"/>
      <c r="B151" s="33"/>
      <c r="C151" s="34"/>
      <c r="D151" s="36"/>
      <c r="E151" s="40"/>
      <c r="F151" s="40"/>
      <c r="G151" s="40"/>
      <c r="H151" s="40"/>
      <c r="I151" s="40"/>
      <c r="J151" s="40"/>
      <c r="K151" s="40"/>
      <c r="L151" s="23"/>
    </row>
    <row r="152" spans="1:12">
      <c r="A152" s="41" t="s">
        <v>2104</v>
      </c>
      <c r="B152" s="37"/>
      <c r="C152" s="23"/>
      <c r="D152" s="23"/>
      <c r="E152" s="42"/>
      <c r="F152" s="54"/>
      <c r="G152" s="42" t="s">
        <v>662</v>
      </c>
      <c r="H152" s="54"/>
      <c r="I152" s="42" t="s">
        <v>662</v>
      </c>
      <c r="J152" s="54"/>
      <c r="K152" s="42"/>
      <c r="L152" s="27"/>
    </row>
    <row r="153" spans="1:12">
      <c r="A153" s="22" t="s">
        <v>686</v>
      </c>
      <c r="B153" s="23"/>
      <c r="C153" s="23" t="s">
        <v>685</v>
      </c>
      <c r="D153" s="32">
        <v>7.5</v>
      </c>
      <c r="E153" s="38">
        <f>(G153+I153+K153)</f>
        <v>3345412</v>
      </c>
      <c r="F153" s="38">
        <f>+인건비!$D$3</f>
        <v>446055</v>
      </c>
      <c r="G153" s="38">
        <f>TRUNC(D153*F153)</f>
        <v>3345412</v>
      </c>
      <c r="H153" s="53"/>
      <c r="I153" s="53"/>
      <c r="J153" s="53"/>
      <c r="K153" s="53"/>
      <c r="L153" s="23"/>
    </row>
    <row r="154" spans="1:12">
      <c r="A154" s="22" t="s">
        <v>1172</v>
      </c>
      <c r="B154" s="23"/>
      <c r="C154" s="23" t="s">
        <v>685</v>
      </c>
      <c r="D154" s="32">
        <v>8.5</v>
      </c>
      <c r="E154" s="38">
        <f>(G154+I154+K154)</f>
        <v>2948267</v>
      </c>
      <c r="F154" s="38">
        <f>+인건비!$D$4</f>
        <v>346855</v>
      </c>
      <c r="G154" s="38">
        <f>TRUNC(D154*F154)</f>
        <v>2948267</v>
      </c>
      <c r="H154" s="38"/>
      <c r="I154" s="38"/>
      <c r="J154" s="38"/>
      <c r="K154" s="38"/>
      <c r="L154" s="23"/>
    </row>
    <row r="155" spans="1:12">
      <c r="A155" s="22" t="s">
        <v>1161</v>
      </c>
      <c r="B155" s="23"/>
      <c r="C155" s="23" t="s">
        <v>685</v>
      </c>
      <c r="D155" s="32">
        <v>9</v>
      </c>
      <c r="E155" s="38">
        <f>(G155+I155+K155)</f>
        <v>2644191</v>
      </c>
      <c r="F155" s="38">
        <f>+인건비!$D$5</f>
        <v>293799</v>
      </c>
      <c r="G155" s="38">
        <f>TRUNC(D155*F155)</f>
        <v>2644191</v>
      </c>
      <c r="H155" s="38"/>
      <c r="I155" s="38"/>
      <c r="J155" s="38"/>
      <c r="K155" s="38"/>
      <c r="L155" s="23"/>
    </row>
    <row r="156" spans="1:12">
      <c r="A156" s="22" t="s">
        <v>1154</v>
      </c>
      <c r="B156" s="23"/>
      <c r="C156" s="23" t="s">
        <v>685</v>
      </c>
      <c r="D156" s="32">
        <v>3</v>
      </c>
      <c r="E156" s="38">
        <f>(G156+I156+K156)</f>
        <v>818745</v>
      </c>
      <c r="F156" s="38">
        <f>+인건비!$D$6</f>
        <v>272915</v>
      </c>
      <c r="G156" s="38">
        <f>TRUNC(D156*F156)</f>
        <v>818745</v>
      </c>
      <c r="H156" s="38"/>
      <c r="I156" s="38"/>
      <c r="J156" s="38"/>
      <c r="K156" s="38"/>
      <c r="L156" s="23"/>
    </row>
    <row r="157" spans="1:12">
      <c r="A157" s="22" t="s">
        <v>701</v>
      </c>
      <c r="B157" s="23"/>
      <c r="C157" s="23"/>
      <c r="D157" s="32"/>
      <c r="E157" s="38">
        <f>SUM(E153:E156)</f>
        <v>9756615</v>
      </c>
      <c r="F157" s="38"/>
      <c r="G157" s="38">
        <f>SUM(G153:G156)</f>
        <v>9756615</v>
      </c>
      <c r="H157" s="38"/>
      <c r="I157" s="38"/>
      <c r="J157" s="38"/>
      <c r="K157" s="38"/>
      <c r="L157" s="29"/>
    </row>
    <row r="158" spans="1:12">
      <c r="A158" s="22"/>
      <c r="B158" s="23"/>
      <c r="C158" s="23"/>
      <c r="D158" s="32"/>
      <c r="E158" s="38"/>
      <c r="F158" s="38"/>
      <c r="G158" s="38"/>
      <c r="H158" s="38"/>
      <c r="I158" s="38"/>
      <c r="J158" s="38"/>
      <c r="K158" s="38"/>
      <c r="L158" s="29"/>
    </row>
    <row r="159" spans="1:12">
      <c r="A159" s="39" t="s">
        <v>682</v>
      </c>
      <c r="B159" s="33" t="s">
        <v>1164</v>
      </c>
      <c r="C159" s="34"/>
      <c r="D159" s="35">
        <f>+집계표!$G$2</f>
        <v>1.1000000000000001</v>
      </c>
      <c r="E159" s="40">
        <f>(G159+I159+K159)</f>
        <v>10732276</v>
      </c>
      <c r="F159" s="40"/>
      <c r="G159" s="40"/>
      <c r="H159" s="40"/>
      <c r="I159" s="40"/>
      <c r="J159" s="40">
        <f>+G157</f>
        <v>9756615</v>
      </c>
      <c r="K159" s="40">
        <f>TRUNC(D159*J159)</f>
        <v>10732276</v>
      </c>
      <c r="L159" s="23"/>
    </row>
    <row r="160" spans="1:12">
      <c r="A160" s="39" t="s">
        <v>670</v>
      </c>
      <c r="B160" s="33" t="s">
        <v>425</v>
      </c>
      <c r="C160" s="34"/>
      <c r="D160" s="35">
        <f>+집계표!$H$2</f>
        <v>0.2</v>
      </c>
      <c r="E160" s="40">
        <f>(G160+I160+K160)</f>
        <v>4097778</v>
      </c>
      <c r="F160" s="40"/>
      <c r="G160" s="40"/>
      <c r="H160" s="40"/>
      <c r="I160" s="40"/>
      <c r="J160" s="40">
        <f>+J159+K159</f>
        <v>20488891</v>
      </c>
      <c r="K160" s="40">
        <f>TRUNC(D160*J160)</f>
        <v>4097778</v>
      </c>
      <c r="L160" s="23"/>
    </row>
    <row r="161" spans="1:12">
      <c r="A161" s="39" t="s">
        <v>718</v>
      </c>
      <c r="B161" s="33"/>
      <c r="C161" s="34"/>
      <c r="D161" s="36"/>
      <c r="E161" s="40">
        <f>SUM(E157:E160)</f>
        <v>24586669</v>
      </c>
      <c r="F161" s="40"/>
      <c r="G161" s="40">
        <f>SUM(G157:G160)</f>
        <v>9756615</v>
      </c>
      <c r="H161" s="40"/>
      <c r="I161" s="40"/>
      <c r="J161" s="40"/>
      <c r="K161" s="40">
        <f>SUM(K157:K160)</f>
        <v>14830054</v>
      </c>
      <c r="L161" s="23"/>
    </row>
    <row r="162" spans="1:12">
      <c r="A162" s="39"/>
      <c r="B162" s="33"/>
      <c r="C162" s="34"/>
      <c r="D162" s="36"/>
      <c r="E162" s="40"/>
      <c r="F162" s="40"/>
      <c r="G162" s="40"/>
      <c r="H162" s="40"/>
      <c r="I162" s="40"/>
      <c r="J162" s="40"/>
      <c r="K162" s="40"/>
      <c r="L162" s="23"/>
    </row>
    <row r="163" spans="1:12">
      <c r="A163" s="52" t="s">
        <v>1484</v>
      </c>
      <c r="B163" s="37"/>
      <c r="C163" s="23"/>
      <c r="D163" s="23"/>
      <c r="E163" s="38"/>
      <c r="F163" s="53"/>
      <c r="G163" s="38" t="s">
        <v>662</v>
      </c>
      <c r="H163" s="53"/>
      <c r="I163" s="38"/>
      <c r="J163" s="53"/>
      <c r="K163" s="38" t="s">
        <v>662</v>
      </c>
      <c r="L163" s="26"/>
    </row>
    <row r="164" spans="1:12">
      <c r="A164" s="41" t="s">
        <v>1983</v>
      </c>
      <c r="B164" s="37"/>
      <c r="C164" s="23"/>
      <c r="D164" s="23"/>
      <c r="E164" s="42"/>
      <c r="F164" s="54"/>
      <c r="G164" s="42" t="s">
        <v>662</v>
      </c>
      <c r="H164" s="54"/>
      <c r="I164" s="42" t="s">
        <v>662</v>
      </c>
      <c r="J164" s="54"/>
      <c r="K164" s="42"/>
      <c r="L164" s="27"/>
    </row>
    <row r="165" spans="1:12">
      <c r="A165" s="22" t="s">
        <v>1161</v>
      </c>
      <c r="B165" s="30"/>
      <c r="C165" s="23" t="s">
        <v>685</v>
      </c>
      <c r="D165" s="32">
        <v>0.4</v>
      </c>
      <c r="E165" s="38">
        <f>+G165+I165+K165</f>
        <v>117519</v>
      </c>
      <c r="F165" s="38">
        <f>+인건비!$D$5</f>
        <v>293799</v>
      </c>
      <c r="G165" s="38">
        <f>TRUNC(D165*F165)</f>
        <v>117519</v>
      </c>
      <c r="H165" s="53"/>
      <c r="I165" s="53"/>
      <c r="J165" s="53"/>
      <c r="K165" s="53"/>
      <c r="L165" s="23"/>
    </row>
    <row r="166" spans="1:12">
      <c r="A166" s="22" t="s">
        <v>1154</v>
      </c>
      <c r="B166" s="30" t="s">
        <v>662</v>
      </c>
      <c r="C166" s="23" t="s">
        <v>685</v>
      </c>
      <c r="D166" s="32">
        <v>0.3</v>
      </c>
      <c r="E166" s="38">
        <f>+G166+I166+K166</f>
        <v>81874</v>
      </c>
      <c r="F166" s="38">
        <f>+인건비!$D$6</f>
        <v>272915</v>
      </c>
      <c r="G166" s="38">
        <f>TRUNC(D166*F166)</f>
        <v>81874</v>
      </c>
      <c r="H166" s="38"/>
      <c r="I166" s="38"/>
      <c r="J166" s="38"/>
      <c r="K166" s="38"/>
      <c r="L166" s="23"/>
    </row>
    <row r="167" spans="1:12">
      <c r="A167" s="22" t="s">
        <v>1163</v>
      </c>
      <c r="B167" s="30" t="s">
        <v>662</v>
      </c>
      <c r="C167" s="23" t="s">
        <v>685</v>
      </c>
      <c r="D167" s="32">
        <v>0.3</v>
      </c>
      <c r="E167" s="38">
        <f>+G167+I167+K167</f>
        <v>64048</v>
      </c>
      <c r="F167" s="38">
        <f>+인건비!$D$7</f>
        <v>213496</v>
      </c>
      <c r="G167" s="38">
        <f>TRUNC(D167*F167)</f>
        <v>64048</v>
      </c>
      <c r="H167" s="38"/>
      <c r="I167" s="38"/>
      <c r="J167" s="38"/>
      <c r="K167" s="38"/>
      <c r="L167" s="23"/>
    </row>
    <row r="168" spans="1:12" ht="17.25" customHeight="1">
      <c r="A168" s="22" t="s">
        <v>1477</v>
      </c>
      <c r="B168" s="30" t="s">
        <v>1164</v>
      </c>
      <c r="C168" s="23" t="s">
        <v>666</v>
      </c>
      <c r="D168" s="32">
        <v>3</v>
      </c>
      <c r="E168" s="38">
        <f>(G168+I168+K168)</f>
        <v>7903</v>
      </c>
      <c r="F168" s="38"/>
      <c r="G168" s="38"/>
      <c r="H168" s="38"/>
      <c r="I168" s="38"/>
      <c r="J168" s="38">
        <f>SUM(G165:G167)</f>
        <v>263441</v>
      </c>
      <c r="K168" s="38">
        <f>TRUNC(D168/100*J168)</f>
        <v>7903</v>
      </c>
      <c r="L168" s="23"/>
    </row>
    <row r="169" spans="1:12">
      <c r="A169" s="22" t="s">
        <v>701</v>
      </c>
      <c r="B169" s="23"/>
      <c r="C169" s="23"/>
      <c r="D169" s="32"/>
      <c r="E169" s="38">
        <f>SUM(E165:E168)</f>
        <v>271344</v>
      </c>
      <c r="F169" s="38"/>
      <c r="G169" s="38">
        <f>SUM(G165:G168)</f>
        <v>263441</v>
      </c>
      <c r="H169" s="38"/>
      <c r="I169" s="38"/>
      <c r="J169" s="38"/>
      <c r="K169" s="38">
        <f>SUM(K165:K168)</f>
        <v>7903</v>
      </c>
      <c r="L169" s="29"/>
    </row>
    <row r="170" spans="1:12">
      <c r="A170" s="22"/>
      <c r="B170" s="23"/>
      <c r="C170" s="23"/>
      <c r="D170" s="32"/>
      <c r="E170" s="38"/>
      <c r="F170" s="38"/>
      <c r="G170" s="38"/>
      <c r="H170" s="38"/>
      <c r="I170" s="38"/>
      <c r="J170" s="38"/>
      <c r="K170" s="38"/>
      <c r="L170" s="29"/>
    </row>
    <row r="171" spans="1:12">
      <c r="A171" s="39" t="s">
        <v>682</v>
      </c>
      <c r="B171" s="33" t="s">
        <v>1164</v>
      </c>
      <c r="C171" s="34"/>
      <c r="D171" s="35">
        <f>+집계표!$G$2</f>
        <v>1.1000000000000001</v>
      </c>
      <c r="E171" s="40">
        <f>(G171+I171+K171)</f>
        <v>289785</v>
      </c>
      <c r="F171" s="40"/>
      <c r="G171" s="40"/>
      <c r="H171" s="40"/>
      <c r="I171" s="40"/>
      <c r="J171" s="40">
        <f>+G169</f>
        <v>263441</v>
      </c>
      <c r="K171" s="40">
        <f>TRUNC(D171*J171)</f>
        <v>289785</v>
      </c>
      <c r="L171" s="23"/>
    </row>
    <row r="172" spans="1:12">
      <c r="A172" s="39" t="s">
        <v>670</v>
      </c>
      <c r="B172" s="33" t="s">
        <v>425</v>
      </c>
      <c r="C172" s="34"/>
      <c r="D172" s="35">
        <f>+집계표!$H$2</f>
        <v>0.2</v>
      </c>
      <c r="E172" s="40">
        <f>(G172+I172+K172)</f>
        <v>110645</v>
      </c>
      <c r="F172" s="40"/>
      <c r="G172" s="40"/>
      <c r="H172" s="40"/>
      <c r="I172" s="40"/>
      <c r="J172" s="40">
        <f>+J171+K171</f>
        <v>553226</v>
      </c>
      <c r="K172" s="40">
        <f>TRUNC(D172*J172)</f>
        <v>110645</v>
      </c>
      <c r="L172" s="23"/>
    </row>
    <row r="173" spans="1:12">
      <c r="A173" s="39" t="s">
        <v>718</v>
      </c>
      <c r="B173" s="33"/>
      <c r="C173" s="34"/>
      <c r="D173" s="36"/>
      <c r="E173" s="40">
        <f>SUM(E169:E172)</f>
        <v>671774</v>
      </c>
      <c r="F173" s="40"/>
      <c r="G173" s="40">
        <f>SUM(G169:G172)</f>
        <v>263441</v>
      </c>
      <c r="H173" s="40"/>
      <c r="I173" s="40"/>
      <c r="J173" s="40"/>
      <c r="K173" s="40">
        <f>SUM(K169:K172)</f>
        <v>408333</v>
      </c>
      <c r="L173" s="23"/>
    </row>
    <row r="174" spans="1:12">
      <c r="A174" s="39"/>
      <c r="B174" s="33"/>
      <c r="C174" s="34"/>
      <c r="D174" s="36"/>
      <c r="E174" s="40"/>
      <c r="F174" s="40"/>
      <c r="G174" s="40"/>
      <c r="H174" s="40"/>
      <c r="I174" s="40"/>
      <c r="J174" s="40"/>
      <c r="K174" s="40"/>
      <c r="L174" s="23"/>
    </row>
    <row r="175" spans="1:12">
      <c r="A175" s="41" t="s">
        <v>1986</v>
      </c>
      <c r="B175" s="37"/>
      <c r="C175" s="23"/>
      <c r="D175" s="23"/>
      <c r="E175" s="42"/>
      <c r="F175" s="54"/>
      <c r="G175" s="42" t="s">
        <v>662</v>
      </c>
      <c r="H175" s="54"/>
      <c r="I175" s="42" t="s">
        <v>662</v>
      </c>
      <c r="J175" s="54"/>
      <c r="K175" s="42"/>
      <c r="L175" s="27"/>
    </row>
    <row r="176" spans="1:12">
      <c r="A176" s="22" t="s">
        <v>1161</v>
      </c>
      <c r="B176" s="30"/>
      <c r="C176" s="23" t="s">
        <v>685</v>
      </c>
      <c r="D176" s="32">
        <v>0.6</v>
      </c>
      <c r="E176" s="38">
        <f>+G176+I176+K176</f>
        <v>176279</v>
      </c>
      <c r="F176" s="38">
        <f>+인건비!$D$5</f>
        <v>293799</v>
      </c>
      <c r="G176" s="38">
        <f>TRUNC(D176*F176)</f>
        <v>176279</v>
      </c>
      <c r="H176" s="53"/>
      <c r="I176" s="53"/>
      <c r="J176" s="53"/>
      <c r="K176" s="53"/>
      <c r="L176" s="23"/>
    </row>
    <row r="177" spans="1:12">
      <c r="A177" s="22" t="s">
        <v>1154</v>
      </c>
      <c r="B177" s="30" t="s">
        <v>662</v>
      </c>
      <c r="C177" s="23" t="s">
        <v>685</v>
      </c>
      <c r="D177" s="59">
        <v>0.45</v>
      </c>
      <c r="E177" s="38">
        <f>+G177+I177+K177</f>
        <v>122811</v>
      </c>
      <c r="F177" s="38">
        <f>+인건비!$D$6</f>
        <v>272915</v>
      </c>
      <c r="G177" s="38">
        <f>TRUNC(D177*F177)</f>
        <v>122811</v>
      </c>
      <c r="H177" s="38"/>
      <c r="I177" s="38"/>
      <c r="J177" s="38"/>
      <c r="K177" s="38"/>
      <c r="L177" s="94"/>
    </row>
    <row r="178" spans="1:12">
      <c r="A178" s="22" t="s">
        <v>1163</v>
      </c>
      <c r="B178" s="30" t="s">
        <v>662</v>
      </c>
      <c r="C178" s="23" t="s">
        <v>685</v>
      </c>
      <c r="D178" s="59">
        <v>0.45</v>
      </c>
      <c r="E178" s="38">
        <f>+G178+I178+K178</f>
        <v>96073</v>
      </c>
      <c r="F178" s="38">
        <f>+인건비!$D$7</f>
        <v>213496</v>
      </c>
      <c r="G178" s="38">
        <f>TRUNC(D178*F178)</f>
        <v>96073</v>
      </c>
      <c r="H178" s="38"/>
      <c r="I178" s="38"/>
      <c r="J178" s="38"/>
      <c r="K178" s="38"/>
      <c r="L178" s="94"/>
    </row>
    <row r="179" spans="1:12" ht="17.25" customHeight="1">
      <c r="A179" s="22" t="s">
        <v>1477</v>
      </c>
      <c r="B179" s="30" t="s">
        <v>1164</v>
      </c>
      <c r="C179" s="23" t="s">
        <v>666</v>
      </c>
      <c r="D179" s="32">
        <v>3</v>
      </c>
      <c r="E179" s="38">
        <f>(G179+I179+K179)</f>
        <v>11854</v>
      </c>
      <c r="F179" s="38"/>
      <c r="G179" s="38"/>
      <c r="H179" s="38"/>
      <c r="I179" s="38"/>
      <c r="J179" s="38">
        <f>SUM(G176:G178)</f>
        <v>395163</v>
      </c>
      <c r="K179" s="38">
        <f>TRUNC(D179/100*J179)</f>
        <v>11854</v>
      </c>
      <c r="L179" s="23"/>
    </row>
    <row r="180" spans="1:12">
      <c r="A180" s="22" t="s">
        <v>701</v>
      </c>
      <c r="B180" s="23"/>
      <c r="C180" s="23"/>
      <c r="D180" s="32"/>
      <c r="E180" s="38">
        <f>SUM(E176:E179)</f>
        <v>407017</v>
      </c>
      <c r="F180" s="38"/>
      <c r="G180" s="38">
        <f>SUM(G176:G179)</f>
        <v>395163</v>
      </c>
      <c r="H180" s="38"/>
      <c r="I180" s="38"/>
      <c r="J180" s="38"/>
      <c r="K180" s="38">
        <f>SUM(K176:K179)</f>
        <v>11854</v>
      </c>
      <c r="L180" s="29"/>
    </row>
    <row r="181" spans="1:12">
      <c r="A181" s="22"/>
      <c r="B181" s="23"/>
      <c r="C181" s="23"/>
      <c r="D181" s="32"/>
      <c r="E181" s="38"/>
      <c r="F181" s="38"/>
      <c r="G181" s="38"/>
      <c r="H181" s="38"/>
      <c r="I181" s="38"/>
      <c r="J181" s="38"/>
      <c r="K181" s="38"/>
      <c r="L181" s="29"/>
    </row>
    <row r="182" spans="1:12">
      <c r="A182" s="39" t="s">
        <v>682</v>
      </c>
      <c r="B182" s="33" t="s">
        <v>1164</v>
      </c>
      <c r="C182" s="34"/>
      <c r="D182" s="35">
        <f>+집계표!$G$2</f>
        <v>1.1000000000000001</v>
      </c>
      <c r="E182" s="40">
        <f>(G182+I182+K182)</f>
        <v>434679</v>
      </c>
      <c r="F182" s="40"/>
      <c r="G182" s="40"/>
      <c r="H182" s="40"/>
      <c r="I182" s="40"/>
      <c r="J182" s="40">
        <f>+G180</f>
        <v>395163</v>
      </c>
      <c r="K182" s="40">
        <f>TRUNC(D182*J182)</f>
        <v>434679</v>
      </c>
      <c r="L182" s="23"/>
    </row>
    <row r="183" spans="1:12">
      <c r="A183" s="39" t="s">
        <v>670</v>
      </c>
      <c r="B183" s="33" t="s">
        <v>425</v>
      </c>
      <c r="C183" s="34"/>
      <c r="D183" s="35">
        <f>+집계표!$H$2</f>
        <v>0.2</v>
      </c>
      <c r="E183" s="40">
        <f>(G183+I183+K183)</f>
        <v>165968</v>
      </c>
      <c r="F183" s="40"/>
      <c r="G183" s="40"/>
      <c r="H183" s="40"/>
      <c r="I183" s="40"/>
      <c r="J183" s="40">
        <f>+J182+K182</f>
        <v>829842</v>
      </c>
      <c r="K183" s="40">
        <f>TRUNC(D183*J183)</f>
        <v>165968</v>
      </c>
      <c r="L183" s="23"/>
    </row>
    <row r="184" spans="1:12">
      <c r="A184" s="39" t="s">
        <v>718</v>
      </c>
      <c r="B184" s="33"/>
      <c r="C184" s="34"/>
      <c r="D184" s="36"/>
      <c r="E184" s="40">
        <f>SUM(E180:E183)</f>
        <v>1007664</v>
      </c>
      <c r="F184" s="40"/>
      <c r="G184" s="40">
        <f>SUM(G180:G183)</f>
        <v>395163</v>
      </c>
      <c r="H184" s="40"/>
      <c r="I184" s="40"/>
      <c r="J184" s="40"/>
      <c r="K184" s="40">
        <f>SUM(K180:K183)</f>
        <v>612501</v>
      </c>
      <c r="L184" s="23"/>
    </row>
    <row r="185" spans="1:12">
      <c r="A185" s="75"/>
      <c r="B185" s="30"/>
      <c r="C185" s="54"/>
      <c r="D185" s="32"/>
      <c r="E185" s="38"/>
      <c r="F185" s="38"/>
      <c r="G185" s="38"/>
      <c r="H185" s="38"/>
      <c r="I185" s="38"/>
      <c r="J185" s="38"/>
      <c r="K185" s="53"/>
      <c r="L185" s="23"/>
    </row>
    <row r="186" spans="1:12">
      <c r="A186" s="41" t="s">
        <v>1948</v>
      </c>
      <c r="B186" s="37"/>
      <c r="C186" s="23"/>
      <c r="D186" s="23"/>
      <c r="E186" s="42"/>
      <c r="F186" s="54"/>
      <c r="G186" s="42" t="s">
        <v>662</v>
      </c>
      <c r="H186" s="54"/>
      <c r="I186" s="42" t="s">
        <v>662</v>
      </c>
      <c r="J186" s="54"/>
      <c r="K186" s="42"/>
      <c r="L186" s="27"/>
    </row>
    <row r="187" spans="1:12">
      <c r="A187" s="22" t="s">
        <v>678</v>
      </c>
      <c r="B187" s="23"/>
      <c r="C187" s="23" t="s">
        <v>685</v>
      </c>
      <c r="D187" s="32">
        <v>1</v>
      </c>
      <c r="E187" s="38">
        <f t="shared" ref="E187:E193" si="0">(G187+I187+K187)</f>
        <v>223458</v>
      </c>
      <c r="F187" s="38"/>
      <c r="G187" s="38"/>
      <c r="H187" s="38"/>
      <c r="I187" s="38"/>
      <c r="J187" s="38">
        <f>+인건비!$E$21</f>
        <v>223458</v>
      </c>
      <c r="K187" s="38">
        <f>TRUNC(D187*J187)</f>
        <v>223458</v>
      </c>
      <c r="L187" s="94"/>
    </row>
    <row r="188" spans="1:12">
      <c r="A188" s="22" t="s">
        <v>1187</v>
      </c>
      <c r="B188" s="23"/>
      <c r="C188" s="23" t="s">
        <v>685</v>
      </c>
      <c r="D188" s="32">
        <v>1</v>
      </c>
      <c r="E188" s="38">
        <f t="shared" si="0"/>
        <v>214222</v>
      </c>
      <c r="F188" s="38"/>
      <c r="G188" s="38"/>
      <c r="H188" s="38"/>
      <c r="I188" s="38"/>
      <c r="J188" s="38">
        <f>+인건비!$E$18</f>
        <v>214222</v>
      </c>
      <c r="K188" s="38">
        <f>TRUNC(D188*J188)</f>
        <v>214222</v>
      </c>
      <c r="L188" s="94"/>
    </row>
    <row r="189" spans="1:12">
      <c r="A189" s="22" t="s">
        <v>1182</v>
      </c>
      <c r="B189" s="23"/>
      <c r="C189" s="23" t="s">
        <v>685</v>
      </c>
      <c r="D189" s="32">
        <v>1</v>
      </c>
      <c r="E189" s="38">
        <f t="shared" si="0"/>
        <v>165545</v>
      </c>
      <c r="F189" s="38"/>
      <c r="G189" s="38"/>
      <c r="H189" s="38"/>
      <c r="I189" s="38"/>
      <c r="J189" s="38">
        <f>+인건비!$E$17</f>
        <v>165545</v>
      </c>
      <c r="K189" s="38">
        <f>TRUNC(D189*J189)</f>
        <v>165545</v>
      </c>
      <c r="L189" s="94"/>
    </row>
    <row r="190" spans="1:12">
      <c r="A190" s="22" t="s">
        <v>1206</v>
      </c>
      <c r="B190" s="23"/>
      <c r="C190" s="23" t="s">
        <v>685</v>
      </c>
      <c r="D190" s="32">
        <v>1</v>
      </c>
      <c r="E190" s="38">
        <f t="shared" si="0"/>
        <v>226709</v>
      </c>
      <c r="F190" s="38"/>
      <c r="G190" s="38"/>
      <c r="H190" s="38"/>
      <c r="I190" s="38"/>
      <c r="J190" s="38">
        <f>+인건비!$E$24</f>
        <v>226709</v>
      </c>
      <c r="K190" s="38">
        <f>TRUNC(D190*J190)</f>
        <v>226709</v>
      </c>
      <c r="L190" s="96"/>
    </row>
    <row r="191" spans="1:12">
      <c r="A191" s="22" t="s">
        <v>681</v>
      </c>
      <c r="B191" s="23"/>
      <c r="C191" s="23" t="s">
        <v>739</v>
      </c>
      <c r="D191" s="32">
        <v>10</v>
      </c>
      <c r="E191" s="38">
        <f t="shared" si="0"/>
        <v>15060</v>
      </c>
      <c r="F191" s="38"/>
      <c r="G191" s="38"/>
      <c r="H191" s="38">
        <f>+재료비!$K$7</f>
        <v>1506</v>
      </c>
      <c r="I191" s="38">
        <f>TRUNC(D191*H191)</f>
        <v>15060</v>
      </c>
      <c r="J191" s="38"/>
      <c r="K191" s="38"/>
      <c r="L191" s="94"/>
    </row>
    <row r="192" spans="1:12">
      <c r="A192" s="22" t="s">
        <v>668</v>
      </c>
      <c r="B192" s="23" t="s">
        <v>1327</v>
      </c>
      <c r="C192" s="23" t="s">
        <v>666</v>
      </c>
      <c r="D192" s="32">
        <v>38</v>
      </c>
      <c r="E192" s="38">
        <f t="shared" si="0"/>
        <v>5722</v>
      </c>
      <c r="F192" s="38"/>
      <c r="G192" s="38"/>
      <c r="H192" s="38">
        <f>+I191</f>
        <v>15060</v>
      </c>
      <c r="I192" s="38">
        <f>TRUNC(D192/100*H192)</f>
        <v>5722</v>
      </c>
      <c r="J192" s="38"/>
      <c r="K192" s="38"/>
      <c r="L192" s="94"/>
    </row>
    <row r="193" spans="1:12" ht="17.25" customHeight="1">
      <c r="A193" s="22" t="s">
        <v>1481</v>
      </c>
      <c r="B193" s="23" t="s">
        <v>1176</v>
      </c>
      <c r="C193" s="23" t="s">
        <v>770</v>
      </c>
      <c r="D193" s="32">
        <v>8</v>
      </c>
      <c r="E193" s="38">
        <f t="shared" si="0"/>
        <v>56344</v>
      </c>
      <c r="F193" s="38"/>
      <c r="G193" s="38"/>
      <c r="H193" s="38"/>
      <c r="I193" s="38"/>
      <c r="J193" s="38">
        <f>+기계손료!$J$38</f>
        <v>7043</v>
      </c>
      <c r="K193" s="38">
        <f>TRUNC(D193*J193)</f>
        <v>56344</v>
      </c>
      <c r="L193" s="23"/>
    </row>
    <row r="194" spans="1:12">
      <c r="A194" s="22" t="s">
        <v>701</v>
      </c>
      <c r="B194" s="23"/>
      <c r="C194" s="23"/>
      <c r="D194" s="32"/>
      <c r="E194" s="38">
        <f>SUM(E187:E193)</f>
        <v>907060</v>
      </c>
      <c r="F194" s="38"/>
      <c r="G194" s="38"/>
      <c r="H194" s="38"/>
      <c r="I194" s="38">
        <f>SUM(I187:I193)</f>
        <v>20782</v>
      </c>
      <c r="J194" s="38"/>
      <c r="K194" s="38">
        <f>SUM(K187:K193)</f>
        <v>886278</v>
      </c>
      <c r="L194" s="29"/>
    </row>
    <row r="195" spans="1:12">
      <c r="A195" s="22"/>
      <c r="B195" s="23"/>
      <c r="C195" s="23"/>
      <c r="D195" s="32"/>
      <c r="E195" s="38"/>
      <c r="F195" s="38"/>
      <c r="G195" s="38"/>
      <c r="H195" s="38"/>
      <c r="I195" s="38"/>
      <c r="J195" s="38"/>
      <c r="K195" s="38"/>
      <c r="L195" s="29"/>
    </row>
    <row r="196" spans="1:12">
      <c r="A196" s="41" t="s">
        <v>1721</v>
      </c>
      <c r="B196" s="37"/>
      <c r="C196" s="23"/>
      <c r="D196" s="23"/>
      <c r="E196" s="42"/>
      <c r="F196" s="54"/>
      <c r="G196" s="42" t="s">
        <v>662</v>
      </c>
      <c r="H196" s="54"/>
      <c r="I196" s="42" t="s">
        <v>662</v>
      </c>
      <c r="J196" s="54"/>
      <c r="K196" s="42"/>
      <c r="L196" s="27"/>
    </row>
    <row r="197" spans="1:12">
      <c r="A197" s="22" t="s">
        <v>678</v>
      </c>
      <c r="B197" s="23"/>
      <c r="C197" s="23" t="s">
        <v>685</v>
      </c>
      <c r="D197" s="59">
        <v>1.25</v>
      </c>
      <c r="E197" s="38">
        <f t="shared" ref="E197:E203" si="1">(G197+I197+K197)</f>
        <v>279322</v>
      </c>
      <c r="F197" s="38"/>
      <c r="G197" s="38"/>
      <c r="H197" s="38"/>
      <c r="I197" s="38"/>
      <c r="J197" s="38">
        <f>+인건비!$E$21</f>
        <v>223458</v>
      </c>
      <c r="K197" s="38">
        <f>TRUNC(D197*J197)</f>
        <v>279322</v>
      </c>
      <c r="L197" s="23"/>
    </row>
    <row r="198" spans="1:12">
      <c r="A198" s="22" t="s">
        <v>1187</v>
      </c>
      <c r="B198" s="23"/>
      <c r="C198" s="23" t="s">
        <v>685</v>
      </c>
      <c r="D198" s="59">
        <v>1.25</v>
      </c>
      <c r="E198" s="38">
        <f t="shared" si="1"/>
        <v>267777</v>
      </c>
      <c r="F198" s="38"/>
      <c r="G198" s="38"/>
      <c r="H198" s="38"/>
      <c r="I198" s="38"/>
      <c r="J198" s="38">
        <f>+인건비!$E$18</f>
        <v>214222</v>
      </c>
      <c r="K198" s="38">
        <f>TRUNC(D198*J198)</f>
        <v>267777</v>
      </c>
      <c r="L198" s="23"/>
    </row>
    <row r="199" spans="1:12">
      <c r="A199" s="22" t="s">
        <v>1182</v>
      </c>
      <c r="B199" s="23"/>
      <c r="C199" s="23" t="s">
        <v>685</v>
      </c>
      <c r="D199" s="59">
        <v>1.25</v>
      </c>
      <c r="E199" s="38">
        <f t="shared" si="1"/>
        <v>206931</v>
      </c>
      <c r="F199" s="38"/>
      <c r="G199" s="38"/>
      <c r="H199" s="38"/>
      <c r="I199" s="38"/>
      <c r="J199" s="38">
        <f>+인건비!$E$17</f>
        <v>165545</v>
      </c>
      <c r="K199" s="38">
        <f>TRUNC(D199*J199)</f>
        <v>206931</v>
      </c>
      <c r="L199" s="23"/>
    </row>
    <row r="200" spans="1:12">
      <c r="A200" s="22" t="s">
        <v>1206</v>
      </c>
      <c r="B200" s="23"/>
      <c r="C200" s="23" t="s">
        <v>685</v>
      </c>
      <c r="D200" s="59">
        <v>1.25</v>
      </c>
      <c r="E200" s="38">
        <f t="shared" si="1"/>
        <v>283386</v>
      </c>
      <c r="F200" s="38"/>
      <c r="G200" s="38"/>
      <c r="H200" s="38"/>
      <c r="I200" s="38"/>
      <c r="J200" s="38">
        <f>+인건비!$E$24</f>
        <v>226709</v>
      </c>
      <c r="K200" s="38">
        <f>TRUNC(D200*J200)</f>
        <v>283386</v>
      </c>
      <c r="L200" s="23"/>
    </row>
    <row r="201" spans="1:12">
      <c r="A201" s="22" t="s">
        <v>681</v>
      </c>
      <c r="B201" s="23"/>
      <c r="C201" s="23" t="s">
        <v>739</v>
      </c>
      <c r="D201" s="32">
        <v>20</v>
      </c>
      <c r="E201" s="38">
        <f t="shared" si="1"/>
        <v>30120</v>
      </c>
      <c r="F201" s="38"/>
      <c r="G201" s="38"/>
      <c r="H201" s="38">
        <f>+재료비!$K$7</f>
        <v>1506</v>
      </c>
      <c r="I201" s="38">
        <f>TRUNC(D201*H201)</f>
        <v>30120</v>
      </c>
      <c r="J201" s="38"/>
      <c r="K201" s="38"/>
      <c r="L201" s="94"/>
    </row>
    <row r="202" spans="1:12">
      <c r="A202" s="22" t="s">
        <v>668</v>
      </c>
      <c r="B202" s="23" t="s">
        <v>1327</v>
      </c>
      <c r="C202" s="23" t="s">
        <v>666</v>
      </c>
      <c r="D202" s="32">
        <v>38</v>
      </c>
      <c r="E202" s="38">
        <f t="shared" si="1"/>
        <v>11445</v>
      </c>
      <c r="F202" s="38"/>
      <c r="G202" s="38"/>
      <c r="H202" s="38">
        <f>+I201</f>
        <v>30120</v>
      </c>
      <c r="I202" s="38">
        <f>TRUNC(D202/100*H202)</f>
        <v>11445</v>
      </c>
      <c r="J202" s="38"/>
      <c r="K202" s="38"/>
      <c r="L202" s="94"/>
    </row>
    <row r="203" spans="1:12" ht="17.25" customHeight="1">
      <c r="A203" s="22" t="s">
        <v>1481</v>
      </c>
      <c r="B203" s="23" t="s">
        <v>1176</v>
      </c>
      <c r="C203" s="23" t="s">
        <v>770</v>
      </c>
      <c r="D203" s="32">
        <v>10</v>
      </c>
      <c r="E203" s="38">
        <f t="shared" si="1"/>
        <v>70430</v>
      </c>
      <c r="F203" s="38"/>
      <c r="G203" s="38"/>
      <c r="H203" s="38"/>
      <c r="I203" s="38"/>
      <c r="J203" s="38">
        <f>+기계손료!$J$38</f>
        <v>7043</v>
      </c>
      <c r="K203" s="38">
        <f>TRUNC(D203*J203)</f>
        <v>70430</v>
      </c>
      <c r="L203" s="23"/>
    </row>
    <row r="204" spans="1:12">
      <c r="A204" s="22" t="s">
        <v>701</v>
      </c>
      <c r="B204" s="23"/>
      <c r="C204" s="23"/>
      <c r="D204" s="32"/>
      <c r="E204" s="38">
        <f>SUM(E197:E203)</f>
        <v>1149411</v>
      </c>
      <c r="F204" s="38"/>
      <c r="G204" s="38"/>
      <c r="H204" s="38"/>
      <c r="I204" s="38">
        <f>SUM(I197:I203)</f>
        <v>41565</v>
      </c>
      <c r="J204" s="38"/>
      <c r="K204" s="38">
        <f>SUM(K197:K203)</f>
        <v>1107846</v>
      </c>
      <c r="L204" s="29"/>
    </row>
    <row r="205" spans="1:12">
      <c r="A205" s="39"/>
      <c r="B205" s="30"/>
      <c r="C205" s="23"/>
      <c r="D205" s="32"/>
      <c r="E205" s="38"/>
      <c r="F205" s="38"/>
      <c r="G205" s="38"/>
      <c r="H205" s="38"/>
      <c r="I205" s="38"/>
      <c r="J205" s="38"/>
      <c r="K205" s="38"/>
      <c r="L205" s="23"/>
    </row>
    <row r="206" spans="1:12">
      <c r="A206" s="41" t="s">
        <v>1722</v>
      </c>
      <c r="B206" s="37"/>
      <c r="C206" s="23"/>
      <c r="D206" s="23"/>
      <c r="E206" s="42"/>
      <c r="F206" s="54"/>
      <c r="G206" s="42" t="s">
        <v>662</v>
      </c>
      <c r="H206" s="54"/>
      <c r="I206" s="42" t="s">
        <v>662</v>
      </c>
      <c r="J206" s="54"/>
      <c r="K206" s="42"/>
      <c r="L206" s="27"/>
    </row>
    <row r="207" spans="1:12">
      <c r="A207" s="22" t="s">
        <v>678</v>
      </c>
      <c r="B207" s="23"/>
      <c r="C207" s="23" t="s">
        <v>685</v>
      </c>
      <c r="D207" s="32">
        <v>1.5</v>
      </c>
      <c r="E207" s="38">
        <f t="shared" ref="E207:E213" si="2">(G207+I207+K207)</f>
        <v>335187</v>
      </c>
      <c r="F207" s="38"/>
      <c r="G207" s="38"/>
      <c r="H207" s="38"/>
      <c r="I207" s="38"/>
      <c r="J207" s="38">
        <f>+인건비!$E$21</f>
        <v>223458</v>
      </c>
      <c r="K207" s="38">
        <f>TRUNC(D207*J207)</f>
        <v>335187</v>
      </c>
      <c r="L207" s="94"/>
    </row>
    <row r="208" spans="1:12">
      <c r="A208" s="22" t="s">
        <v>1187</v>
      </c>
      <c r="B208" s="23"/>
      <c r="C208" s="23" t="s">
        <v>685</v>
      </c>
      <c r="D208" s="32">
        <v>1.5</v>
      </c>
      <c r="E208" s="38">
        <f t="shared" si="2"/>
        <v>321333</v>
      </c>
      <c r="F208" s="38"/>
      <c r="G208" s="38"/>
      <c r="H208" s="38"/>
      <c r="I208" s="38"/>
      <c r="J208" s="38">
        <f>+인건비!$E$18</f>
        <v>214222</v>
      </c>
      <c r="K208" s="38">
        <f>TRUNC(D208*J208)</f>
        <v>321333</v>
      </c>
      <c r="L208" s="94"/>
    </row>
    <row r="209" spans="1:12">
      <c r="A209" s="22" t="s">
        <v>1182</v>
      </c>
      <c r="B209" s="23"/>
      <c r="C209" s="23" t="s">
        <v>685</v>
      </c>
      <c r="D209" s="32">
        <v>1.5</v>
      </c>
      <c r="E209" s="38">
        <f t="shared" si="2"/>
        <v>248317</v>
      </c>
      <c r="F209" s="38"/>
      <c r="G209" s="38"/>
      <c r="H209" s="38"/>
      <c r="I209" s="38"/>
      <c r="J209" s="38">
        <f>+인건비!$E$17</f>
        <v>165545</v>
      </c>
      <c r="K209" s="38">
        <f>TRUNC(D209*J209)</f>
        <v>248317</v>
      </c>
      <c r="L209" s="94"/>
    </row>
    <row r="210" spans="1:12">
      <c r="A210" s="22" t="s">
        <v>1206</v>
      </c>
      <c r="B210" s="23"/>
      <c r="C210" s="23" t="s">
        <v>685</v>
      </c>
      <c r="D210" s="32">
        <v>1.5</v>
      </c>
      <c r="E210" s="38">
        <f t="shared" si="2"/>
        <v>340063</v>
      </c>
      <c r="F210" s="38"/>
      <c r="G210" s="38"/>
      <c r="H210" s="38"/>
      <c r="I210" s="38"/>
      <c r="J210" s="38">
        <f>+인건비!$E$24</f>
        <v>226709</v>
      </c>
      <c r="K210" s="38">
        <f>TRUNC(D210*J210)</f>
        <v>340063</v>
      </c>
      <c r="L210" s="94"/>
    </row>
    <row r="211" spans="1:12">
      <c r="A211" s="22" t="s">
        <v>681</v>
      </c>
      <c r="B211" s="23"/>
      <c r="C211" s="23" t="s">
        <v>739</v>
      </c>
      <c r="D211" s="32">
        <v>30</v>
      </c>
      <c r="E211" s="38">
        <f t="shared" si="2"/>
        <v>45180</v>
      </c>
      <c r="F211" s="38"/>
      <c r="G211" s="38"/>
      <c r="H211" s="38">
        <f>+재료비!$K$7</f>
        <v>1506</v>
      </c>
      <c r="I211" s="38">
        <f>TRUNC(D211*H211)</f>
        <v>45180</v>
      </c>
      <c r="J211" s="38"/>
      <c r="K211" s="38"/>
      <c r="L211" s="94"/>
    </row>
    <row r="212" spans="1:12">
      <c r="A212" s="22" t="s">
        <v>668</v>
      </c>
      <c r="B212" s="23" t="s">
        <v>1327</v>
      </c>
      <c r="C212" s="23" t="s">
        <v>666</v>
      </c>
      <c r="D212" s="32">
        <v>38</v>
      </c>
      <c r="E212" s="38">
        <f t="shared" si="2"/>
        <v>17168</v>
      </c>
      <c r="F212" s="38"/>
      <c r="G212" s="38"/>
      <c r="H212" s="38">
        <f>+I211</f>
        <v>45180</v>
      </c>
      <c r="I212" s="38">
        <f>TRUNC(D212/100*H212)</f>
        <v>17168</v>
      </c>
      <c r="J212" s="38"/>
      <c r="K212" s="38"/>
      <c r="L212" s="94"/>
    </row>
    <row r="213" spans="1:12" ht="17.25" customHeight="1">
      <c r="A213" s="22" t="s">
        <v>1481</v>
      </c>
      <c r="B213" s="23" t="s">
        <v>1176</v>
      </c>
      <c r="C213" s="23" t="s">
        <v>770</v>
      </c>
      <c r="D213" s="32">
        <v>12</v>
      </c>
      <c r="E213" s="38">
        <f t="shared" si="2"/>
        <v>84516</v>
      </c>
      <c r="F213" s="38"/>
      <c r="G213" s="38"/>
      <c r="H213" s="38"/>
      <c r="I213" s="38"/>
      <c r="J213" s="38">
        <f>+기계손료!$J$38</f>
        <v>7043</v>
      </c>
      <c r="K213" s="38">
        <f>TRUNC(D213*J213)</f>
        <v>84516</v>
      </c>
      <c r="L213" s="23"/>
    </row>
    <row r="214" spans="1:12">
      <c r="A214" s="22" t="s">
        <v>701</v>
      </c>
      <c r="B214" s="23"/>
      <c r="C214" s="23"/>
      <c r="D214" s="32"/>
      <c r="E214" s="38">
        <f>SUM(E207:E213)</f>
        <v>1391764</v>
      </c>
      <c r="F214" s="38"/>
      <c r="G214" s="38"/>
      <c r="H214" s="38"/>
      <c r="I214" s="38">
        <f>SUM(I207:I213)</f>
        <v>62348</v>
      </c>
      <c r="J214" s="38"/>
      <c r="K214" s="38">
        <f>SUM(K207:K213)</f>
        <v>1329416</v>
      </c>
      <c r="L214" s="29"/>
    </row>
    <row r="215" spans="1:12">
      <c r="A215" s="39"/>
      <c r="B215" s="30"/>
      <c r="C215" s="23"/>
      <c r="D215" s="32"/>
      <c r="E215" s="38"/>
      <c r="F215" s="38"/>
      <c r="G215" s="38"/>
      <c r="H215" s="38"/>
      <c r="I215" s="38"/>
      <c r="J215" s="38"/>
      <c r="K215" s="38"/>
      <c r="L215" s="23"/>
    </row>
    <row r="216" spans="1:12">
      <c r="A216" s="41" t="s">
        <v>1933</v>
      </c>
      <c r="B216" s="37"/>
      <c r="C216" s="23"/>
      <c r="D216" s="23"/>
      <c r="E216" s="42"/>
      <c r="F216" s="54"/>
      <c r="G216" s="42" t="s">
        <v>662</v>
      </c>
      <c r="H216" s="54"/>
      <c r="I216" s="42" t="s">
        <v>662</v>
      </c>
      <c r="J216" s="54"/>
      <c r="K216" s="42"/>
      <c r="L216" s="27"/>
    </row>
    <row r="217" spans="1:12">
      <c r="A217" s="22" t="s">
        <v>678</v>
      </c>
      <c r="B217" s="23"/>
      <c r="C217" s="23" t="s">
        <v>685</v>
      </c>
      <c r="D217" s="32">
        <v>1.8</v>
      </c>
      <c r="E217" s="38">
        <f t="shared" ref="E217:E223" si="3">(G217+I217+K217)</f>
        <v>402224</v>
      </c>
      <c r="F217" s="38"/>
      <c r="G217" s="38"/>
      <c r="H217" s="38"/>
      <c r="I217" s="38"/>
      <c r="J217" s="38">
        <f>+인건비!$E$21</f>
        <v>223458</v>
      </c>
      <c r="K217" s="38">
        <f>TRUNC(D217*J217)</f>
        <v>402224</v>
      </c>
      <c r="L217" s="94"/>
    </row>
    <row r="218" spans="1:12">
      <c r="A218" s="22" t="s">
        <v>1187</v>
      </c>
      <c r="B218" s="23"/>
      <c r="C218" s="23" t="s">
        <v>685</v>
      </c>
      <c r="D218" s="32">
        <v>1.8</v>
      </c>
      <c r="E218" s="38">
        <f t="shared" si="3"/>
        <v>385599</v>
      </c>
      <c r="F218" s="38"/>
      <c r="G218" s="38"/>
      <c r="H218" s="38"/>
      <c r="I218" s="38"/>
      <c r="J218" s="38">
        <f>+인건비!$E$18</f>
        <v>214222</v>
      </c>
      <c r="K218" s="38">
        <f>TRUNC(D218*J218)</f>
        <v>385599</v>
      </c>
      <c r="L218" s="94"/>
    </row>
    <row r="219" spans="1:12">
      <c r="A219" s="22" t="s">
        <v>1182</v>
      </c>
      <c r="B219" s="23"/>
      <c r="C219" s="23" t="s">
        <v>685</v>
      </c>
      <c r="D219" s="32">
        <v>1.8</v>
      </c>
      <c r="E219" s="38">
        <f t="shared" si="3"/>
        <v>297981</v>
      </c>
      <c r="F219" s="38"/>
      <c r="G219" s="38"/>
      <c r="H219" s="38"/>
      <c r="I219" s="38"/>
      <c r="J219" s="38">
        <f>+인건비!$E$17</f>
        <v>165545</v>
      </c>
      <c r="K219" s="38">
        <f>TRUNC(D219*J219)</f>
        <v>297981</v>
      </c>
      <c r="L219" s="94"/>
    </row>
    <row r="220" spans="1:12">
      <c r="A220" s="22" t="s">
        <v>1206</v>
      </c>
      <c r="B220" s="23"/>
      <c r="C220" s="23" t="s">
        <v>685</v>
      </c>
      <c r="D220" s="32">
        <v>1.8</v>
      </c>
      <c r="E220" s="38">
        <f t="shared" si="3"/>
        <v>408076</v>
      </c>
      <c r="F220" s="38"/>
      <c r="G220" s="38"/>
      <c r="H220" s="38"/>
      <c r="I220" s="38"/>
      <c r="J220" s="38">
        <f>+인건비!$E$24</f>
        <v>226709</v>
      </c>
      <c r="K220" s="38">
        <f>TRUNC(D220*J220)</f>
        <v>408076</v>
      </c>
      <c r="L220" s="94"/>
    </row>
    <row r="221" spans="1:12">
      <c r="A221" s="22" t="s">
        <v>681</v>
      </c>
      <c r="B221" s="23"/>
      <c r="C221" s="23" t="s">
        <v>739</v>
      </c>
      <c r="D221" s="32">
        <v>40</v>
      </c>
      <c r="E221" s="38">
        <f t="shared" si="3"/>
        <v>60240</v>
      </c>
      <c r="F221" s="38"/>
      <c r="G221" s="38"/>
      <c r="H221" s="38">
        <f>+재료비!$K$7</f>
        <v>1506</v>
      </c>
      <c r="I221" s="38">
        <f>TRUNC(D221*H221)</f>
        <v>60240</v>
      </c>
      <c r="J221" s="38"/>
      <c r="K221" s="38"/>
      <c r="L221" s="94"/>
    </row>
    <row r="222" spans="1:12">
      <c r="A222" s="22" t="s">
        <v>668</v>
      </c>
      <c r="B222" s="23" t="s">
        <v>1327</v>
      </c>
      <c r="C222" s="23" t="s">
        <v>666</v>
      </c>
      <c r="D222" s="32">
        <v>38</v>
      </c>
      <c r="E222" s="38">
        <f t="shared" si="3"/>
        <v>22891</v>
      </c>
      <c r="F222" s="38"/>
      <c r="G222" s="38"/>
      <c r="H222" s="38">
        <f>+I221</f>
        <v>60240</v>
      </c>
      <c r="I222" s="38">
        <f>TRUNC(D222/100*H222)</f>
        <v>22891</v>
      </c>
      <c r="J222" s="38"/>
      <c r="K222" s="38"/>
      <c r="L222" s="94"/>
    </row>
    <row r="223" spans="1:12" ht="17.25" customHeight="1">
      <c r="A223" s="22" t="s">
        <v>1481</v>
      </c>
      <c r="B223" s="23" t="s">
        <v>1176</v>
      </c>
      <c r="C223" s="23" t="s">
        <v>770</v>
      </c>
      <c r="D223" s="32">
        <v>14</v>
      </c>
      <c r="E223" s="38">
        <f t="shared" si="3"/>
        <v>98602</v>
      </c>
      <c r="F223" s="38"/>
      <c r="G223" s="38"/>
      <c r="H223" s="38"/>
      <c r="I223" s="38"/>
      <c r="J223" s="38">
        <f>+기계손료!$J$38</f>
        <v>7043</v>
      </c>
      <c r="K223" s="38">
        <f>TRUNC(D223*J223)</f>
        <v>98602</v>
      </c>
      <c r="L223" s="23"/>
    </row>
    <row r="224" spans="1:12">
      <c r="A224" s="22" t="s">
        <v>701</v>
      </c>
      <c r="B224" s="23"/>
      <c r="C224" s="23"/>
      <c r="D224" s="32"/>
      <c r="E224" s="38">
        <f>SUM(E217:E223)</f>
        <v>1675613</v>
      </c>
      <c r="F224" s="38"/>
      <c r="G224" s="38"/>
      <c r="H224" s="38"/>
      <c r="I224" s="38">
        <f>SUM(I217:I223)</f>
        <v>83131</v>
      </c>
      <c r="J224" s="38"/>
      <c r="K224" s="38">
        <f>SUM(K217:K223)</f>
        <v>1592482</v>
      </c>
      <c r="L224" s="23"/>
    </row>
    <row r="225" spans="1:12">
      <c r="A225" s="75"/>
      <c r="B225" s="30"/>
      <c r="C225" s="54"/>
      <c r="D225" s="32"/>
      <c r="E225" s="38"/>
      <c r="F225" s="38"/>
      <c r="G225" s="38"/>
      <c r="H225" s="38"/>
      <c r="I225" s="38"/>
      <c r="J225" s="38"/>
      <c r="K225" s="53"/>
      <c r="L225" s="23"/>
    </row>
    <row r="226" spans="1:12">
      <c r="A226" s="41" t="s">
        <v>1810</v>
      </c>
      <c r="B226" s="37"/>
      <c r="C226" s="23"/>
      <c r="D226" s="23"/>
      <c r="E226" s="42"/>
      <c r="F226" s="54"/>
      <c r="G226" s="42" t="s">
        <v>662</v>
      </c>
      <c r="H226" s="54"/>
      <c r="I226" s="42" t="s">
        <v>662</v>
      </c>
      <c r="J226" s="54"/>
      <c r="K226" s="42"/>
      <c r="L226" s="27"/>
    </row>
    <row r="227" spans="1:12">
      <c r="A227" s="22" t="s">
        <v>678</v>
      </c>
      <c r="B227" s="23"/>
      <c r="C227" s="23" t="s">
        <v>685</v>
      </c>
      <c r="D227" s="59">
        <v>1</v>
      </c>
      <c r="E227" s="38">
        <f t="shared" ref="E227:E232" si="4">(G227+I227+K227)</f>
        <v>223458</v>
      </c>
      <c r="F227" s="38"/>
      <c r="G227" s="38"/>
      <c r="H227" s="38"/>
      <c r="I227" s="38"/>
      <c r="J227" s="38">
        <f>+인건비!$E$21</f>
        <v>223458</v>
      </c>
      <c r="K227" s="38">
        <f>TRUNC(D227*J227)</f>
        <v>223458</v>
      </c>
      <c r="L227" s="23"/>
    </row>
    <row r="228" spans="1:12">
      <c r="A228" s="22" t="s">
        <v>1187</v>
      </c>
      <c r="B228" s="23"/>
      <c r="C228" s="23" t="s">
        <v>685</v>
      </c>
      <c r="D228" s="59">
        <v>1</v>
      </c>
      <c r="E228" s="38">
        <f t="shared" si="4"/>
        <v>214222</v>
      </c>
      <c r="F228" s="38"/>
      <c r="G228" s="38"/>
      <c r="H228" s="38"/>
      <c r="I228" s="38"/>
      <c r="J228" s="38">
        <f>+인건비!$E$18</f>
        <v>214222</v>
      </c>
      <c r="K228" s="38">
        <f>TRUNC(D228*J228)</f>
        <v>214222</v>
      </c>
      <c r="L228" s="23"/>
    </row>
    <row r="229" spans="1:12">
      <c r="A229" s="22" t="s">
        <v>1182</v>
      </c>
      <c r="B229" s="23"/>
      <c r="C229" s="23" t="s">
        <v>685</v>
      </c>
      <c r="D229" s="59">
        <v>1</v>
      </c>
      <c r="E229" s="38">
        <f t="shared" si="4"/>
        <v>165545</v>
      </c>
      <c r="F229" s="38"/>
      <c r="G229" s="38"/>
      <c r="H229" s="38"/>
      <c r="I229" s="38"/>
      <c r="J229" s="38">
        <f>+인건비!$E$17</f>
        <v>165545</v>
      </c>
      <c r="K229" s="38">
        <f>TRUNC(D229*J229)</f>
        <v>165545</v>
      </c>
      <c r="L229" s="23"/>
    </row>
    <row r="230" spans="1:12">
      <c r="A230" s="22" t="s">
        <v>681</v>
      </c>
      <c r="B230" s="23"/>
      <c r="C230" s="23" t="s">
        <v>739</v>
      </c>
      <c r="D230" s="32">
        <v>11.6</v>
      </c>
      <c r="E230" s="38">
        <f t="shared" si="4"/>
        <v>17469</v>
      </c>
      <c r="F230" s="38"/>
      <c r="G230" s="38"/>
      <c r="H230" s="38">
        <f>+재료비!$K$7</f>
        <v>1506</v>
      </c>
      <c r="I230" s="38">
        <f>TRUNC(D230*H230)</f>
        <v>17469</v>
      </c>
      <c r="J230" s="38"/>
      <c r="K230" s="38"/>
      <c r="L230" s="94"/>
    </row>
    <row r="231" spans="1:12">
      <c r="A231" s="22" t="s">
        <v>668</v>
      </c>
      <c r="B231" s="23" t="s">
        <v>1327</v>
      </c>
      <c r="C231" s="23" t="s">
        <v>666</v>
      </c>
      <c r="D231" s="32">
        <v>16</v>
      </c>
      <c r="E231" s="38">
        <f t="shared" si="4"/>
        <v>2795</v>
      </c>
      <c r="F231" s="38"/>
      <c r="G231" s="38"/>
      <c r="H231" s="38">
        <f>+I230</f>
        <v>17469</v>
      </c>
      <c r="I231" s="38">
        <f>TRUNC(D231/100*H231)</f>
        <v>2795</v>
      </c>
      <c r="J231" s="38"/>
      <c r="K231" s="38"/>
      <c r="L231" s="94"/>
    </row>
    <row r="232" spans="1:12" ht="17.25" customHeight="1">
      <c r="A232" s="22" t="s">
        <v>1497</v>
      </c>
      <c r="B232" s="23" t="s">
        <v>2048</v>
      </c>
      <c r="C232" s="23" t="s">
        <v>770</v>
      </c>
      <c r="D232" s="32">
        <v>2</v>
      </c>
      <c r="E232" s="38">
        <f t="shared" si="4"/>
        <v>56082</v>
      </c>
      <c r="F232" s="38"/>
      <c r="G232" s="38"/>
      <c r="H232" s="38"/>
      <c r="I232" s="38"/>
      <c r="J232" s="38">
        <f>+기계손료!$J$40</f>
        <v>28041</v>
      </c>
      <c r="K232" s="38">
        <f>TRUNC(D232*J232)</f>
        <v>56082</v>
      </c>
      <c r="L232" s="23"/>
    </row>
    <row r="233" spans="1:12">
      <c r="A233" s="22" t="s">
        <v>701</v>
      </c>
      <c r="B233" s="23"/>
      <c r="C233" s="23"/>
      <c r="D233" s="32"/>
      <c r="E233" s="38">
        <f>SUM(E227:E232)</f>
        <v>679571</v>
      </c>
      <c r="F233" s="38"/>
      <c r="G233" s="38"/>
      <c r="H233" s="38"/>
      <c r="I233" s="38">
        <f>SUM(I227:I232)</f>
        <v>20264</v>
      </c>
      <c r="J233" s="38"/>
      <c r="K233" s="38">
        <f>SUM(K227:K232)</f>
        <v>659307</v>
      </c>
      <c r="L233" s="29"/>
    </row>
    <row r="234" spans="1:12" ht="17.25" customHeight="1">
      <c r="A234" s="22"/>
      <c r="B234" s="23"/>
      <c r="C234" s="23"/>
      <c r="D234" s="32"/>
      <c r="E234" s="38"/>
      <c r="F234" s="38"/>
      <c r="G234" s="38"/>
      <c r="H234" s="38"/>
      <c r="I234" s="38"/>
      <c r="J234" s="38"/>
      <c r="K234" s="38"/>
      <c r="L234" s="23"/>
    </row>
    <row r="235" spans="1:12">
      <c r="A235" s="41" t="s">
        <v>1987</v>
      </c>
      <c r="B235" s="37"/>
      <c r="C235" s="23"/>
      <c r="D235" s="23"/>
      <c r="E235" s="42"/>
      <c r="F235" s="54"/>
      <c r="G235" s="42" t="s">
        <v>662</v>
      </c>
      <c r="H235" s="54"/>
      <c r="I235" s="42" t="s">
        <v>662</v>
      </c>
      <c r="J235" s="54"/>
      <c r="K235" s="42"/>
      <c r="L235" s="27"/>
    </row>
    <row r="236" spans="1:12">
      <c r="A236" s="22" t="s">
        <v>1182</v>
      </c>
      <c r="B236" s="23"/>
      <c r="C236" s="23" t="s">
        <v>685</v>
      </c>
      <c r="D236" s="59">
        <v>4</v>
      </c>
      <c r="E236" s="38">
        <f>(G236+I236+K236)</f>
        <v>662180</v>
      </c>
      <c r="F236" s="38"/>
      <c r="G236" s="38"/>
      <c r="H236" s="38"/>
      <c r="I236" s="38"/>
      <c r="J236" s="38">
        <f>+인건비!$E$17</f>
        <v>165545</v>
      </c>
      <c r="K236" s="38">
        <f>TRUNC(D236*J236)</f>
        <v>662180</v>
      </c>
      <c r="L236" s="23"/>
    </row>
    <row r="237" spans="1:12">
      <c r="A237" s="22" t="s">
        <v>1157</v>
      </c>
      <c r="B237" s="23" t="s">
        <v>1473</v>
      </c>
      <c r="C237" s="23" t="s">
        <v>671</v>
      </c>
      <c r="D237" s="59">
        <v>200</v>
      </c>
      <c r="E237" s="38">
        <f>(G237+I237+K237)</f>
        <v>128000</v>
      </c>
      <c r="F237" s="38"/>
      <c r="G237" s="38"/>
      <c r="H237" s="38">
        <f>+재료비!$K$25</f>
        <v>640</v>
      </c>
      <c r="I237" s="38">
        <f>TRUNC(D237*H237)</f>
        <v>128000</v>
      </c>
      <c r="J237" s="38"/>
      <c r="K237" s="38"/>
      <c r="L237" s="23"/>
    </row>
    <row r="238" spans="1:12">
      <c r="A238" s="22" t="s">
        <v>701</v>
      </c>
      <c r="B238" s="23"/>
      <c r="C238" s="23"/>
      <c r="D238" s="32"/>
      <c r="E238" s="38">
        <f>SUM(E236:E237)</f>
        <v>790180</v>
      </c>
      <c r="F238" s="38"/>
      <c r="G238" s="38"/>
      <c r="H238" s="38"/>
      <c r="I238" s="38">
        <f>SUM(I236:I237)</f>
        <v>128000</v>
      </c>
      <c r="J238" s="38"/>
      <c r="K238" s="38">
        <f>SUM(K236:K237)</f>
        <v>662180</v>
      </c>
      <c r="L238" s="23"/>
    </row>
    <row r="239" spans="1:12">
      <c r="A239" s="22"/>
      <c r="B239" s="23"/>
      <c r="C239" s="23"/>
      <c r="D239" s="59"/>
      <c r="E239" s="38"/>
      <c r="F239" s="38"/>
      <c r="G239" s="38"/>
      <c r="H239" s="38"/>
      <c r="I239" s="38"/>
      <c r="J239" s="38"/>
      <c r="K239" s="38"/>
      <c r="L239" s="23"/>
    </row>
    <row r="240" spans="1:12">
      <c r="A240" s="41" t="s">
        <v>1988</v>
      </c>
      <c r="B240" s="37"/>
      <c r="C240" s="23"/>
      <c r="D240" s="23"/>
      <c r="E240" s="42"/>
      <c r="F240" s="54"/>
      <c r="G240" s="42" t="s">
        <v>662</v>
      </c>
      <c r="H240" s="54"/>
      <c r="I240" s="42" t="s">
        <v>662</v>
      </c>
      <c r="J240" s="54"/>
      <c r="K240" s="42"/>
      <c r="L240" s="27"/>
    </row>
    <row r="241" spans="1:12">
      <c r="A241" s="22" t="s">
        <v>678</v>
      </c>
      <c r="B241" s="23"/>
      <c r="C241" s="23" t="s">
        <v>685</v>
      </c>
      <c r="D241" s="59">
        <v>0.05</v>
      </c>
      <c r="E241" s="38">
        <f t="shared" ref="E241:E246" si="5">(G241+I241+K241)</f>
        <v>11172</v>
      </c>
      <c r="F241" s="38"/>
      <c r="G241" s="38"/>
      <c r="H241" s="38"/>
      <c r="I241" s="38"/>
      <c r="J241" s="38">
        <f>+인건비!$E$21</f>
        <v>223458</v>
      </c>
      <c r="K241" s="38">
        <f>TRUNC(D241*J241)</f>
        <v>11172</v>
      </c>
      <c r="L241" s="23"/>
    </row>
    <row r="242" spans="1:12">
      <c r="A242" s="22" t="s">
        <v>1182</v>
      </c>
      <c r="B242" s="23"/>
      <c r="C242" s="23" t="s">
        <v>685</v>
      </c>
      <c r="D242" s="59">
        <v>0.15</v>
      </c>
      <c r="E242" s="38">
        <f t="shared" si="5"/>
        <v>24831</v>
      </c>
      <c r="F242" s="38"/>
      <c r="G242" s="38"/>
      <c r="H242" s="38"/>
      <c r="I242" s="38"/>
      <c r="J242" s="38">
        <f>+인건비!$E$17</f>
        <v>165545</v>
      </c>
      <c r="K242" s="38">
        <f>TRUNC(D242*J242)</f>
        <v>24831</v>
      </c>
      <c r="L242" s="23"/>
    </row>
    <row r="243" spans="1:12">
      <c r="A243" s="22" t="s">
        <v>681</v>
      </c>
      <c r="B243" s="23"/>
      <c r="C243" s="23" t="s">
        <v>739</v>
      </c>
      <c r="D243" s="32">
        <v>4</v>
      </c>
      <c r="E243" s="38">
        <f t="shared" si="5"/>
        <v>6024</v>
      </c>
      <c r="F243" s="38"/>
      <c r="G243" s="38"/>
      <c r="H243" s="38">
        <f>+재료비!$K$7</f>
        <v>1506</v>
      </c>
      <c r="I243" s="38">
        <f>TRUNC(D243*H243)</f>
        <v>6024</v>
      </c>
      <c r="J243" s="38"/>
      <c r="K243" s="38"/>
      <c r="L243" s="94"/>
    </row>
    <row r="244" spans="1:12">
      <c r="A244" s="22" t="s">
        <v>668</v>
      </c>
      <c r="B244" s="23" t="s">
        <v>1327</v>
      </c>
      <c r="C244" s="23" t="s">
        <v>666</v>
      </c>
      <c r="D244" s="32">
        <v>16</v>
      </c>
      <c r="E244" s="38">
        <f t="shared" si="5"/>
        <v>963</v>
      </c>
      <c r="F244" s="38"/>
      <c r="G244" s="38"/>
      <c r="H244" s="38">
        <f>+I243</f>
        <v>6024</v>
      </c>
      <c r="I244" s="38">
        <f>TRUNC(D244/100*H244)</f>
        <v>963</v>
      </c>
      <c r="J244" s="38"/>
      <c r="K244" s="38"/>
      <c r="L244" s="94"/>
    </row>
    <row r="245" spans="1:12" ht="17.25" customHeight="1">
      <c r="A245" s="22" t="s">
        <v>1469</v>
      </c>
      <c r="B245" s="23" t="s">
        <v>1487</v>
      </c>
      <c r="C245" s="23" t="s">
        <v>770</v>
      </c>
      <c r="D245" s="32">
        <v>8</v>
      </c>
      <c r="E245" s="38">
        <f t="shared" si="5"/>
        <v>520</v>
      </c>
      <c r="F245" s="38"/>
      <c r="G245" s="38"/>
      <c r="H245" s="38"/>
      <c r="I245" s="38"/>
      <c r="J245" s="38">
        <f>+기계손료!$J$41</f>
        <v>65</v>
      </c>
      <c r="K245" s="38">
        <f>TRUNC(D245*J245)</f>
        <v>520</v>
      </c>
      <c r="L245" s="23"/>
    </row>
    <row r="246" spans="1:12" ht="17.25" customHeight="1">
      <c r="A246" s="22" t="s">
        <v>1488</v>
      </c>
      <c r="B246" s="23" t="s">
        <v>1165</v>
      </c>
      <c r="C246" s="23" t="s">
        <v>770</v>
      </c>
      <c r="D246" s="32">
        <v>8</v>
      </c>
      <c r="E246" s="38">
        <f t="shared" si="5"/>
        <v>632</v>
      </c>
      <c r="F246" s="38"/>
      <c r="G246" s="38"/>
      <c r="H246" s="38"/>
      <c r="I246" s="38"/>
      <c r="J246" s="38">
        <f>+기계손료!$J$42</f>
        <v>79</v>
      </c>
      <c r="K246" s="38">
        <f>TRUNC(D246*J246)</f>
        <v>632</v>
      </c>
      <c r="L246" s="23"/>
    </row>
    <row r="247" spans="1:12">
      <c r="A247" s="22" t="s">
        <v>701</v>
      </c>
      <c r="B247" s="23"/>
      <c r="C247" s="23"/>
      <c r="D247" s="32"/>
      <c r="E247" s="38">
        <f>SUM(E241:E246)</f>
        <v>44142</v>
      </c>
      <c r="F247" s="38"/>
      <c r="G247" s="38"/>
      <c r="H247" s="38"/>
      <c r="I247" s="38">
        <f>SUM(I241:I246)</f>
        <v>6987</v>
      </c>
      <c r="J247" s="38"/>
      <c r="K247" s="38">
        <f>SUM(K241:K246)</f>
        <v>37155</v>
      </c>
      <c r="L247" s="23"/>
    </row>
    <row r="248" spans="1:12">
      <c r="A248" s="39"/>
      <c r="B248" s="30"/>
      <c r="C248" s="23"/>
      <c r="D248" s="32"/>
      <c r="E248" s="38"/>
      <c r="F248" s="38"/>
      <c r="G248" s="38"/>
      <c r="H248" s="38"/>
      <c r="I248" s="38"/>
      <c r="J248" s="38"/>
      <c r="K248" s="38"/>
      <c r="L248" s="23"/>
    </row>
    <row r="249" spans="1:12">
      <c r="A249" s="41" t="s">
        <v>1114</v>
      </c>
      <c r="B249" s="37"/>
      <c r="C249" s="23"/>
      <c r="D249" s="23"/>
      <c r="E249" s="42"/>
      <c r="F249" s="54"/>
      <c r="G249" s="42" t="s">
        <v>662</v>
      </c>
      <c r="H249" s="54"/>
      <c r="I249" s="42" t="s">
        <v>662</v>
      </c>
      <c r="J249" s="54"/>
      <c r="K249" s="42"/>
      <c r="L249" s="27"/>
    </row>
    <row r="250" spans="1:12">
      <c r="A250" s="22" t="s">
        <v>1206</v>
      </c>
      <c r="B250" s="23"/>
      <c r="C250" s="23" t="s">
        <v>685</v>
      </c>
      <c r="D250" s="32">
        <v>0.5</v>
      </c>
      <c r="E250" s="38">
        <f>(G250+I250+K250)</f>
        <v>113354</v>
      </c>
      <c r="F250" s="38"/>
      <c r="G250" s="38"/>
      <c r="H250" s="38"/>
      <c r="I250" s="38"/>
      <c r="J250" s="38">
        <f>+인건비!$E$24</f>
        <v>226709</v>
      </c>
      <c r="K250" s="38">
        <f>TRUNC(D250*J250)</f>
        <v>113354</v>
      </c>
      <c r="L250" s="94"/>
    </row>
    <row r="251" spans="1:12">
      <c r="A251" s="22" t="s">
        <v>681</v>
      </c>
      <c r="B251" s="23"/>
      <c r="C251" s="23" t="s">
        <v>739</v>
      </c>
      <c r="D251" s="32">
        <v>18.600000000000001</v>
      </c>
      <c r="E251" s="38">
        <f>(G251+I251+K251)</f>
        <v>28011</v>
      </c>
      <c r="F251" s="38"/>
      <c r="G251" s="38"/>
      <c r="H251" s="38">
        <f>+재료비!$K$7</f>
        <v>1506</v>
      </c>
      <c r="I251" s="38">
        <f>TRUNC(D251*H251)</f>
        <v>28011</v>
      </c>
      <c r="J251" s="38"/>
      <c r="K251" s="38"/>
      <c r="L251" s="94"/>
    </row>
    <row r="252" spans="1:12">
      <c r="A252" s="22" t="s">
        <v>668</v>
      </c>
      <c r="B252" s="23" t="s">
        <v>1327</v>
      </c>
      <c r="C252" s="23" t="s">
        <v>666</v>
      </c>
      <c r="D252" s="32">
        <v>30</v>
      </c>
      <c r="E252" s="38">
        <f>(G252+I252+K252)</f>
        <v>8403</v>
      </c>
      <c r="F252" s="38"/>
      <c r="G252" s="38"/>
      <c r="H252" s="38">
        <f>+I251</f>
        <v>28011</v>
      </c>
      <c r="I252" s="38">
        <f>TRUNC(D252/100*H252)</f>
        <v>8403</v>
      </c>
      <c r="J252" s="38"/>
      <c r="K252" s="38"/>
      <c r="L252" s="94"/>
    </row>
    <row r="253" spans="1:12" ht="17.25" customHeight="1">
      <c r="A253" s="22" t="s">
        <v>2047</v>
      </c>
      <c r="B253" s="23" t="s">
        <v>1158</v>
      </c>
      <c r="C253" s="23" t="s">
        <v>770</v>
      </c>
      <c r="D253" s="32">
        <v>4</v>
      </c>
      <c r="E253" s="38">
        <f>(G253+I253+K253)</f>
        <v>36688</v>
      </c>
      <c r="F253" s="38"/>
      <c r="G253" s="38"/>
      <c r="H253" s="38"/>
      <c r="I253" s="38"/>
      <c r="J253" s="38">
        <f>+기계손료!$J$43</f>
        <v>9172</v>
      </c>
      <c r="K253" s="38">
        <f>TRUNC(D253*J253)</f>
        <v>36688</v>
      </c>
      <c r="L253" s="23"/>
    </row>
    <row r="254" spans="1:12">
      <c r="A254" s="22" t="s">
        <v>701</v>
      </c>
      <c r="B254" s="23"/>
      <c r="C254" s="23"/>
      <c r="D254" s="32"/>
      <c r="E254" s="38">
        <f>SUM(E250:E253)</f>
        <v>186456</v>
      </c>
      <c r="F254" s="38"/>
      <c r="G254" s="38"/>
      <c r="H254" s="38"/>
      <c r="I254" s="38">
        <f>SUM(I250:I253)</f>
        <v>36414</v>
      </c>
      <c r="J254" s="38"/>
      <c r="K254" s="38">
        <f>SUM(K250:K253)</f>
        <v>150042</v>
      </c>
      <c r="L254" s="23"/>
    </row>
    <row r="255" spans="1:12">
      <c r="A255" s="39"/>
      <c r="B255" s="30"/>
      <c r="C255" s="23"/>
      <c r="D255" s="32"/>
      <c r="E255" s="38"/>
      <c r="F255" s="38"/>
      <c r="G255" s="38"/>
      <c r="H255" s="53"/>
      <c r="I255" s="38"/>
      <c r="J255" s="38"/>
      <c r="K255" s="38"/>
      <c r="L255" s="23"/>
    </row>
    <row r="256" spans="1:12">
      <c r="A256" s="41" t="s">
        <v>1953</v>
      </c>
      <c r="B256" s="37"/>
      <c r="C256" s="23"/>
      <c r="D256" s="23"/>
      <c r="E256" s="42"/>
      <c r="F256" s="54"/>
      <c r="G256" s="42" t="s">
        <v>662</v>
      </c>
      <c r="H256" s="54"/>
      <c r="I256" s="42" t="s">
        <v>662</v>
      </c>
      <c r="J256" s="54"/>
      <c r="K256" s="42"/>
      <c r="L256" s="27"/>
    </row>
    <row r="257" spans="1:12">
      <c r="A257" s="22" t="s">
        <v>678</v>
      </c>
      <c r="B257" s="23"/>
      <c r="C257" s="23" t="s">
        <v>685</v>
      </c>
      <c r="D257" s="59">
        <v>0.05</v>
      </c>
      <c r="E257" s="38">
        <f>(G257+I257+K257)</f>
        <v>11172</v>
      </c>
      <c r="F257" s="38"/>
      <c r="G257" s="38"/>
      <c r="H257" s="38"/>
      <c r="I257" s="38"/>
      <c r="J257" s="38">
        <f>+인건비!$E$21</f>
        <v>223458</v>
      </c>
      <c r="K257" s="38">
        <f>TRUNC(D257*J257)</f>
        <v>11172</v>
      </c>
      <c r="L257" s="23"/>
    </row>
    <row r="258" spans="1:12">
      <c r="A258" s="22" t="s">
        <v>1182</v>
      </c>
      <c r="B258" s="23"/>
      <c r="C258" s="23" t="s">
        <v>685</v>
      </c>
      <c r="D258" s="32">
        <v>0.2</v>
      </c>
      <c r="E258" s="38">
        <f>(G258+I258+K258)</f>
        <v>33109</v>
      </c>
      <c r="F258" s="38"/>
      <c r="G258" s="38"/>
      <c r="H258" s="38"/>
      <c r="I258" s="38"/>
      <c r="J258" s="38">
        <f>+인건비!$E$17</f>
        <v>165545</v>
      </c>
      <c r="K258" s="38">
        <f>TRUNC(D258*J258)</f>
        <v>33109</v>
      </c>
      <c r="L258" s="94"/>
    </row>
    <row r="259" spans="1:12">
      <c r="A259" s="22" t="s">
        <v>1479</v>
      </c>
      <c r="B259" s="23" t="s">
        <v>1474</v>
      </c>
      <c r="C259" s="23" t="s">
        <v>781</v>
      </c>
      <c r="D259" s="32">
        <v>1</v>
      </c>
      <c r="E259" s="38">
        <f>(G259+I259+K259)</f>
        <v>0</v>
      </c>
      <c r="F259" s="38"/>
      <c r="G259" s="38"/>
      <c r="H259" s="38">
        <f>+재료비!$K$26</f>
        <v>0</v>
      </c>
      <c r="I259" s="38">
        <f>TRUNC(D259*H259)</f>
        <v>0</v>
      </c>
      <c r="J259" s="38"/>
      <c r="K259" s="38"/>
      <c r="L259" s="94"/>
    </row>
    <row r="260" spans="1:12" ht="17.25" customHeight="1">
      <c r="A260" s="22" t="s">
        <v>1485</v>
      </c>
      <c r="B260" s="23" t="s">
        <v>1173</v>
      </c>
      <c r="C260" s="23" t="s">
        <v>666</v>
      </c>
      <c r="D260" s="32">
        <v>3</v>
      </c>
      <c r="E260" s="38">
        <f>(G260+I260+K260)</f>
        <v>1328</v>
      </c>
      <c r="F260" s="38"/>
      <c r="G260" s="38"/>
      <c r="H260" s="38"/>
      <c r="I260" s="38"/>
      <c r="J260" s="38">
        <f>SUM(K257:K258)</f>
        <v>44281</v>
      </c>
      <c r="K260" s="38">
        <f>TRUNC(D260/100*J260)</f>
        <v>1328</v>
      </c>
      <c r="L260" s="23"/>
    </row>
    <row r="261" spans="1:12">
      <c r="A261" s="22" t="s">
        <v>701</v>
      </c>
      <c r="B261" s="23"/>
      <c r="C261" s="23"/>
      <c r="D261" s="32"/>
      <c r="E261" s="38">
        <f>SUM(E257:E260)</f>
        <v>45609</v>
      </c>
      <c r="F261" s="38"/>
      <c r="G261" s="38"/>
      <c r="H261" s="38"/>
      <c r="I261" s="38">
        <f>SUM(I257:I260)</f>
        <v>0</v>
      </c>
      <c r="J261" s="38"/>
      <c r="K261" s="38">
        <f>SUM(K257:K260)</f>
        <v>45609</v>
      </c>
      <c r="L261" s="23"/>
    </row>
    <row r="262" spans="1:12">
      <c r="A262" s="39"/>
      <c r="B262" s="30"/>
      <c r="C262" s="23"/>
      <c r="D262" s="32"/>
      <c r="E262" s="38"/>
      <c r="F262" s="38"/>
      <c r="G262" s="38"/>
      <c r="H262" s="38"/>
      <c r="I262" s="38"/>
      <c r="J262" s="38"/>
      <c r="K262" s="38"/>
      <c r="L262" s="23"/>
    </row>
    <row r="263" spans="1:12">
      <c r="A263" s="41" t="s">
        <v>1989</v>
      </c>
      <c r="B263" s="37"/>
      <c r="C263" s="23"/>
      <c r="D263" s="23"/>
      <c r="E263" s="42"/>
      <c r="F263" s="54"/>
      <c r="G263" s="42" t="s">
        <v>662</v>
      </c>
      <c r="H263" s="54"/>
      <c r="I263" s="42" t="s">
        <v>662</v>
      </c>
      <c r="J263" s="54"/>
      <c r="K263" s="42"/>
      <c r="L263" s="27"/>
    </row>
    <row r="264" spans="1:12">
      <c r="A264" s="22" t="s">
        <v>678</v>
      </c>
      <c r="B264" s="23"/>
      <c r="C264" s="23" t="s">
        <v>685</v>
      </c>
      <c r="D264" s="59">
        <v>0.03</v>
      </c>
      <c r="E264" s="38">
        <f>(G264+I264+K264)</f>
        <v>6703</v>
      </c>
      <c r="F264" s="38"/>
      <c r="G264" s="38"/>
      <c r="H264" s="38"/>
      <c r="I264" s="38"/>
      <c r="J264" s="38">
        <f>+인건비!$E$21</f>
        <v>223458</v>
      </c>
      <c r="K264" s="38">
        <f>TRUNC(D264*J264)</f>
        <v>6703</v>
      </c>
      <c r="L264" s="23"/>
    </row>
    <row r="265" spans="1:12">
      <c r="A265" s="22" t="s">
        <v>1182</v>
      </c>
      <c r="B265" s="23"/>
      <c r="C265" s="23" t="s">
        <v>685</v>
      </c>
      <c r="D265" s="59">
        <v>0.15</v>
      </c>
      <c r="E265" s="38">
        <f>(G265+I265+K265)</f>
        <v>24831</v>
      </c>
      <c r="F265" s="38"/>
      <c r="G265" s="38"/>
      <c r="H265" s="38"/>
      <c r="I265" s="38"/>
      <c r="J265" s="38">
        <f>+인건비!$E$17</f>
        <v>165545</v>
      </c>
      <c r="K265" s="38">
        <f>TRUNC(D265*J265)</f>
        <v>24831</v>
      </c>
      <c r="L265" s="23"/>
    </row>
    <row r="266" spans="1:12">
      <c r="A266" s="22" t="s">
        <v>1479</v>
      </c>
      <c r="B266" s="23" t="s">
        <v>1474</v>
      </c>
      <c r="C266" s="23" t="s">
        <v>781</v>
      </c>
      <c r="D266" s="32">
        <v>2</v>
      </c>
      <c r="E266" s="38">
        <f>(G266+I266+K266)</f>
        <v>0</v>
      </c>
      <c r="F266" s="38"/>
      <c r="G266" s="38"/>
      <c r="H266" s="38">
        <f>+재료비!$K$26</f>
        <v>0</v>
      </c>
      <c r="I266" s="38">
        <f>TRUNC(D266*H266)</f>
        <v>0</v>
      </c>
      <c r="J266" s="38"/>
      <c r="K266" s="38"/>
      <c r="L266" s="84" t="s">
        <v>822</v>
      </c>
    </row>
    <row r="267" spans="1:12" ht="17.25" customHeight="1">
      <c r="A267" s="22" t="s">
        <v>1485</v>
      </c>
      <c r="B267" s="23" t="s">
        <v>1173</v>
      </c>
      <c r="C267" s="23" t="s">
        <v>666</v>
      </c>
      <c r="D267" s="32">
        <v>3</v>
      </c>
      <c r="E267" s="38">
        <f>(G267+I267+K267)</f>
        <v>946</v>
      </c>
      <c r="F267" s="38"/>
      <c r="G267" s="38"/>
      <c r="H267" s="38"/>
      <c r="I267" s="38"/>
      <c r="J267" s="38">
        <f>SUM(K264:K265)</f>
        <v>31534</v>
      </c>
      <c r="K267" s="38">
        <f>TRUNC(D267/100*J267)</f>
        <v>946</v>
      </c>
      <c r="L267" s="23"/>
    </row>
    <row r="268" spans="1:12">
      <c r="A268" s="22" t="s">
        <v>701</v>
      </c>
      <c r="B268" s="23"/>
      <c r="C268" s="23"/>
      <c r="D268" s="32"/>
      <c r="E268" s="38">
        <f>SUM(E264:E267)</f>
        <v>32480</v>
      </c>
      <c r="F268" s="38"/>
      <c r="G268" s="38"/>
      <c r="H268" s="38"/>
      <c r="I268" s="38">
        <f>SUM(I264:I267)</f>
        <v>0</v>
      </c>
      <c r="J268" s="38"/>
      <c r="K268" s="38">
        <f>SUM(K264:K267)</f>
        <v>32480</v>
      </c>
      <c r="L268" s="23"/>
    </row>
    <row r="269" spans="1:12">
      <c r="A269" s="39"/>
      <c r="B269" s="30"/>
      <c r="C269" s="23"/>
      <c r="D269" s="32"/>
      <c r="E269" s="38"/>
      <c r="F269" s="38"/>
      <c r="G269" s="38"/>
      <c r="H269" s="38"/>
      <c r="I269" s="38"/>
      <c r="J269" s="38"/>
      <c r="K269" s="38"/>
      <c r="L269" s="23"/>
    </row>
    <row r="270" spans="1:12">
      <c r="A270" s="41" t="s">
        <v>1125</v>
      </c>
      <c r="B270" s="37"/>
      <c r="C270" s="23"/>
      <c r="D270" s="23"/>
      <c r="E270" s="42"/>
      <c r="F270" s="54"/>
      <c r="G270" s="42" t="s">
        <v>662</v>
      </c>
      <c r="H270" s="54"/>
      <c r="I270" s="42" t="s">
        <v>662</v>
      </c>
      <c r="J270" s="54"/>
      <c r="K270" s="42"/>
      <c r="L270" s="27"/>
    </row>
    <row r="271" spans="1:12">
      <c r="A271" s="22" t="s">
        <v>678</v>
      </c>
      <c r="B271" s="23"/>
      <c r="C271" s="23" t="s">
        <v>685</v>
      </c>
      <c r="D271" s="32">
        <v>1</v>
      </c>
      <c r="E271" s="38">
        <f>(G271+I271+K271)</f>
        <v>223458</v>
      </c>
      <c r="F271" s="38"/>
      <c r="G271" s="38"/>
      <c r="H271" s="38"/>
      <c r="I271" s="38"/>
      <c r="J271" s="38">
        <f>+인건비!$E$21</f>
        <v>223458</v>
      </c>
      <c r="K271" s="38">
        <f>TRUNC(D271*J271)</f>
        <v>223458</v>
      </c>
      <c r="L271" s="94"/>
    </row>
    <row r="272" spans="1:12">
      <c r="A272" s="22" t="s">
        <v>1187</v>
      </c>
      <c r="B272" s="23"/>
      <c r="C272" s="23" t="s">
        <v>685</v>
      </c>
      <c r="D272" s="32">
        <v>1</v>
      </c>
      <c r="E272" s="38">
        <f>(G272+I272+K272)</f>
        <v>214222</v>
      </c>
      <c r="F272" s="38"/>
      <c r="G272" s="38"/>
      <c r="H272" s="38"/>
      <c r="I272" s="38"/>
      <c r="J272" s="38">
        <f>+인건비!$E$18</f>
        <v>214222</v>
      </c>
      <c r="K272" s="38">
        <f>TRUNC(D272*J272)</f>
        <v>214222</v>
      </c>
      <c r="L272" s="94"/>
    </row>
    <row r="273" spans="1:12">
      <c r="A273" s="22" t="s">
        <v>1182</v>
      </c>
      <c r="B273" s="23"/>
      <c r="C273" s="23" t="s">
        <v>685</v>
      </c>
      <c r="D273" s="32">
        <v>1</v>
      </c>
      <c r="E273" s="38">
        <f>(G273+I273+K273)</f>
        <v>165545</v>
      </c>
      <c r="F273" s="38"/>
      <c r="G273" s="38"/>
      <c r="H273" s="38"/>
      <c r="I273" s="38"/>
      <c r="J273" s="38">
        <f>+인건비!$E$17</f>
        <v>165545</v>
      </c>
      <c r="K273" s="38">
        <f>TRUNC(D273*J273)</f>
        <v>165545</v>
      </c>
      <c r="L273" s="94"/>
    </row>
    <row r="274" spans="1:12" ht="17.25" customHeight="1">
      <c r="A274" s="22" t="s">
        <v>1485</v>
      </c>
      <c r="B274" s="23" t="s">
        <v>1173</v>
      </c>
      <c r="C274" s="23" t="s">
        <v>666</v>
      </c>
      <c r="D274" s="32">
        <v>3</v>
      </c>
      <c r="E274" s="38">
        <f>(G274+I274+K274)</f>
        <v>18096</v>
      </c>
      <c r="F274" s="38"/>
      <c r="G274" s="38"/>
      <c r="H274" s="38"/>
      <c r="I274" s="38"/>
      <c r="J274" s="38">
        <f>SUM(K271:K273)</f>
        <v>603225</v>
      </c>
      <c r="K274" s="38">
        <f>TRUNC(D274/100*J274)</f>
        <v>18096</v>
      </c>
      <c r="L274" s="23"/>
    </row>
    <row r="275" spans="1:12">
      <c r="A275" s="22" t="s">
        <v>701</v>
      </c>
      <c r="B275" s="23"/>
      <c r="C275" s="23"/>
      <c r="D275" s="32"/>
      <c r="E275" s="38">
        <f>SUM(E271:E274)</f>
        <v>621321</v>
      </c>
      <c r="F275" s="38"/>
      <c r="G275" s="38"/>
      <c r="H275" s="38"/>
      <c r="I275" s="38"/>
      <c r="J275" s="38"/>
      <c r="K275" s="38">
        <f>SUM(K271:K274)</f>
        <v>621321</v>
      </c>
      <c r="L275" s="23"/>
    </row>
    <row r="276" spans="1:12">
      <c r="A276" s="39"/>
      <c r="B276" s="30"/>
      <c r="C276" s="23"/>
      <c r="D276" s="32"/>
      <c r="E276" s="38"/>
      <c r="F276" s="38"/>
      <c r="G276" s="38"/>
      <c r="H276" s="38"/>
      <c r="I276" s="38"/>
      <c r="J276" s="38"/>
      <c r="K276" s="38"/>
      <c r="L276" s="23"/>
    </row>
    <row r="277" spans="1:12" ht="17.25" customHeight="1">
      <c r="A277" s="41" t="s">
        <v>2091</v>
      </c>
      <c r="B277" s="37"/>
      <c r="C277" s="23"/>
      <c r="D277" s="23"/>
      <c r="E277" s="42"/>
      <c r="F277" s="54"/>
      <c r="G277" s="42"/>
      <c r="H277" s="54"/>
      <c r="I277" s="42"/>
      <c r="J277" s="54"/>
      <c r="K277" s="42"/>
      <c r="L277" s="28"/>
    </row>
    <row r="278" spans="1:12" ht="17.25" customHeight="1">
      <c r="A278" s="22" t="s">
        <v>1154</v>
      </c>
      <c r="B278" s="23" t="s">
        <v>662</v>
      </c>
      <c r="C278" s="23" t="s">
        <v>685</v>
      </c>
      <c r="D278" s="32">
        <v>1.5</v>
      </c>
      <c r="E278" s="38">
        <f t="shared" ref="E278:E290" si="6">(G278+I278+K278)</f>
        <v>409372</v>
      </c>
      <c r="F278" s="38">
        <f>+인건비!$D$6</f>
        <v>272915</v>
      </c>
      <c r="G278" s="38">
        <f>TRUNC(D278*F278)</f>
        <v>409372</v>
      </c>
      <c r="H278" s="38"/>
      <c r="I278" s="38"/>
      <c r="J278" s="38"/>
      <c r="K278" s="38"/>
      <c r="L278" s="23"/>
    </row>
    <row r="279" spans="1:12" ht="17.25" customHeight="1">
      <c r="A279" s="22" t="s">
        <v>1163</v>
      </c>
      <c r="B279" s="23" t="s">
        <v>662</v>
      </c>
      <c r="C279" s="23" t="s">
        <v>685</v>
      </c>
      <c r="D279" s="32">
        <v>2</v>
      </c>
      <c r="E279" s="38">
        <f>(G279+I279+K279)</f>
        <v>426992</v>
      </c>
      <c r="F279" s="150">
        <f>+인건비!$D$7</f>
        <v>213496</v>
      </c>
      <c r="G279" s="38">
        <f>TRUNC(D279*F279)</f>
        <v>426992</v>
      </c>
      <c r="H279" s="38"/>
      <c r="I279" s="38"/>
      <c r="J279" s="38"/>
      <c r="K279" s="38"/>
      <c r="L279" s="23"/>
    </row>
    <row r="280" spans="1:12" ht="17.25" customHeight="1">
      <c r="A280" s="22" t="s">
        <v>678</v>
      </c>
      <c r="B280" s="23"/>
      <c r="C280" s="23" t="s">
        <v>685</v>
      </c>
      <c r="D280" s="32">
        <v>8</v>
      </c>
      <c r="E280" s="38">
        <f>(G280+I280+K280)</f>
        <v>1787664</v>
      </c>
      <c r="F280" s="38"/>
      <c r="G280" s="38"/>
      <c r="H280" s="38"/>
      <c r="I280" s="38"/>
      <c r="J280" s="38">
        <f>+인건비!$E$21</f>
        <v>223458</v>
      </c>
      <c r="K280" s="38">
        <f>TRUNC(D280*J280)</f>
        <v>1787664</v>
      </c>
      <c r="L280" s="23"/>
    </row>
    <row r="281" spans="1:12" ht="17.25" customHeight="1">
      <c r="A281" s="22" t="s">
        <v>1187</v>
      </c>
      <c r="B281" s="23"/>
      <c r="C281" s="23" t="s">
        <v>685</v>
      </c>
      <c r="D281" s="32">
        <v>8</v>
      </c>
      <c r="E281" s="38">
        <f t="shared" si="6"/>
        <v>1713776</v>
      </c>
      <c r="F281" s="38"/>
      <c r="G281" s="38"/>
      <c r="H281" s="38"/>
      <c r="I281" s="38"/>
      <c r="J281" s="38">
        <f>+인건비!$E$18</f>
        <v>214222</v>
      </c>
      <c r="K281" s="38">
        <f>TRUNC(D281*J281)</f>
        <v>1713776</v>
      </c>
      <c r="L281" s="23"/>
    </row>
    <row r="282" spans="1:12" ht="17.25" customHeight="1">
      <c r="A282" s="22" t="s">
        <v>1206</v>
      </c>
      <c r="B282" s="23"/>
      <c r="C282" s="23" t="s">
        <v>685</v>
      </c>
      <c r="D282" s="32">
        <v>2</v>
      </c>
      <c r="E282" s="38">
        <f>(G282+I282+K282)</f>
        <v>453418</v>
      </c>
      <c r="F282" s="38"/>
      <c r="G282" s="38"/>
      <c r="H282" s="38"/>
      <c r="I282" s="38"/>
      <c r="J282" s="38">
        <f>+인건비!$E$24</f>
        <v>226709</v>
      </c>
      <c r="K282" s="38">
        <f>TRUNC(D282*J282)</f>
        <v>453418</v>
      </c>
      <c r="L282" s="23"/>
    </row>
    <row r="283" spans="1:12" ht="17.25" customHeight="1">
      <c r="A283" s="22" t="s">
        <v>1204</v>
      </c>
      <c r="B283" s="23"/>
      <c r="C283" s="23" t="s">
        <v>685</v>
      </c>
      <c r="D283" s="59">
        <v>0.75</v>
      </c>
      <c r="E283" s="38">
        <f t="shared" si="6"/>
        <v>200520</v>
      </c>
      <c r="F283" s="38"/>
      <c r="G283" s="38"/>
      <c r="H283" s="38"/>
      <c r="I283" s="38"/>
      <c r="J283" s="38">
        <f>+인건비!$E$23</f>
        <v>267360</v>
      </c>
      <c r="K283" s="38">
        <f>TRUNC(D283*J283)</f>
        <v>200520</v>
      </c>
      <c r="L283" s="94"/>
    </row>
    <row r="284" spans="1:12" ht="17.25" customHeight="1">
      <c r="A284" s="22" t="s">
        <v>2045</v>
      </c>
      <c r="B284" s="23"/>
      <c r="C284" s="23" t="s">
        <v>739</v>
      </c>
      <c r="D284" s="59">
        <v>198</v>
      </c>
      <c r="E284" s="38">
        <f t="shared" si="6"/>
        <v>298188</v>
      </c>
      <c r="F284" s="38"/>
      <c r="G284" s="38"/>
      <c r="H284" s="38">
        <f>+재료비!$K$7</f>
        <v>1506</v>
      </c>
      <c r="I284" s="38">
        <f>TRUNC(D284*H284)</f>
        <v>298188</v>
      </c>
      <c r="J284" s="38"/>
      <c r="K284" s="38"/>
      <c r="L284" s="23"/>
    </row>
    <row r="285" spans="1:12" ht="17.25" customHeight="1">
      <c r="A285" s="22" t="s">
        <v>668</v>
      </c>
      <c r="B285" s="23" t="s">
        <v>2046</v>
      </c>
      <c r="C285" s="23" t="s">
        <v>666</v>
      </c>
      <c r="D285" s="32">
        <v>39</v>
      </c>
      <c r="E285" s="38">
        <f t="shared" si="6"/>
        <v>116293</v>
      </c>
      <c r="F285" s="38"/>
      <c r="G285" s="38"/>
      <c r="H285" s="38">
        <f>+I284</f>
        <v>298188</v>
      </c>
      <c r="I285" s="38">
        <f>TRUNC(D285/100*H285)</f>
        <v>116293</v>
      </c>
      <c r="J285" s="38"/>
      <c r="K285" s="38"/>
      <c r="L285" s="94"/>
    </row>
    <row r="286" spans="1:12" ht="17.25" customHeight="1">
      <c r="A286" s="22" t="s">
        <v>1478</v>
      </c>
      <c r="B286" s="23"/>
      <c r="C286" s="23" t="s">
        <v>739</v>
      </c>
      <c r="D286" s="32">
        <v>36.299999999999997</v>
      </c>
      <c r="E286" s="38">
        <f>(G286+I286+K286)</f>
        <v>54667</v>
      </c>
      <c r="F286" s="38"/>
      <c r="G286" s="38"/>
      <c r="H286" s="38">
        <f>+재료비!$K$7</f>
        <v>1506</v>
      </c>
      <c r="I286" s="38">
        <f>TRUNC(D286*H286)</f>
        <v>54667</v>
      </c>
      <c r="J286" s="38"/>
      <c r="K286" s="38"/>
      <c r="L286" s="94"/>
    </row>
    <row r="287" spans="1:12" ht="17.25" customHeight="1">
      <c r="A287" s="22" t="s">
        <v>668</v>
      </c>
      <c r="B287" s="23" t="s">
        <v>1495</v>
      </c>
      <c r="C287" s="23" t="s">
        <v>666</v>
      </c>
      <c r="D287" s="32">
        <v>39</v>
      </c>
      <c r="E287" s="38">
        <f>(G287+I287+K287)</f>
        <v>21320</v>
      </c>
      <c r="F287" s="38"/>
      <c r="G287" s="38"/>
      <c r="H287" s="38">
        <f>+I286</f>
        <v>54667</v>
      </c>
      <c r="I287" s="38">
        <f>TRUNC(D287/100*H287)</f>
        <v>21320</v>
      </c>
      <c r="J287" s="38"/>
      <c r="K287" s="38"/>
      <c r="L287" s="94"/>
    </row>
    <row r="288" spans="1:12" ht="17.25" customHeight="1">
      <c r="A288" s="22" t="s">
        <v>1485</v>
      </c>
      <c r="B288" s="23" t="s">
        <v>1173</v>
      </c>
      <c r="C288" s="23" t="s">
        <v>666</v>
      </c>
      <c r="D288" s="32">
        <v>3</v>
      </c>
      <c r="E288" s="38">
        <f>(G288+I288+K288)</f>
        <v>149752</v>
      </c>
      <c r="F288" s="38"/>
      <c r="G288" s="38"/>
      <c r="H288" s="38"/>
      <c r="I288" s="38"/>
      <c r="J288" s="38">
        <f>SUM(G278:G279)+SUM(K280:K283)</f>
        <v>4991742</v>
      </c>
      <c r="K288" s="38">
        <f>TRUNC(D288/100*J288)</f>
        <v>149752</v>
      </c>
      <c r="L288" s="23"/>
    </row>
    <row r="289" spans="1:12" ht="17.25" customHeight="1">
      <c r="A289" s="22" t="s">
        <v>1152</v>
      </c>
      <c r="B289" s="23" t="s">
        <v>1491</v>
      </c>
      <c r="C289" s="23" t="s">
        <v>770</v>
      </c>
      <c r="D289" s="32">
        <v>16</v>
      </c>
      <c r="E289" s="38">
        <f t="shared" si="6"/>
        <v>253744</v>
      </c>
      <c r="F289" s="38"/>
      <c r="G289" s="38"/>
      <c r="H289" s="38"/>
      <c r="I289" s="38"/>
      <c r="J289" s="38">
        <f>+기계손료!$J$44</f>
        <v>15859</v>
      </c>
      <c r="K289" s="38">
        <f>TRUNC(D289*J289)</f>
        <v>253744</v>
      </c>
      <c r="L289" s="23"/>
    </row>
    <row r="290" spans="1:12" ht="17.25" customHeight="1">
      <c r="A290" s="22" t="s">
        <v>842</v>
      </c>
      <c r="B290" s="23" t="s">
        <v>1492</v>
      </c>
      <c r="C290" s="23" t="s">
        <v>770</v>
      </c>
      <c r="D290" s="32">
        <v>6</v>
      </c>
      <c r="E290" s="38">
        <f t="shared" si="6"/>
        <v>336180</v>
      </c>
      <c r="F290" s="38"/>
      <c r="G290" s="38"/>
      <c r="H290" s="38"/>
      <c r="I290" s="38"/>
      <c r="J290" s="38">
        <f>+기계손료!$J$45</f>
        <v>56030</v>
      </c>
      <c r="K290" s="38">
        <f>TRUNC(D290*J290)</f>
        <v>336180</v>
      </c>
      <c r="L290" s="23"/>
    </row>
    <row r="291" spans="1:12">
      <c r="A291" s="22" t="s">
        <v>701</v>
      </c>
      <c r="B291" s="23"/>
      <c r="C291" s="23"/>
      <c r="D291" s="32"/>
      <c r="E291" s="38">
        <f>SUM(E278:E290)</f>
        <v>6221886</v>
      </c>
      <c r="F291" s="38"/>
      <c r="G291" s="38">
        <f>SUM(G278:G290)</f>
        <v>836364</v>
      </c>
      <c r="H291" s="38"/>
      <c r="I291" s="38">
        <f>SUM(I278:I290)</f>
        <v>490468</v>
      </c>
      <c r="J291" s="38"/>
      <c r="K291" s="38">
        <f>SUM(K278:K290)</f>
        <v>4895054</v>
      </c>
      <c r="L291" s="29"/>
    </row>
    <row r="292" spans="1:12">
      <c r="A292" s="22"/>
      <c r="B292" s="23"/>
      <c r="C292" s="23"/>
      <c r="D292" s="32"/>
      <c r="E292" s="38"/>
      <c r="F292" s="38"/>
      <c r="G292" s="38"/>
      <c r="H292" s="38"/>
      <c r="I292" s="38"/>
      <c r="J292" s="38"/>
      <c r="K292" s="38"/>
      <c r="L292" s="29"/>
    </row>
    <row r="293" spans="1:12">
      <c r="A293" s="39" t="s">
        <v>682</v>
      </c>
      <c r="B293" s="33" t="s">
        <v>1164</v>
      </c>
      <c r="C293" s="34"/>
      <c r="D293" s="35">
        <f>+집계표!$G$2</f>
        <v>1.1000000000000001</v>
      </c>
      <c r="E293" s="40">
        <f>(G293+I293+K293)</f>
        <v>920000</v>
      </c>
      <c r="F293" s="40"/>
      <c r="G293" s="40"/>
      <c r="H293" s="40"/>
      <c r="I293" s="40"/>
      <c r="J293" s="40">
        <f>+G291</f>
        <v>836364</v>
      </c>
      <c r="K293" s="40">
        <f>TRUNC(D293*J293)</f>
        <v>920000</v>
      </c>
      <c r="L293" s="23"/>
    </row>
    <row r="294" spans="1:12">
      <c r="A294" s="39" t="s">
        <v>670</v>
      </c>
      <c r="B294" s="33" t="s">
        <v>425</v>
      </c>
      <c r="C294" s="34"/>
      <c r="D294" s="35">
        <f>+집계표!$H$2</f>
        <v>0.2</v>
      </c>
      <c r="E294" s="40">
        <f>(G294+I294+K294)</f>
        <v>351272</v>
      </c>
      <c r="F294" s="40"/>
      <c r="G294" s="40"/>
      <c r="H294" s="40"/>
      <c r="I294" s="40"/>
      <c r="J294" s="40">
        <f>+J293+K293</f>
        <v>1756364</v>
      </c>
      <c r="K294" s="40">
        <f>TRUNC(D294*J294)</f>
        <v>351272</v>
      </c>
      <c r="L294" s="23"/>
    </row>
    <row r="295" spans="1:12">
      <c r="A295" s="39" t="s">
        <v>718</v>
      </c>
      <c r="B295" s="33"/>
      <c r="C295" s="34"/>
      <c r="D295" s="36"/>
      <c r="E295" s="40">
        <f>SUM(E291:E294)</f>
        <v>7493158</v>
      </c>
      <c r="F295" s="40"/>
      <c r="G295" s="40">
        <f>SUM(G291:G294)</f>
        <v>836364</v>
      </c>
      <c r="H295" s="40"/>
      <c r="I295" s="40">
        <f>SUM(I291:I294)</f>
        <v>490468</v>
      </c>
      <c r="J295" s="40"/>
      <c r="K295" s="40">
        <f>SUM(K291:K294)</f>
        <v>6166326</v>
      </c>
      <c r="L295" s="23"/>
    </row>
    <row r="296" spans="1:12" ht="17.25" customHeight="1">
      <c r="A296" s="39"/>
      <c r="B296" s="30"/>
      <c r="C296" s="23"/>
      <c r="D296" s="32"/>
      <c r="E296" s="38"/>
      <c r="F296" s="38"/>
      <c r="G296" s="38"/>
      <c r="H296" s="53"/>
      <c r="I296" s="38"/>
      <c r="J296" s="38"/>
      <c r="K296" s="38"/>
      <c r="L296" s="23"/>
    </row>
    <row r="297" spans="1:12" ht="17.25" customHeight="1">
      <c r="A297" s="41" t="s">
        <v>299</v>
      </c>
      <c r="B297" s="37"/>
      <c r="C297" s="23"/>
      <c r="D297" s="23"/>
      <c r="E297" s="42"/>
      <c r="F297" s="54"/>
      <c r="G297" s="42"/>
      <c r="H297" s="54"/>
      <c r="I297" s="42"/>
      <c r="J297" s="54"/>
      <c r="K297" s="42"/>
      <c r="L297" s="28"/>
    </row>
    <row r="298" spans="1:12" ht="17.25" customHeight="1">
      <c r="A298" s="22" t="s">
        <v>1154</v>
      </c>
      <c r="B298" s="23" t="s">
        <v>662</v>
      </c>
      <c r="C298" s="23" t="s">
        <v>685</v>
      </c>
      <c r="D298" s="32">
        <v>3</v>
      </c>
      <c r="E298" s="38">
        <f t="shared" ref="E298:E309" si="7">(G298+I298+K298)</f>
        <v>818745</v>
      </c>
      <c r="F298" s="38">
        <f>+인건비!$D$6</f>
        <v>272915</v>
      </c>
      <c r="G298" s="38">
        <f>TRUNC(D298*F298)</f>
        <v>818745</v>
      </c>
      <c r="H298" s="38"/>
      <c r="I298" s="38"/>
      <c r="J298" s="38"/>
      <c r="K298" s="38"/>
      <c r="L298" s="23"/>
    </row>
    <row r="299" spans="1:12" ht="17.25" customHeight="1">
      <c r="A299" s="22" t="s">
        <v>1163</v>
      </c>
      <c r="B299" s="23" t="s">
        <v>662</v>
      </c>
      <c r="C299" s="23" t="s">
        <v>685</v>
      </c>
      <c r="D299" s="32">
        <v>4</v>
      </c>
      <c r="E299" s="38">
        <f t="shared" si="7"/>
        <v>853984</v>
      </c>
      <c r="F299" s="150">
        <f>+인건비!$D$7</f>
        <v>213496</v>
      </c>
      <c r="G299" s="38">
        <f>TRUNC(D299*F299)</f>
        <v>853984</v>
      </c>
      <c r="H299" s="38"/>
      <c r="I299" s="38"/>
      <c r="J299" s="38"/>
      <c r="K299" s="38"/>
      <c r="L299" s="23"/>
    </row>
    <row r="300" spans="1:12" ht="17.25" customHeight="1">
      <c r="A300" s="22" t="s">
        <v>678</v>
      </c>
      <c r="B300" s="23"/>
      <c r="C300" s="23" t="s">
        <v>685</v>
      </c>
      <c r="D300" s="32">
        <v>16</v>
      </c>
      <c r="E300" s="38">
        <f t="shared" si="7"/>
        <v>3575328</v>
      </c>
      <c r="F300" s="38"/>
      <c r="G300" s="38"/>
      <c r="H300" s="38"/>
      <c r="I300" s="38"/>
      <c r="J300" s="38">
        <f>+인건비!$E$21</f>
        <v>223458</v>
      </c>
      <c r="K300" s="38">
        <f>TRUNC(D300*J300)</f>
        <v>3575328</v>
      </c>
      <c r="L300" s="23"/>
    </row>
    <row r="301" spans="1:12" ht="17.25" customHeight="1">
      <c r="A301" s="22" t="s">
        <v>1187</v>
      </c>
      <c r="B301" s="23"/>
      <c r="C301" s="23" t="s">
        <v>685</v>
      </c>
      <c r="D301" s="32">
        <v>16</v>
      </c>
      <c r="E301" s="38">
        <f t="shared" si="7"/>
        <v>3427552</v>
      </c>
      <c r="F301" s="38"/>
      <c r="G301" s="38"/>
      <c r="H301" s="38"/>
      <c r="I301" s="38"/>
      <c r="J301" s="38">
        <f>+인건비!$E$18</f>
        <v>214222</v>
      </c>
      <c r="K301" s="38">
        <f>TRUNC(D301*J301)</f>
        <v>3427552</v>
      </c>
      <c r="L301" s="23"/>
    </row>
    <row r="302" spans="1:12" ht="17.25" customHeight="1">
      <c r="A302" s="22" t="s">
        <v>1206</v>
      </c>
      <c r="B302" s="23"/>
      <c r="C302" s="23" t="s">
        <v>685</v>
      </c>
      <c r="D302" s="32">
        <v>6</v>
      </c>
      <c r="E302" s="38">
        <f t="shared" si="7"/>
        <v>1360254</v>
      </c>
      <c r="F302" s="38"/>
      <c r="G302" s="38"/>
      <c r="H302" s="38"/>
      <c r="I302" s="38"/>
      <c r="J302" s="38">
        <f>+인건비!$E$24</f>
        <v>226709</v>
      </c>
      <c r="K302" s="38">
        <f>TRUNC(D302*J302)</f>
        <v>1360254</v>
      </c>
      <c r="L302" s="23"/>
    </row>
    <row r="303" spans="1:12" ht="17.25" customHeight="1">
      <c r="A303" s="22" t="s">
        <v>2045</v>
      </c>
      <c r="B303" s="23"/>
      <c r="C303" s="23" t="s">
        <v>739</v>
      </c>
      <c r="D303" s="32">
        <v>594</v>
      </c>
      <c r="E303" s="38">
        <f t="shared" si="7"/>
        <v>894564</v>
      </c>
      <c r="F303" s="38"/>
      <c r="G303" s="38"/>
      <c r="H303" s="38">
        <f>+재료비!$K$7</f>
        <v>1506</v>
      </c>
      <c r="I303" s="38">
        <f>TRUNC(D303*H303)</f>
        <v>894564</v>
      </c>
      <c r="J303" s="38"/>
      <c r="K303" s="38"/>
      <c r="L303" s="94"/>
    </row>
    <row r="304" spans="1:12" ht="17.25" customHeight="1">
      <c r="A304" s="22" t="s">
        <v>668</v>
      </c>
      <c r="B304" s="23" t="s">
        <v>2046</v>
      </c>
      <c r="C304" s="23" t="s">
        <v>666</v>
      </c>
      <c r="D304" s="32">
        <v>39</v>
      </c>
      <c r="E304" s="38">
        <f t="shared" si="7"/>
        <v>348879</v>
      </c>
      <c r="F304" s="38"/>
      <c r="G304" s="38"/>
      <c r="H304" s="38">
        <f>+I303</f>
        <v>894564</v>
      </c>
      <c r="I304" s="38">
        <f>TRUNC(D304/100*H304)</f>
        <v>348879</v>
      </c>
      <c r="J304" s="38"/>
      <c r="K304" s="38"/>
      <c r="L304" s="94"/>
    </row>
    <row r="305" spans="1:12" ht="17.25" customHeight="1">
      <c r="A305" s="22" t="s">
        <v>1478</v>
      </c>
      <c r="B305" s="23"/>
      <c r="C305" s="23" t="s">
        <v>739</v>
      </c>
      <c r="D305" s="32">
        <v>405.2</v>
      </c>
      <c r="E305" s="38">
        <f t="shared" si="7"/>
        <v>610231</v>
      </c>
      <c r="F305" s="38"/>
      <c r="G305" s="38"/>
      <c r="H305" s="38">
        <f>+재료비!$K$7</f>
        <v>1506</v>
      </c>
      <c r="I305" s="38">
        <f>TRUNC(D305*H305)</f>
        <v>610231</v>
      </c>
      <c r="J305" s="38"/>
      <c r="K305" s="38"/>
      <c r="L305" s="94"/>
    </row>
    <row r="306" spans="1:12" ht="17.25" customHeight="1">
      <c r="A306" s="22" t="s">
        <v>668</v>
      </c>
      <c r="B306" s="23" t="s">
        <v>1495</v>
      </c>
      <c r="C306" s="23" t="s">
        <v>666</v>
      </c>
      <c r="D306" s="32">
        <v>58</v>
      </c>
      <c r="E306" s="38">
        <f t="shared" si="7"/>
        <v>353933</v>
      </c>
      <c r="F306" s="38"/>
      <c r="G306" s="38"/>
      <c r="H306" s="38">
        <f>+I305</f>
        <v>610231</v>
      </c>
      <c r="I306" s="38">
        <f>TRUNC(D306/100*H306)</f>
        <v>353933</v>
      </c>
      <c r="J306" s="38"/>
      <c r="K306" s="38"/>
      <c r="L306" s="94"/>
    </row>
    <row r="307" spans="1:12" ht="17.25" customHeight="1">
      <c r="A307" s="22" t="s">
        <v>1485</v>
      </c>
      <c r="B307" s="23" t="s">
        <v>1173</v>
      </c>
      <c r="C307" s="23" t="s">
        <v>666</v>
      </c>
      <c r="D307" s="32">
        <v>3</v>
      </c>
      <c r="E307" s="38">
        <f t="shared" si="7"/>
        <v>301075</v>
      </c>
      <c r="F307" s="38"/>
      <c r="G307" s="38"/>
      <c r="H307" s="38"/>
      <c r="I307" s="38"/>
      <c r="J307" s="38">
        <f>SUM(G298:G299)+SUM(K300:K302)</f>
        <v>10035863</v>
      </c>
      <c r="K307" s="38">
        <f>TRUNC(D307/100*J307)</f>
        <v>301075</v>
      </c>
      <c r="L307" s="23"/>
    </row>
    <row r="308" spans="1:12" ht="17.25" customHeight="1">
      <c r="A308" s="22" t="s">
        <v>1152</v>
      </c>
      <c r="B308" s="23" t="s">
        <v>1491</v>
      </c>
      <c r="C308" s="23" t="s">
        <v>770</v>
      </c>
      <c r="D308" s="32">
        <v>48</v>
      </c>
      <c r="E308" s="38">
        <f t="shared" si="7"/>
        <v>761232</v>
      </c>
      <c r="F308" s="38"/>
      <c r="G308" s="38"/>
      <c r="H308" s="38"/>
      <c r="I308" s="38"/>
      <c r="J308" s="38">
        <f>+기계손료!$J$44</f>
        <v>15859</v>
      </c>
      <c r="K308" s="38">
        <f>TRUNC(D308*J308)</f>
        <v>761232</v>
      </c>
      <c r="L308" s="23"/>
    </row>
    <row r="309" spans="1:12" ht="17.25" customHeight="1">
      <c r="A309" s="22" t="s">
        <v>842</v>
      </c>
      <c r="B309" s="23" t="s">
        <v>1492</v>
      </c>
      <c r="C309" s="23" t="s">
        <v>770</v>
      </c>
      <c r="D309" s="32">
        <v>6</v>
      </c>
      <c r="E309" s="38">
        <f t="shared" si="7"/>
        <v>336180</v>
      </c>
      <c r="F309" s="38"/>
      <c r="G309" s="38"/>
      <c r="H309" s="38"/>
      <c r="I309" s="38"/>
      <c r="J309" s="38">
        <f>+기계손료!$J$45</f>
        <v>56030</v>
      </c>
      <c r="K309" s="38">
        <f>TRUNC(D309*J309)</f>
        <v>336180</v>
      </c>
      <c r="L309" s="23"/>
    </row>
    <row r="310" spans="1:12" ht="17.25" customHeight="1">
      <c r="A310" s="22" t="s">
        <v>842</v>
      </c>
      <c r="B310" s="23" t="s">
        <v>1493</v>
      </c>
      <c r="C310" s="23" t="s">
        <v>770</v>
      </c>
      <c r="D310" s="32">
        <v>12</v>
      </c>
      <c r="E310" s="38">
        <f>(G310+I310+K310)</f>
        <v>1821600</v>
      </c>
      <c r="F310" s="38"/>
      <c r="G310" s="38"/>
      <c r="H310" s="38"/>
      <c r="I310" s="38"/>
      <c r="J310" s="38">
        <f>+기계손료!$J$47</f>
        <v>151800</v>
      </c>
      <c r="K310" s="38">
        <f>TRUNC(D310*J310)</f>
        <v>1821600</v>
      </c>
      <c r="L310" s="23"/>
    </row>
    <row r="311" spans="1:12" ht="17.25" customHeight="1">
      <c r="A311" s="22" t="s">
        <v>842</v>
      </c>
      <c r="B311" s="23" t="s">
        <v>1494</v>
      </c>
      <c r="C311" s="23" t="s">
        <v>770</v>
      </c>
      <c r="D311" s="32">
        <v>8</v>
      </c>
      <c r="E311" s="38">
        <f>(G311+I311+K311)</f>
        <v>2346056</v>
      </c>
      <c r="F311" s="38"/>
      <c r="G311" s="38"/>
      <c r="H311" s="38"/>
      <c r="I311" s="38"/>
      <c r="J311" s="38">
        <f>+기계손료!$J$48</f>
        <v>293257</v>
      </c>
      <c r="K311" s="38">
        <f>TRUNC(D311*J311)</f>
        <v>2346056</v>
      </c>
      <c r="L311" s="23"/>
    </row>
    <row r="312" spans="1:12">
      <c r="A312" s="22" t="s">
        <v>701</v>
      </c>
      <c r="B312" s="23"/>
      <c r="C312" s="23"/>
      <c r="D312" s="32"/>
      <c r="E312" s="38">
        <f>SUM(E299:E311)</f>
        <v>16990868</v>
      </c>
      <c r="F312" s="38"/>
      <c r="G312" s="38">
        <f>SUM(G298:G311)</f>
        <v>1672729</v>
      </c>
      <c r="H312" s="38"/>
      <c r="I312" s="38">
        <f>SUM(I299:I311)</f>
        <v>2207607</v>
      </c>
      <c r="J312" s="38"/>
      <c r="K312" s="38">
        <f>SUM(K299:K311)</f>
        <v>13929277</v>
      </c>
      <c r="L312" s="29"/>
    </row>
    <row r="313" spans="1:12">
      <c r="A313" s="22"/>
      <c r="B313" s="23"/>
      <c r="C313" s="23"/>
      <c r="D313" s="32"/>
      <c r="E313" s="38"/>
      <c r="F313" s="38"/>
      <c r="G313" s="38"/>
      <c r="H313" s="38"/>
      <c r="I313" s="38"/>
      <c r="J313" s="38"/>
      <c r="K313" s="38"/>
      <c r="L313" s="29"/>
    </row>
    <row r="314" spans="1:12">
      <c r="A314" s="39" t="s">
        <v>682</v>
      </c>
      <c r="B314" s="33" t="s">
        <v>1164</v>
      </c>
      <c r="C314" s="34"/>
      <c r="D314" s="35">
        <f>+집계표!$G$2</f>
        <v>1.1000000000000001</v>
      </c>
      <c r="E314" s="40">
        <f>(G314+I314+K314)</f>
        <v>1840001</v>
      </c>
      <c r="F314" s="40"/>
      <c r="G314" s="40"/>
      <c r="H314" s="40"/>
      <c r="I314" s="40"/>
      <c r="J314" s="40">
        <f>+G312</f>
        <v>1672729</v>
      </c>
      <c r="K314" s="40">
        <f>TRUNC(D314*J314)</f>
        <v>1840001</v>
      </c>
      <c r="L314" s="23"/>
    </row>
    <row r="315" spans="1:12">
      <c r="A315" s="39" t="s">
        <v>670</v>
      </c>
      <c r="B315" s="33" t="s">
        <v>425</v>
      </c>
      <c r="C315" s="34"/>
      <c r="D315" s="35">
        <f>+집계표!$H$2</f>
        <v>0.2</v>
      </c>
      <c r="E315" s="40">
        <f>(G315+I315+K315)</f>
        <v>702546</v>
      </c>
      <c r="F315" s="40"/>
      <c r="G315" s="40"/>
      <c r="H315" s="40"/>
      <c r="I315" s="40"/>
      <c r="J315" s="40">
        <f>+J314+K314</f>
        <v>3512730</v>
      </c>
      <c r="K315" s="40">
        <f>TRUNC(D315*J315)</f>
        <v>702546</v>
      </c>
      <c r="L315" s="23"/>
    </row>
    <row r="316" spans="1:12">
      <c r="A316" s="39" t="s">
        <v>718</v>
      </c>
      <c r="B316" s="33"/>
      <c r="C316" s="34"/>
      <c r="D316" s="36"/>
      <c r="E316" s="40">
        <f>SUM(E312:E315)</f>
        <v>19533415</v>
      </c>
      <c r="F316" s="40"/>
      <c r="G316" s="40">
        <f>SUM(G312:G315)</f>
        <v>1672729</v>
      </c>
      <c r="H316" s="40"/>
      <c r="I316" s="40">
        <f>SUM(I312:I315)</f>
        <v>2207607</v>
      </c>
      <c r="J316" s="40"/>
      <c r="K316" s="40">
        <f>SUM(K312:K315)</f>
        <v>16471824</v>
      </c>
      <c r="L316" s="23"/>
    </row>
    <row r="317" spans="1:12" ht="17.25" customHeight="1">
      <c r="A317" s="39"/>
      <c r="B317" s="30"/>
      <c r="C317" s="23"/>
      <c r="D317" s="32"/>
      <c r="E317" s="38"/>
      <c r="F317" s="38"/>
      <c r="G317" s="38"/>
      <c r="H317" s="53"/>
      <c r="I317" s="38"/>
      <c r="J317" s="38"/>
      <c r="K317" s="38"/>
      <c r="L317" s="23"/>
    </row>
    <row r="318" spans="1:12" ht="17.25" customHeight="1">
      <c r="A318" s="41" t="s">
        <v>297</v>
      </c>
      <c r="B318" s="37"/>
      <c r="C318" s="23"/>
      <c r="D318" s="23"/>
      <c r="E318" s="42"/>
      <c r="F318" s="54"/>
      <c r="G318" s="42"/>
      <c r="H318" s="54"/>
      <c r="I318" s="42"/>
      <c r="J318" s="54"/>
      <c r="K318" s="42"/>
      <c r="L318" s="28"/>
    </row>
    <row r="319" spans="1:12" ht="17.25" customHeight="1">
      <c r="A319" s="22" t="s">
        <v>1154</v>
      </c>
      <c r="B319" s="23" t="s">
        <v>662</v>
      </c>
      <c r="C319" s="23" t="s">
        <v>685</v>
      </c>
      <c r="D319" s="32">
        <v>3</v>
      </c>
      <c r="E319" s="38">
        <f t="shared" ref="E319:E332" si="8">(G319+I319+K319)</f>
        <v>818745</v>
      </c>
      <c r="F319" s="38">
        <f>+인건비!$D$6</f>
        <v>272915</v>
      </c>
      <c r="G319" s="38">
        <f>TRUNC(D319*F319)</f>
        <v>818745</v>
      </c>
      <c r="H319" s="38"/>
      <c r="I319" s="38"/>
      <c r="J319" s="38"/>
      <c r="K319" s="38"/>
      <c r="L319" s="23"/>
    </row>
    <row r="320" spans="1:12" ht="17.25" customHeight="1">
      <c r="A320" s="22" t="s">
        <v>1163</v>
      </c>
      <c r="B320" s="23" t="s">
        <v>662</v>
      </c>
      <c r="C320" s="23" t="s">
        <v>685</v>
      </c>
      <c r="D320" s="32">
        <v>5</v>
      </c>
      <c r="E320" s="38">
        <f t="shared" si="8"/>
        <v>1067480</v>
      </c>
      <c r="F320" s="150">
        <f>+인건비!$D$7</f>
        <v>213496</v>
      </c>
      <c r="G320" s="38">
        <f>TRUNC(D320*F320)</f>
        <v>1067480</v>
      </c>
      <c r="H320" s="38"/>
      <c r="I320" s="38"/>
      <c r="J320" s="38"/>
      <c r="K320" s="38"/>
      <c r="L320" s="23"/>
    </row>
    <row r="321" spans="1:12" ht="17.25" customHeight="1">
      <c r="A321" s="22" t="s">
        <v>678</v>
      </c>
      <c r="B321" s="23"/>
      <c r="C321" s="23" t="s">
        <v>685</v>
      </c>
      <c r="D321" s="32">
        <v>20</v>
      </c>
      <c r="E321" s="38">
        <f t="shared" si="8"/>
        <v>4469160</v>
      </c>
      <c r="F321" s="38"/>
      <c r="G321" s="38"/>
      <c r="H321" s="38"/>
      <c r="I321" s="38"/>
      <c r="J321" s="38">
        <f>+인건비!$E$21</f>
        <v>223458</v>
      </c>
      <c r="K321" s="38">
        <f>TRUNC(D321*J321)</f>
        <v>4469160</v>
      </c>
      <c r="L321" s="23"/>
    </row>
    <row r="322" spans="1:12" ht="17.25" customHeight="1">
      <c r="A322" s="22" t="s">
        <v>1187</v>
      </c>
      <c r="B322" s="23"/>
      <c r="C322" s="23" t="s">
        <v>685</v>
      </c>
      <c r="D322" s="32">
        <v>20</v>
      </c>
      <c r="E322" s="38">
        <f t="shared" si="8"/>
        <v>4284440</v>
      </c>
      <c r="F322" s="38"/>
      <c r="G322" s="38"/>
      <c r="H322" s="38"/>
      <c r="I322" s="38"/>
      <c r="J322" s="38">
        <f>+인건비!$E$18</f>
        <v>214222</v>
      </c>
      <c r="K322" s="38">
        <f>TRUNC(D322*J322)</f>
        <v>4284440</v>
      </c>
      <c r="L322" s="23"/>
    </row>
    <row r="323" spans="1:12" ht="17.25" customHeight="1">
      <c r="A323" s="22" t="s">
        <v>1206</v>
      </c>
      <c r="B323" s="23"/>
      <c r="C323" s="23" t="s">
        <v>685</v>
      </c>
      <c r="D323" s="32">
        <v>8</v>
      </c>
      <c r="E323" s="38">
        <f t="shared" si="8"/>
        <v>1813672</v>
      </c>
      <c r="F323" s="38"/>
      <c r="G323" s="38"/>
      <c r="H323" s="38"/>
      <c r="I323" s="38"/>
      <c r="J323" s="38">
        <f>+인건비!$E$24</f>
        <v>226709</v>
      </c>
      <c r="K323" s="38">
        <f>TRUNC(D323*J323)</f>
        <v>1813672</v>
      </c>
      <c r="L323" s="23"/>
    </row>
    <row r="324" spans="1:12" ht="17.25" customHeight="1">
      <c r="A324" s="22" t="s">
        <v>2045</v>
      </c>
      <c r="B324" s="23"/>
      <c r="C324" s="23" t="s">
        <v>739</v>
      </c>
      <c r="D324" s="32">
        <v>792</v>
      </c>
      <c r="E324" s="38">
        <f t="shared" si="8"/>
        <v>1192752</v>
      </c>
      <c r="F324" s="38"/>
      <c r="G324" s="38"/>
      <c r="H324" s="38">
        <f>+재료비!$K$7</f>
        <v>1506</v>
      </c>
      <c r="I324" s="38">
        <f>TRUNC(D324*H324)</f>
        <v>1192752</v>
      </c>
      <c r="J324" s="38"/>
      <c r="K324" s="38"/>
      <c r="L324" s="94"/>
    </row>
    <row r="325" spans="1:12" ht="17.25" customHeight="1">
      <c r="A325" s="22" t="s">
        <v>668</v>
      </c>
      <c r="B325" s="23" t="s">
        <v>2046</v>
      </c>
      <c r="C325" s="23" t="s">
        <v>666</v>
      </c>
      <c r="D325" s="32">
        <v>39</v>
      </c>
      <c r="E325" s="38">
        <f t="shared" si="8"/>
        <v>465173</v>
      </c>
      <c r="F325" s="38"/>
      <c r="G325" s="38"/>
      <c r="H325" s="38">
        <f>+I324</f>
        <v>1192752</v>
      </c>
      <c r="I325" s="38">
        <f>TRUNC(D325/100*H325)</f>
        <v>465173</v>
      </c>
      <c r="J325" s="38"/>
      <c r="K325" s="38"/>
      <c r="L325" s="94"/>
    </row>
    <row r="326" spans="1:12" ht="17.25" customHeight="1">
      <c r="A326" s="22" t="s">
        <v>1478</v>
      </c>
      <c r="B326" s="23"/>
      <c r="C326" s="23" t="s">
        <v>739</v>
      </c>
      <c r="D326" s="32">
        <v>481.6</v>
      </c>
      <c r="E326" s="38">
        <f t="shared" si="8"/>
        <v>725289</v>
      </c>
      <c r="F326" s="38"/>
      <c r="G326" s="38"/>
      <c r="H326" s="38">
        <f>+재료비!$K$7</f>
        <v>1506</v>
      </c>
      <c r="I326" s="38">
        <f>TRUNC(D326*H326)</f>
        <v>725289</v>
      </c>
      <c r="J326" s="38"/>
      <c r="K326" s="38"/>
      <c r="L326" s="94"/>
    </row>
    <row r="327" spans="1:12" ht="17.25" customHeight="1">
      <c r="A327" s="22" t="s">
        <v>668</v>
      </c>
      <c r="B327" s="23" t="s">
        <v>1495</v>
      </c>
      <c r="C327" s="23" t="s">
        <v>666</v>
      </c>
      <c r="D327" s="32">
        <v>57</v>
      </c>
      <c r="E327" s="38">
        <f t="shared" si="8"/>
        <v>413414</v>
      </c>
      <c r="F327" s="38"/>
      <c r="G327" s="38"/>
      <c r="H327" s="38">
        <f>+I326</f>
        <v>725289</v>
      </c>
      <c r="I327" s="38">
        <f>TRUNC(D327/100*H327)</f>
        <v>413414</v>
      </c>
      <c r="J327" s="38"/>
      <c r="K327" s="38"/>
      <c r="L327" s="94"/>
    </row>
    <row r="328" spans="1:12" ht="17.25" customHeight="1">
      <c r="A328" s="22" t="s">
        <v>1485</v>
      </c>
      <c r="B328" s="23" t="s">
        <v>1173</v>
      </c>
      <c r="C328" s="23" t="s">
        <v>666</v>
      </c>
      <c r="D328" s="32">
        <v>3</v>
      </c>
      <c r="E328" s="38">
        <f t="shared" si="8"/>
        <v>373604</v>
      </c>
      <c r="F328" s="38"/>
      <c r="G328" s="38"/>
      <c r="H328" s="38"/>
      <c r="I328" s="38"/>
      <c r="J328" s="38">
        <f>SUM(G319:G320)+SUM(K321:K323)</f>
        <v>12453497</v>
      </c>
      <c r="K328" s="38">
        <f>TRUNC(D328/100*J328)</f>
        <v>373604</v>
      </c>
      <c r="L328" s="23"/>
    </row>
    <row r="329" spans="1:12" ht="17.25" customHeight="1">
      <c r="A329" s="22" t="s">
        <v>1152</v>
      </c>
      <c r="B329" s="23" t="s">
        <v>1491</v>
      </c>
      <c r="C329" s="23" t="s">
        <v>770</v>
      </c>
      <c r="D329" s="32">
        <v>64</v>
      </c>
      <c r="E329" s="38">
        <f t="shared" si="8"/>
        <v>1014976</v>
      </c>
      <c r="F329" s="38"/>
      <c r="G329" s="38"/>
      <c r="H329" s="38"/>
      <c r="I329" s="38"/>
      <c r="J329" s="38">
        <f>+기계손료!$J$44</f>
        <v>15859</v>
      </c>
      <c r="K329" s="38">
        <f>TRUNC(D329*J329)</f>
        <v>1014976</v>
      </c>
      <c r="L329" s="23"/>
    </row>
    <row r="330" spans="1:12" ht="17.25" customHeight="1">
      <c r="A330" s="22" t="s">
        <v>842</v>
      </c>
      <c r="B330" s="23" t="s">
        <v>1492</v>
      </c>
      <c r="C330" s="23" t="s">
        <v>770</v>
      </c>
      <c r="D330" s="32">
        <v>8</v>
      </c>
      <c r="E330" s="38">
        <f t="shared" si="8"/>
        <v>448240</v>
      </c>
      <c r="F330" s="38"/>
      <c r="G330" s="38"/>
      <c r="H330" s="38"/>
      <c r="I330" s="38"/>
      <c r="J330" s="38">
        <f>+기계손료!$J$45</f>
        <v>56030</v>
      </c>
      <c r="K330" s="38">
        <f>TRUNC(D330*J330)</f>
        <v>448240</v>
      </c>
      <c r="L330" s="23"/>
    </row>
    <row r="331" spans="1:12" ht="17.25" customHeight="1">
      <c r="A331" s="22" t="s">
        <v>842</v>
      </c>
      <c r="B331" s="23" t="s">
        <v>1493</v>
      </c>
      <c r="C331" s="23" t="s">
        <v>770</v>
      </c>
      <c r="D331" s="32">
        <v>16</v>
      </c>
      <c r="E331" s="38">
        <f t="shared" si="8"/>
        <v>2428800</v>
      </c>
      <c r="F331" s="38"/>
      <c r="G331" s="38"/>
      <c r="H331" s="38"/>
      <c r="I331" s="38"/>
      <c r="J331" s="38">
        <f>+기계손료!$J$47</f>
        <v>151800</v>
      </c>
      <c r="K331" s="38">
        <f>TRUNC(D331*J331)</f>
        <v>2428800</v>
      </c>
      <c r="L331" s="23"/>
    </row>
    <row r="332" spans="1:12" ht="17.25" customHeight="1">
      <c r="A332" s="22" t="s">
        <v>842</v>
      </c>
      <c r="B332" s="23" t="s">
        <v>1494</v>
      </c>
      <c r="C332" s="23" t="s">
        <v>770</v>
      </c>
      <c r="D332" s="32">
        <v>8</v>
      </c>
      <c r="E332" s="38">
        <f t="shared" si="8"/>
        <v>2346056</v>
      </c>
      <c r="F332" s="38"/>
      <c r="G332" s="38"/>
      <c r="H332" s="38"/>
      <c r="I332" s="38"/>
      <c r="J332" s="38">
        <f>+기계손료!$J$48</f>
        <v>293257</v>
      </c>
      <c r="K332" s="38">
        <f>TRUNC(D332*J332)</f>
        <v>2346056</v>
      </c>
      <c r="L332" s="23"/>
    </row>
    <row r="333" spans="1:12">
      <c r="A333" s="22" t="s">
        <v>701</v>
      </c>
      <c r="B333" s="23"/>
      <c r="C333" s="23"/>
      <c r="D333" s="32"/>
      <c r="E333" s="38">
        <f>SUM(E320:E332)</f>
        <v>21043056</v>
      </c>
      <c r="F333" s="38"/>
      <c r="G333" s="38">
        <f>SUM(G319:G332)</f>
        <v>1886225</v>
      </c>
      <c r="H333" s="38"/>
      <c r="I333" s="38">
        <f>SUM(I320:I332)</f>
        <v>2796628</v>
      </c>
      <c r="J333" s="38"/>
      <c r="K333" s="38">
        <f>SUM(K320:K332)</f>
        <v>17178948</v>
      </c>
      <c r="L333" s="29"/>
    </row>
    <row r="334" spans="1:12">
      <c r="A334" s="22"/>
      <c r="B334" s="23"/>
      <c r="C334" s="23"/>
      <c r="D334" s="32"/>
      <c r="E334" s="38"/>
      <c r="F334" s="38"/>
      <c r="G334" s="38"/>
      <c r="H334" s="38"/>
      <c r="I334" s="38"/>
      <c r="J334" s="38"/>
      <c r="K334" s="38"/>
      <c r="L334" s="29"/>
    </row>
    <row r="335" spans="1:12">
      <c r="A335" s="39" t="s">
        <v>682</v>
      </c>
      <c r="B335" s="33" t="s">
        <v>1164</v>
      </c>
      <c r="C335" s="34"/>
      <c r="D335" s="35">
        <f>+집계표!$G$2</f>
        <v>1.1000000000000001</v>
      </c>
      <c r="E335" s="40">
        <f>(G335+I335+K335)</f>
        <v>2074847</v>
      </c>
      <c r="F335" s="40"/>
      <c r="G335" s="40"/>
      <c r="H335" s="40"/>
      <c r="I335" s="40"/>
      <c r="J335" s="40">
        <f>+G333</f>
        <v>1886225</v>
      </c>
      <c r="K335" s="40">
        <f>TRUNC(D335*J335)</f>
        <v>2074847</v>
      </c>
      <c r="L335" s="23"/>
    </row>
    <row r="336" spans="1:12">
      <c r="A336" s="39" t="s">
        <v>670</v>
      </c>
      <c r="B336" s="33" t="s">
        <v>425</v>
      </c>
      <c r="C336" s="34"/>
      <c r="D336" s="35">
        <f>+집계표!$H$2</f>
        <v>0.2</v>
      </c>
      <c r="E336" s="40">
        <f>(G336+I336+K336)</f>
        <v>792214</v>
      </c>
      <c r="F336" s="40"/>
      <c r="G336" s="40"/>
      <c r="H336" s="40"/>
      <c r="I336" s="40"/>
      <c r="J336" s="40">
        <f>+J335+K335</f>
        <v>3961072</v>
      </c>
      <c r="K336" s="40">
        <f>TRUNC(D336*J336)</f>
        <v>792214</v>
      </c>
      <c r="L336" s="23"/>
    </row>
    <row r="337" spans="1:12">
      <c r="A337" s="39" t="s">
        <v>718</v>
      </c>
      <c r="B337" s="33"/>
      <c r="C337" s="34"/>
      <c r="D337" s="36"/>
      <c r="E337" s="40">
        <f>SUM(E333:E336)</f>
        <v>23910117</v>
      </c>
      <c r="F337" s="40"/>
      <c r="G337" s="40">
        <f>SUM(G333:G336)</f>
        <v>1886225</v>
      </c>
      <c r="H337" s="40"/>
      <c r="I337" s="40">
        <f>SUM(I333:I336)</f>
        <v>2796628</v>
      </c>
      <c r="J337" s="40"/>
      <c r="K337" s="40">
        <f>SUM(K333:K336)</f>
        <v>20046009</v>
      </c>
      <c r="L337" s="23"/>
    </row>
    <row r="338" spans="1:12" ht="17.25" customHeight="1">
      <c r="A338" s="39"/>
      <c r="B338" s="30"/>
      <c r="C338" s="23"/>
      <c r="D338" s="32"/>
      <c r="E338" s="38"/>
      <c r="F338" s="38"/>
      <c r="G338" s="38"/>
      <c r="H338" s="53"/>
      <c r="I338" s="38"/>
      <c r="J338" s="38"/>
      <c r="K338" s="38"/>
      <c r="L338" s="23"/>
    </row>
    <row r="339" spans="1:12" ht="17.25" customHeight="1">
      <c r="A339" s="41" t="s">
        <v>302</v>
      </c>
      <c r="B339" s="37"/>
      <c r="C339" s="23"/>
      <c r="D339" s="23"/>
      <c r="E339" s="42"/>
      <c r="F339" s="54"/>
      <c r="G339" s="42"/>
      <c r="H339" s="54"/>
      <c r="I339" s="42"/>
      <c r="J339" s="54"/>
      <c r="K339" s="42"/>
      <c r="L339" s="28"/>
    </row>
    <row r="340" spans="1:12" ht="17.25" customHeight="1">
      <c r="A340" s="22" t="s">
        <v>1154</v>
      </c>
      <c r="B340" s="23" t="s">
        <v>662</v>
      </c>
      <c r="C340" s="23" t="s">
        <v>685</v>
      </c>
      <c r="D340" s="32">
        <v>3</v>
      </c>
      <c r="E340" s="38">
        <f t="shared" ref="E340:E353" si="9">(G340+I340+K340)</f>
        <v>818745</v>
      </c>
      <c r="F340" s="38">
        <f>+인건비!$D$6</f>
        <v>272915</v>
      </c>
      <c r="G340" s="38">
        <f>TRUNC(D340*F340)</f>
        <v>818745</v>
      </c>
      <c r="H340" s="38"/>
      <c r="I340" s="38"/>
      <c r="J340" s="38"/>
      <c r="K340" s="38"/>
      <c r="L340" s="23"/>
    </row>
    <row r="341" spans="1:12" ht="17.25" customHeight="1">
      <c r="A341" s="22" t="s">
        <v>1163</v>
      </c>
      <c r="B341" s="23" t="s">
        <v>662</v>
      </c>
      <c r="C341" s="23" t="s">
        <v>685</v>
      </c>
      <c r="D341" s="32">
        <v>6</v>
      </c>
      <c r="E341" s="38">
        <f t="shared" si="9"/>
        <v>1280976</v>
      </c>
      <c r="F341" s="150">
        <f>+인건비!$D$7</f>
        <v>213496</v>
      </c>
      <c r="G341" s="38">
        <f>TRUNC(D341*F341)</f>
        <v>1280976</v>
      </c>
      <c r="H341" s="38"/>
      <c r="I341" s="38"/>
      <c r="J341" s="38"/>
      <c r="K341" s="38"/>
      <c r="L341" s="23"/>
    </row>
    <row r="342" spans="1:12" ht="17.25" customHeight="1">
      <c r="A342" s="22" t="s">
        <v>678</v>
      </c>
      <c r="B342" s="23"/>
      <c r="C342" s="23" t="s">
        <v>685</v>
      </c>
      <c r="D342" s="32">
        <v>24</v>
      </c>
      <c r="E342" s="38">
        <f t="shared" si="9"/>
        <v>5362992</v>
      </c>
      <c r="F342" s="38"/>
      <c r="G342" s="38"/>
      <c r="H342" s="38"/>
      <c r="I342" s="38"/>
      <c r="J342" s="38">
        <f>+인건비!$E$21</f>
        <v>223458</v>
      </c>
      <c r="K342" s="38">
        <f>TRUNC(D342*J342)</f>
        <v>5362992</v>
      </c>
      <c r="L342" s="23"/>
    </row>
    <row r="343" spans="1:12" ht="17.25" customHeight="1">
      <c r="A343" s="22" t="s">
        <v>1187</v>
      </c>
      <c r="B343" s="23"/>
      <c r="C343" s="23" t="s">
        <v>685</v>
      </c>
      <c r="D343" s="32">
        <v>24</v>
      </c>
      <c r="E343" s="38">
        <f t="shared" si="9"/>
        <v>5141328</v>
      </c>
      <c r="F343" s="38"/>
      <c r="G343" s="38"/>
      <c r="H343" s="38"/>
      <c r="I343" s="38"/>
      <c r="J343" s="38">
        <f>+인건비!$E$18</f>
        <v>214222</v>
      </c>
      <c r="K343" s="38">
        <f>TRUNC(D343*J343)</f>
        <v>5141328</v>
      </c>
      <c r="L343" s="23"/>
    </row>
    <row r="344" spans="1:12" ht="17.25" customHeight="1">
      <c r="A344" s="22" t="s">
        <v>1206</v>
      </c>
      <c r="B344" s="23"/>
      <c r="C344" s="23" t="s">
        <v>685</v>
      </c>
      <c r="D344" s="32">
        <v>10</v>
      </c>
      <c r="E344" s="38">
        <f t="shared" si="9"/>
        <v>2267090</v>
      </c>
      <c r="F344" s="38"/>
      <c r="G344" s="38"/>
      <c r="H344" s="38"/>
      <c r="I344" s="38"/>
      <c r="J344" s="38">
        <f>+인건비!$E$24</f>
        <v>226709</v>
      </c>
      <c r="K344" s="38">
        <f>TRUNC(D344*J344)</f>
        <v>2267090</v>
      </c>
      <c r="L344" s="23"/>
    </row>
    <row r="345" spans="1:12" ht="17.25" customHeight="1">
      <c r="A345" s="22" t="s">
        <v>2045</v>
      </c>
      <c r="B345" s="23"/>
      <c r="C345" s="23" t="s">
        <v>739</v>
      </c>
      <c r="D345" s="32">
        <v>990</v>
      </c>
      <c r="E345" s="38">
        <f t="shared" si="9"/>
        <v>1490940</v>
      </c>
      <c r="F345" s="38"/>
      <c r="G345" s="38"/>
      <c r="H345" s="38">
        <f>+재료비!$K$7</f>
        <v>1506</v>
      </c>
      <c r="I345" s="38">
        <f>TRUNC(D345*H345)</f>
        <v>1490940</v>
      </c>
      <c r="J345" s="38"/>
      <c r="K345" s="38"/>
      <c r="L345" s="94"/>
    </row>
    <row r="346" spans="1:12" ht="17.25" customHeight="1">
      <c r="A346" s="22" t="s">
        <v>668</v>
      </c>
      <c r="B346" s="23" t="s">
        <v>2046</v>
      </c>
      <c r="C346" s="23" t="s">
        <v>666</v>
      </c>
      <c r="D346" s="32">
        <v>39</v>
      </c>
      <c r="E346" s="38">
        <f t="shared" si="9"/>
        <v>581466</v>
      </c>
      <c r="F346" s="38"/>
      <c r="G346" s="38"/>
      <c r="H346" s="38">
        <f>+I345</f>
        <v>1490940</v>
      </c>
      <c r="I346" s="38">
        <f>TRUNC(D346/100*H346)</f>
        <v>581466</v>
      </c>
      <c r="J346" s="38"/>
      <c r="K346" s="38"/>
      <c r="L346" s="94"/>
    </row>
    <row r="347" spans="1:12" ht="17.25" customHeight="1">
      <c r="A347" s="22" t="s">
        <v>1478</v>
      </c>
      <c r="B347" s="23"/>
      <c r="C347" s="23" t="s">
        <v>739</v>
      </c>
      <c r="D347" s="32">
        <v>574</v>
      </c>
      <c r="E347" s="38">
        <f t="shared" si="9"/>
        <v>864444</v>
      </c>
      <c r="F347" s="38"/>
      <c r="G347" s="38"/>
      <c r="H347" s="38">
        <f>+재료비!$K$7</f>
        <v>1506</v>
      </c>
      <c r="I347" s="38">
        <f>TRUNC(D347*H347)</f>
        <v>864444</v>
      </c>
      <c r="J347" s="38"/>
      <c r="K347" s="38"/>
      <c r="L347" s="94"/>
    </row>
    <row r="348" spans="1:12" ht="17.25" customHeight="1">
      <c r="A348" s="22" t="s">
        <v>668</v>
      </c>
      <c r="B348" s="23" t="s">
        <v>1495</v>
      </c>
      <c r="C348" s="23" t="s">
        <v>666</v>
      </c>
      <c r="D348" s="32">
        <v>57</v>
      </c>
      <c r="E348" s="38">
        <f t="shared" si="9"/>
        <v>492733</v>
      </c>
      <c r="F348" s="38"/>
      <c r="G348" s="38"/>
      <c r="H348" s="38">
        <f>+I347</f>
        <v>864444</v>
      </c>
      <c r="I348" s="38">
        <f>TRUNC(D348/100*H348)</f>
        <v>492733</v>
      </c>
      <c r="J348" s="38"/>
      <c r="K348" s="38"/>
      <c r="L348" s="94"/>
    </row>
    <row r="349" spans="1:12" ht="17.25" customHeight="1">
      <c r="A349" s="22" t="s">
        <v>1485</v>
      </c>
      <c r="B349" s="23" t="s">
        <v>1173</v>
      </c>
      <c r="C349" s="23" t="s">
        <v>666</v>
      </c>
      <c r="D349" s="32">
        <v>3</v>
      </c>
      <c r="E349" s="38">
        <f t="shared" si="9"/>
        <v>446133</v>
      </c>
      <c r="F349" s="38"/>
      <c r="G349" s="38"/>
      <c r="H349" s="38"/>
      <c r="I349" s="38"/>
      <c r="J349" s="38">
        <f>SUM(G340:G341)+SUM(K342:K344)</f>
        <v>14871131</v>
      </c>
      <c r="K349" s="38">
        <f>TRUNC(D349/100*J349)</f>
        <v>446133</v>
      </c>
      <c r="L349" s="23"/>
    </row>
    <row r="350" spans="1:12" ht="17.25" customHeight="1">
      <c r="A350" s="22" t="s">
        <v>1152</v>
      </c>
      <c r="B350" s="23" t="s">
        <v>1491</v>
      </c>
      <c r="C350" s="23" t="s">
        <v>770</v>
      </c>
      <c r="D350" s="32">
        <v>80</v>
      </c>
      <c r="E350" s="38">
        <f t="shared" si="9"/>
        <v>1268720</v>
      </c>
      <c r="F350" s="38"/>
      <c r="G350" s="38"/>
      <c r="H350" s="38"/>
      <c r="I350" s="38"/>
      <c r="J350" s="38">
        <f>+기계손료!$J$44</f>
        <v>15859</v>
      </c>
      <c r="K350" s="38">
        <f>TRUNC(D350*J350)</f>
        <v>1268720</v>
      </c>
      <c r="L350" s="23"/>
    </row>
    <row r="351" spans="1:12" ht="17.25" customHeight="1">
      <c r="A351" s="22" t="s">
        <v>842</v>
      </c>
      <c r="B351" s="23" t="s">
        <v>1492</v>
      </c>
      <c r="C351" s="23" t="s">
        <v>770</v>
      </c>
      <c r="D351" s="32">
        <v>10</v>
      </c>
      <c r="E351" s="38">
        <f t="shared" si="9"/>
        <v>560300</v>
      </c>
      <c r="F351" s="38"/>
      <c r="G351" s="38"/>
      <c r="H351" s="38"/>
      <c r="I351" s="38"/>
      <c r="J351" s="38">
        <f>+기계손료!$J$45</f>
        <v>56030</v>
      </c>
      <c r="K351" s="38">
        <f>TRUNC(D351*J351)</f>
        <v>560300</v>
      </c>
      <c r="L351" s="23"/>
    </row>
    <row r="352" spans="1:12" ht="17.25" customHeight="1">
      <c r="A352" s="22" t="s">
        <v>842</v>
      </c>
      <c r="B352" s="23" t="s">
        <v>1493</v>
      </c>
      <c r="C352" s="23" t="s">
        <v>770</v>
      </c>
      <c r="D352" s="32">
        <v>20</v>
      </c>
      <c r="E352" s="38">
        <f t="shared" si="9"/>
        <v>3036000</v>
      </c>
      <c r="F352" s="38"/>
      <c r="G352" s="38"/>
      <c r="H352" s="38"/>
      <c r="I352" s="38"/>
      <c r="J352" s="38">
        <f>+기계손료!$J$47</f>
        <v>151800</v>
      </c>
      <c r="K352" s="38">
        <f>TRUNC(D352*J352)</f>
        <v>3036000</v>
      </c>
      <c r="L352" s="23"/>
    </row>
    <row r="353" spans="1:12" ht="17.25" customHeight="1">
      <c r="A353" s="22" t="s">
        <v>842</v>
      </c>
      <c r="B353" s="23" t="s">
        <v>1512</v>
      </c>
      <c r="C353" s="23" t="s">
        <v>770</v>
      </c>
      <c r="D353" s="32">
        <v>8</v>
      </c>
      <c r="E353" s="38">
        <f t="shared" si="9"/>
        <v>3353672</v>
      </c>
      <c r="F353" s="38"/>
      <c r="G353" s="38"/>
      <c r="H353" s="38"/>
      <c r="I353" s="38"/>
      <c r="J353" s="38">
        <f>+기계손료!$J$49</f>
        <v>419209</v>
      </c>
      <c r="K353" s="38">
        <f>TRUNC(D353*J353)</f>
        <v>3353672</v>
      </c>
      <c r="L353" s="23"/>
    </row>
    <row r="354" spans="1:12">
      <c r="A354" s="22" t="s">
        <v>701</v>
      </c>
      <c r="B354" s="23"/>
      <c r="C354" s="23"/>
      <c r="D354" s="32"/>
      <c r="E354" s="38">
        <f>SUM(E341:E353)</f>
        <v>26146794</v>
      </c>
      <c r="F354" s="38"/>
      <c r="G354" s="38">
        <f>SUM(G340:G353)</f>
        <v>2099721</v>
      </c>
      <c r="H354" s="38"/>
      <c r="I354" s="38">
        <f>SUM(I341:I353)</f>
        <v>3429583</v>
      </c>
      <c r="J354" s="38"/>
      <c r="K354" s="38">
        <f>SUM(K341:K353)</f>
        <v>21436235</v>
      </c>
      <c r="L354" s="29"/>
    </row>
    <row r="355" spans="1:12">
      <c r="A355" s="22"/>
      <c r="B355" s="23"/>
      <c r="C355" s="23"/>
      <c r="D355" s="32"/>
      <c r="E355" s="38"/>
      <c r="F355" s="38"/>
      <c r="G355" s="38"/>
      <c r="H355" s="38"/>
      <c r="I355" s="38"/>
      <c r="J355" s="38"/>
      <c r="K355" s="38"/>
      <c r="L355" s="29"/>
    </row>
    <row r="356" spans="1:12">
      <c r="A356" s="39" t="s">
        <v>682</v>
      </c>
      <c r="B356" s="33" t="s">
        <v>1164</v>
      </c>
      <c r="C356" s="34"/>
      <c r="D356" s="35">
        <f>+집계표!$G$2</f>
        <v>1.1000000000000001</v>
      </c>
      <c r="E356" s="40">
        <f>(G356+I356+K356)</f>
        <v>2309693</v>
      </c>
      <c r="F356" s="40"/>
      <c r="G356" s="40"/>
      <c r="H356" s="40"/>
      <c r="I356" s="40"/>
      <c r="J356" s="40">
        <f>+G354</f>
        <v>2099721</v>
      </c>
      <c r="K356" s="40">
        <f>TRUNC(D356*J356)</f>
        <v>2309693</v>
      </c>
      <c r="L356" s="23"/>
    </row>
    <row r="357" spans="1:12">
      <c r="A357" s="39" t="s">
        <v>670</v>
      </c>
      <c r="B357" s="33" t="s">
        <v>425</v>
      </c>
      <c r="C357" s="34"/>
      <c r="D357" s="35">
        <f>+집계표!$H$2</f>
        <v>0.2</v>
      </c>
      <c r="E357" s="40">
        <f>(G357+I357+K357)</f>
        <v>881882</v>
      </c>
      <c r="F357" s="40"/>
      <c r="G357" s="40"/>
      <c r="H357" s="40"/>
      <c r="I357" s="40"/>
      <c r="J357" s="40">
        <f>+J356+K356</f>
        <v>4409414</v>
      </c>
      <c r="K357" s="40">
        <f>TRUNC(D357*J357)</f>
        <v>881882</v>
      </c>
      <c r="L357" s="23"/>
    </row>
    <row r="358" spans="1:12">
      <c r="A358" s="39" t="s">
        <v>718</v>
      </c>
      <c r="B358" s="33"/>
      <c r="C358" s="34"/>
      <c r="D358" s="36"/>
      <c r="E358" s="40">
        <f>SUM(E354:E357)</f>
        <v>29338369</v>
      </c>
      <c r="F358" s="40"/>
      <c r="G358" s="40">
        <f>SUM(G354:G357)</f>
        <v>2099721</v>
      </c>
      <c r="H358" s="40"/>
      <c r="I358" s="40">
        <f>SUM(I354:I357)</f>
        <v>3429583</v>
      </c>
      <c r="J358" s="40"/>
      <c r="K358" s="40">
        <f>SUM(K354:K357)</f>
        <v>24627810</v>
      </c>
      <c r="L358" s="23"/>
    </row>
    <row r="359" spans="1:12" ht="17.25" customHeight="1">
      <c r="A359" s="39"/>
      <c r="B359" s="30"/>
      <c r="C359" s="23"/>
      <c r="D359" s="32"/>
      <c r="E359" s="38"/>
      <c r="F359" s="38"/>
      <c r="G359" s="38"/>
      <c r="H359" s="53"/>
      <c r="I359" s="38"/>
      <c r="J359" s="38"/>
      <c r="K359" s="38"/>
      <c r="L359" s="23"/>
    </row>
    <row r="360" spans="1:12" ht="17.25" customHeight="1">
      <c r="A360" s="41" t="s">
        <v>2092</v>
      </c>
      <c r="B360" s="37"/>
      <c r="C360" s="23"/>
      <c r="D360" s="23"/>
      <c r="E360" s="42"/>
      <c r="F360" s="54"/>
      <c r="G360" s="42"/>
      <c r="H360" s="54"/>
      <c r="I360" s="42"/>
      <c r="J360" s="54"/>
      <c r="K360" s="42"/>
      <c r="L360" s="28"/>
    </row>
    <row r="361" spans="1:12" ht="17.25" customHeight="1">
      <c r="A361" s="22" t="s">
        <v>714</v>
      </c>
      <c r="B361" s="23"/>
      <c r="C361" s="23" t="s">
        <v>685</v>
      </c>
      <c r="D361" s="32">
        <v>50</v>
      </c>
      <c r="E361" s="38">
        <f>(G361+I361+K361)</f>
        <v>11172900</v>
      </c>
      <c r="F361" s="38"/>
      <c r="G361" s="38"/>
      <c r="H361" s="38"/>
      <c r="I361" s="38"/>
      <c r="J361" s="38">
        <f>+인건비!$E$21</f>
        <v>223458</v>
      </c>
      <c r="K361" s="38">
        <f>TRUNC(D361*J361)</f>
        <v>11172900</v>
      </c>
      <c r="L361" s="23"/>
    </row>
    <row r="362" spans="1:12" ht="17.25" customHeight="1">
      <c r="A362" s="22" t="s">
        <v>681</v>
      </c>
      <c r="B362" s="23"/>
      <c r="C362" s="23" t="s">
        <v>739</v>
      </c>
      <c r="D362" s="32">
        <v>5824</v>
      </c>
      <c r="E362" s="38">
        <f>(G362+I362+K362)</f>
        <v>8770944</v>
      </c>
      <c r="F362" s="38"/>
      <c r="G362" s="38"/>
      <c r="H362" s="38">
        <f>+재료비!$K$7</f>
        <v>1506</v>
      </c>
      <c r="I362" s="38">
        <f>TRUNC(D362*H362)</f>
        <v>8770944</v>
      </c>
      <c r="J362" s="38"/>
      <c r="K362" s="38"/>
      <c r="L362" s="94"/>
    </row>
    <row r="363" spans="1:12" ht="17.25" customHeight="1">
      <c r="A363" s="22" t="s">
        <v>668</v>
      </c>
      <c r="B363" s="23" t="s">
        <v>1327</v>
      </c>
      <c r="C363" s="23" t="s">
        <v>666</v>
      </c>
      <c r="D363" s="32">
        <v>32</v>
      </c>
      <c r="E363" s="38">
        <f>(G363+I363+K363)</f>
        <v>2806702</v>
      </c>
      <c r="F363" s="38"/>
      <c r="G363" s="38"/>
      <c r="H363" s="38">
        <f>+I362</f>
        <v>8770944</v>
      </c>
      <c r="I363" s="38">
        <f>TRUNC(D363/100*H363)</f>
        <v>2806702</v>
      </c>
      <c r="J363" s="38"/>
      <c r="K363" s="38"/>
      <c r="L363" s="94"/>
    </row>
    <row r="364" spans="1:12" ht="17.25" customHeight="1">
      <c r="A364" s="22" t="s">
        <v>1514</v>
      </c>
      <c r="B364" s="23" t="s">
        <v>841</v>
      </c>
      <c r="C364" s="23" t="s">
        <v>770</v>
      </c>
      <c r="D364" s="32">
        <v>80</v>
      </c>
      <c r="E364" s="38">
        <f>(G364+I364+K364)</f>
        <v>8036000</v>
      </c>
      <c r="F364" s="38"/>
      <c r="G364" s="38"/>
      <c r="H364" s="38"/>
      <c r="I364" s="38"/>
      <c r="J364" s="38">
        <f>+기계손료!$J$55</f>
        <v>100450</v>
      </c>
      <c r="K364" s="38">
        <f>TRUNC(D364*J364)</f>
        <v>8036000</v>
      </c>
      <c r="L364" s="23"/>
    </row>
    <row r="365" spans="1:12" ht="17.25" customHeight="1">
      <c r="A365" s="22" t="s">
        <v>1429</v>
      </c>
      <c r="B365" s="23" t="s">
        <v>1521</v>
      </c>
      <c r="C365" s="23" t="s">
        <v>770</v>
      </c>
      <c r="D365" s="32">
        <v>80</v>
      </c>
      <c r="E365" s="38">
        <f>(G365+I365+K365)</f>
        <v>2836880</v>
      </c>
      <c r="F365" s="38"/>
      <c r="G365" s="38"/>
      <c r="H365" s="38"/>
      <c r="I365" s="38"/>
      <c r="J365" s="38">
        <f>+기계손료!$J$60</f>
        <v>35461</v>
      </c>
      <c r="K365" s="38">
        <f>TRUNC(D365*J365)</f>
        <v>2836880</v>
      </c>
      <c r="L365" s="23"/>
    </row>
    <row r="366" spans="1:12">
      <c r="A366" s="22" t="s">
        <v>701</v>
      </c>
      <c r="B366" s="23"/>
      <c r="C366" s="23"/>
      <c r="D366" s="32"/>
      <c r="E366" s="38">
        <f>SUM(E361:E365)</f>
        <v>33623426</v>
      </c>
      <c r="F366" s="38"/>
      <c r="G366" s="38"/>
      <c r="H366" s="38"/>
      <c r="I366" s="38">
        <f>SUM(I361:I365)</f>
        <v>11577646</v>
      </c>
      <c r="J366" s="38"/>
      <c r="K366" s="38">
        <f>SUM(K361:K365)</f>
        <v>22045780</v>
      </c>
      <c r="L366" s="29"/>
    </row>
    <row r="367" spans="1:12" ht="17.25" customHeight="1">
      <c r="A367" s="23"/>
      <c r="B367" s="23"/>
      <c r="C367" s="54"/>
      <c r="D367" s="76"/>
      <c r="E367" s="38"/>
      <c r="F367" s="53"/>
      <c r="G367" s="53"/>
      <c r="H367" s="53"/>
      <c r="I367" s="53"/>
      <c r="J367" s="53"/>
      <c r="K367" s="53"/>
      <c r="L367" s="23"/>
    </row>
    <row r="368" spans="1:12" ht="17.25" customHeight="1">
      <c r="A368" s="41" t="s">
        <v>2093</v>
      </c>
      <c r="B368" s="37"/>
      <c r="C368" s="23"/>
      <c r="D368" s="23"/>
      <c r="E368" s="42"/>
      <c r="F368" s="54"/>
      <c r="G368" s="42"/>
      <c r="H368" s="54"/>
      <c r="I368" s="42"/>
      <c r="J368" s="54"/>
      <c r="K368" s="42"/>
      <c r="L368" s="28"/>
    </row>
    <row r="369" spans="1:12" ht="17.25" customHeight="1">
      <c r="A369" s="22" t="s">
        <v>714</v>
      </c>
      <c r="B369" s="23"/>
      <c r="C369" s="23" t="s">
        <v>685</v>
      </c>
      <c r="D369" s="32">
        <v>100</v>
      </c>
      <c r="E369" s="38">
        <f>(G369+I369+K369)</f>
        <v>22345800</v>
      </c>
      <c r="F369" s="38"/>
      <c r="G369" s="38"/>
      <c r="H369" s="38"/>
      <c r="I369" s="38"/>
      <c r="J369" s="38">
        <f>+인건비!$E$21</f>
        <v>223458</v>
      </c>
      <c r="K369" s="38">
        <f>TRUNC(D369*J369)</f>
        <v>22345800</v>
      </c>
      <c r="L369" s="23"/>
    </row>
    <row r="370" spans="1:12" ht="17.25" customHeight="1">
      <c r="A370" s="22" t="s">
        <v>681</v>
      </c>
      <c r="B370" s="23"/>
      <c r="C370" s="23" t="s">
        <v>739</v>
      </c>
      <c r="D370" s="32">
        <v>11648</v>
      </c>
      <c r="E370" s="38">
        <f>(G370+I370+K370)</f>
        <v>17541888</v>
      </c>
      <c r="F370" s="38"/>
      <c r="G370" s="38"/>
      <c r="H370" s="38">
        <f>+재료비!$K$7</f>
        <v>1506</v>
      </c>
      <c r="I370" s="38">
        <f>TRUNC(D370*H370)</f>
        <v>17541888</v>
      </c>
      <c r="J370" s="38"/>
      <c r="K370" s="38"/>
      <c r="L370" s="94"/>
    </row>
    <row r="371" spans="1:12" ht="17.25" customHeight="1">
      <c r="A371" s="22" t="s">
        <v>668</v>
      </c>
      <c r="B371" s="23" t="s">
        <v>1327</v>
      </c>
      <c r="C371" s="23" t="s">
        <v>666</v>
      </c>
      <c r="D371" s="32">
        <v>27</v>
      </c>
      <c r="E371" s="38">
        <f>(G371+I371+K371)</f>
        <v>4736309</v>
      </c>
      <c r="F371" s="38"/>
      <c r="G371" s="38"/>
      <c r="H371" s="38">
        <f>+I370</f>
        <v>17541888</v>
      </c>
      <c r="I371" s="38">
        <f>TRUNC(D371/100*H371)</f>
        <v>4736309</v>
      </c>
      <c r="J371" s="38"/>
      <c r="K371" s="38"/>
      <c r="L371" s="94"/>
    </row>
    <row r="372" spans="1:12" ht="17.25" customHeight="1">
      <c r="A372" s="22" t="s">
        <v>1514</v>
      </c>
      <c r="B372" s="23" t="s">
        <v>841</v>
      </c>
      <c r="C372" s="23" t="s">
        <v>770</v>
      </c>
      <c r="D372" s="32">
        <v>160</v>
      </c>
      <c r="E372" s="38">
        <f>(G372+I372+K372)</f>
        <v>16072000</v>
      </c>
      <c r="F372" s="38"/>
      <c r="G372" s="38"/>
      <c r="H372" s="38"/>
      <c r="I372" s="38"/>
      <c r="J372" s="38">
        <f>+기계손료!$J$55</f>
        <v>100450</v>
      </c>
      <c r="K372" s="38">
        <f>TRUNC(D372*J372)</f>
        <v>16072000</v>
      </c>
      <c r="L372" s="23"/>
    </row>
    <row r="373" spans="1:12" ht="17.25" customHeight="1">
      <c r="A373" s="22" t="s">
        <v>1429</v>
      </c>
      <c r="B373" s="23" t="s">
        <v>1521</v>
      </c>
      <c r="C373" s="23" t="s">
        <v>770</v>
      </c>
      <c r="D373" s="32">
        <v>160</v>
      </c>
      <c r="E373" s="38">
        <f>(G373+I373+K373)</f>
        <v>5673760</v>
      </c>
      <c r="F373" s="38"/>
      <c r="G373" s="38"/>
      <c r="H373" s="38"/>
      <c r="I373" s="38"/>
      <c r="J373" s="38">
        <f>+기계손료!$J$60</f>
        <v>35461</v>
      </c>
      <c r="K373" s="38">
        <f>TRUNC(D373*J373)</f>
        <v>5673760</v>
      </c>
      <c r="L373" s="23"/>
    </row>
    <row r="374" spans="1:12">
      <c r="A374" s="22" t="s">
        <v>701</v>
      </c>
      <c r="B374" s="23"/>
      <c r="C374" s="23"/>
      <c r="D374" s="32"/>
      <c r="E374" s="38">
        <f>SUM(E369:E373)</f>
        <v>66369757</v>
      </c>
      <c r="F374" s="38"/>
      <c r="G374" s="38"/>
      <c r="H374" s="38"/>
      <c r="I374" s="38">
        <f>SUM(I369:I373)</f>
        <v>22278197</v>
      </c>
      <c r="J374" s="38"/>
      <c r="K374" s="38">
        <f>SUM(K369:K373)</f>
        <v>44091560</v>
      </c>
      <c r="L374" s="29"/>
    </row>
    <row r="375" spans="1:12" ht="17.25" customHeight="1">
      <c r="A375" s="23"/>
      <c r="B375" s="23"/>
      <c r="C375" s="54"/>
      <c r="D375" s="76"/>
      <c r="E375" s="38"/>
      <c r="F375" s="53"/>
      <c r="G375" s="53"/>
      <c r="H375" s="53"/>
      <c r="I375" s="53"/>
      <c r="J375" s="53"/>
      <c r="K375" s="53"/>
      <c r="L375" s="23"/>
    </row>
    <row r="376" spans="1:12" ht="17.25" customHeight="1">
      <c r="A376" s="41" t="s">
        <v>2089</v>
      </c>
      <c r="B376" s="37"/>
      <c r="C376" s="23"/>
      <c r="D376" s="23"/>
      <c r="E376" s="42"/>
      <c r="F376" s="54"/>
      <c r="G376" s="42"/>
      <c r="H376" s="54"/>
      <c r="I376" s="42"/>
      <c r="J376" s="54"/>
      <c r="K376" s="42"/>
      <c r="L376" s="28"/>
    </row>
    <row r="377" spans="1:12" ht="17.25" customHeight="1">
      <c r="A377" s="22" t="s">
        <v>714</v>
      </c>
      <c r="B377" s="23"/>
      <c r="C377" s="23" t="s">
        <v>685</v>
      </c>
      <c r="D377" s="32">
        <v>66.599999999999994</v>
      </c>
      <c r="E377" s="38">
        <f>(G377+I377+K377)</f>
        <v>14882302</v>
      </c>
      <c r="F377" s="38"/>
      <c r="G377" s="38"/>
      <c r="H377" s="38"/>
      <c r="I377" s="38"/>
      <c r="J377" s="38">
        <f>+인건비!$E$21</f>
        <v>223458</v>
      </c>
      <c r="K377" s="38">
        <f>TRUNC(D377*J377)</f>
        <v>14882302</v>
      </c>
      <c r="L377" s="23"/>
    </row>
    <row r="378" spans="1:12" ht="17.25" customHeight="1">
      <c r="A378" s="22" t="s">
        <v>681</v>
      </c>
      <c r="B378" s="23"/>
      <c r="C378" s="23" t="s">
        <v>739</v>
      </c>
      <c r="D378" s="32">
        <v>9312</v>
      </c>
      <c r="E378" s="38">
        <f>(G378+I378+K378)</f>
        <v>14023872</v>
      </c>
      <c r="F378" s="38"/>
      <c r="G378" s="38"/>
      <c r="H378" s="38">
        <f>+재료비!$K$7</f>
        <v>1506</v>
      </c>
      <c r="I378" s="38">
        <f>TRUNC(D378*H378)</f>
        <v>14023872</v>
      </c>
      <c r="J378" s="38"/>
      <c r="K378" s="38"/>
      <c r="L378" s="94"/>
    </row>
    <row r="379" spans="1:12" ht="17.25" customHeight="1">
      <c r="A379" s="22" t="s">
        <v>668</v>
      </c>
      <c r="B379" s="23" t="s">
        <v>1327</v>
      </c>
      <c r="C379" s="23" t="s">
        <v>666</v>
      </c>
      <c r="D379" s="32">
        <v>32</v>
      </c>
      <c r="E379" s="38">
        <f>(G379+I379+K379)</f>
        <v>4487639</v>
      </c>
      <c r="F379" s="38"/>
      <c r="G379" s="38"/>
      <c r="H379" s="38">
        <f>+I378</f>
        <v>14023872</v>
      </c>
      <c r="I379" s="38">
        <f>TRUNC(D379/100*H379)</f>
        <v>4487639</v>
      </c>
      <c r="J379" s="38"/>
      <c r="K379" s="38"/>
      <c r="L379" s="94"/>
    </row>
    <row r="380" spans="1:12" ht="17.25" customHeight="1">
      <c r="A380" s="22" t="s">
        <v>1514</v>
      </c>
      <c r="B380" s="23" t="s">
        <v>830</v>
      </c>
      <c r="C380" s="23" t="s">
        <v>770</v>
      </c>
      <c r="D380" s="32">
        <v>80</v>
      </c>
      <c r="E380" s="38">
        <f>(G380+I380+K380)</f>
        <v>13776000</v>
      </c>
      <c r="F380" s="38"/>
      <c r="G380" s="38"/>
      <c r="H380" s="38"/>
      <c r="I380" s="38"/>
      <c r="J380" s="38">
        <f>+기계손료!$J$56</f>
        <v>172200</v>
      </c>
      <c r="K380" s="38">
        <f>TRUNC(D380*J380)</f>
        <v>13776000</v>
      </c>
      <c r="L380" s="23"/>
    </row>
    <row r="381" spans="1:12" ht="17.25" customHeight="1">
      <c r="A381" s="22" t="s">
        <v>1429</v>
      </c>
      <c r="B381" s="23" t="s">
        <v>1174</v>
      </c>
      <c r="C381" s="23" t="s">
        <v>770</v>
      </c>
      <c r="D381" s="32">
        <v>80</v>
      </c>
      <c r="E381" s="38">
        <f>(G381+I381+K381)</f>
        <v>4473600</v>
      </c>
      <c r="F381" s="38"/>
      <c r="G381" s="38"/>
      <c r="H381" s="38"/>
      <c r="I381" s="38"/>
      <c r="J381" s="38">
        <f>+기계손료!$J$61</f>
        <v>55920</v>
      </c>
      <c r="K381" s="38">
        <f>TRUNC(D381*J381)</f>
        <v>4473600</v>
      </c>
      <c r="L381" s="23"/>
    </row>
    <row r="382" spans="1:12">
      <c r="A382" s="22" t="s">
        <v>701</v>
      </c>
      <c r="B382" s="23"/>
      <c r="C382" s="23"/>
      <c r="D382" s="32"/>
      <c r="E382" s="38">
        <f>SUM(E377:E381)</f>
        <v>51643413</v>
      </c>
      <c r="F382" s="38"/>
      <c r="G382" s="38"/>
      <c r="H382" s="38"/>
      <c r="I382" s="38">
        <f>SUM(I377:I381)</f>
        <v>18511511</v>
      </c>
      <c r="J382" s="38"/>
      <c r="K382" s="38">
        <f>SUM(K377:K381)</f>
        <v>33131902</v>
      </c>
      <c r="L382" s="29"/>
    </row>
    <row r="383" spans="1:12" ht="17.25" customHeight="1">
      <c r="A383" s="23"/>
      <c r="B383" s="23"/>
      <c r="C383" s="54"/>
      <c r="D383" s="76"/>
      <c r="E383" s="38"/>
      <c r="F383" s="53"/>
      <c r="G383" s="53"/>
      <c r="H383" s="53"/>
      <c r="I383" s="53"/>
      <c r="J383" s="53"/>
      <c r="K383" s="53"/>
      <c r="L383" s="23"/>
    </row>
    <row r="384" spans="1:12" ht="17.25" customHeight="1">
      <c r="A384" s="41" t="s">
        <v>2087</v>
      </c>
      <c r="B384" s="37"/>
      <c r="C384" s="23"/>
      <c r="D384" s="23"/>
      <c r="E384" s="42"/>
      <c r="F384" s="54"/>
      <c r="G384" s="42"/>
      <c r="H384" s="54"/>
      <c r="I384" s="42"/>
      <c r="J384" s="54"/>
      <c r="K384" s="42"/>
      <c r="L384" s="28"/>
    </row>
    <row r="385" spans="1:12" ht="17.25" customHeight="1">
      <c r="A385" s="22" t="s">
        <v>714</v>
      </c>
      <c r="B385" s="23"/>
      <c r="C385" s="23" t="s">
        <v>685</v>
      </c>
      <c r="D385" s="32">
        <v>133.19999999999999</v>
      </c>
      <c r="E385" s="38">
        <f>(G385+I385+K385)</f>
        <v>29764605</v>
      </c>
      <c r="F385" s="38"/>
      <c r="G385" s="38"/>
      <c r="H385" s="38"/>
      <c r="I385" s="38"/>
      <c r="J385" s="38">
        <f>+인건비!$E$21</f>
        <v>223458</v>
      </c>
      <c r="K385" s="38">
        <f>TRUNC(D385*J385)</f>
        <v>29764605</v>
      </c>
      <c r="L385" s="23"/>
    </row>
    <row r="386" spans="1:12" ht="17.25" customHeight="1">
      <c r="A386" s="22" t="s">
        <v>681</v>
      </c>
      <c r="B386" s="23"/>
      <c r="C386" s="23" t="s">
        <v>739</v>
      </c>
      <c r="D386" s="32">
        <v>18624</v>
      </c>
      <c r="E386" s="38">
        <f>(G386+I386+K386)</f>
        <v>28047744</v>
      </c>
      <c r="F386" s="38"/>
      <c r="G386" s="38"/>
      <c r="H386" s="38">
        <f>+재료비!$K$7</f>
        <v>1506</v>
      </c>
      <c r="I386" s="38">
        <f>TRUNC(D386*H386)</f>
        <v>28047744</v>
      </c>
      <c r="J386" s="38"/>
      <c r="K386" s="38"/>
      <c r="L386" s="94"/>
    </row>
    <row r="387" spans="1:12" ht="17.25" customHeight="1">
      <c r="A387" s="22" t="s">
        <v>668</v>
      </c>
      <c r="B387" s="23" t="s">
        <v>1327</v>
      </c>
      <c r="C387" s="23" t="s">
        <v>666</v>
      </c>
      <c r="D387" s="32">
        <v>27</v>
      </c>
      <c r="E387" s="38">
        <f>(G387+I387+K387)</f>
        <v>7572890</v>
      </c>
      <c r="F387" s="38"/>
      <c r="G387" s="38"/>
      <c r="H387" s="38">
        <f>+I386</f>
        <v>28047744</v>
      </c>
      <c r="I387" s="38">
        <f>TRUNC(D387/100*H387)</f>
        <v>7572890</v>
      </c>
      <c r="J387" s="38"/>
      <c r="K387" s="38"/>
      <c r="L387" s="94"/>
    </row>
    <row r="388" spans="1:12" ht="17.25" customHeight="1">
      <c r="A388" s="22" t="s">
        <v>1514</v>
      </c>
      <c r="B388" s="23" t="s">
        <v>830</v>
      </c>
      <c r="C388" s="23" t="s">
        <v>770</v>
      </c>
      <c r="D388" s="32">
        <v>160</v>
      </c>
      <c r="E388" s="38">
        <f>(G388+I388+K388)</f>
        <v>27552000</v>
      </c>
      <c r="F388" s="38"/>
      <c r="G388" s="38"/>
      <c r="H388" s="38"/>
      <c r="I388" s="38"/>
      <c r="J388" s="38">
        <f>+기계손료!$J$56</f>
        <v>172200</v>
      </c>
      <c r="K388" s="38">
        <f>TRUNC(D388*J388)</f>
        <v>27552000</v>
      </c>
      <c r="L388" s="23"/>
    </row>
    <row r="389" spans="1:12" ht="17.25" customHeight="1">
      <c r="A389" s="22" t="s">
        <v>1429</v>
      </c>
      <c r="B389" s="23" t="s">
        <v>1174</v>
      </c>
      <c r="C389" s="23" t="s">
        <v>770</v>
      </c>
      <c r="D389" s="32">
        <v>160</v>
      </c>
      <c r="E389" s="38">
        <f>(G389+I389+K389)</f>
        <v>8947200</v>
      </c>
      <c r="F389" s="38"/>
      <c r="G389" s="38"/>
      <c r="H389" s="38"/>
      <c r="I389" s="38"/>
      <c r="J389" s="38">
        <f>+기계손료!$J$61</f>
        <v>55920</v>
      </c>
      <c r="K389" s="38">
        <f>TRUNC(D389*J389)</f>
        <v>8947200</v>
      </c>
      <c r="L389" s="23"/>
    </row>
    <row r="390" spans="1:12">
      <c r="A390" s="22" t="s">
        <v>701</v>
      </c>
      <c r="B390" s="23"/>
      <c r="C390" s="23"/>
      <c r="D390" s="32"/>
      <c r="E390" s="38">
        <f>SUM(E385:E389)</f>
        <v>101884439</v>
      </c>
      <c r="F390" s="38"/>
      <c r="G390" s="38"/>
      <c r="H390" s="38"/>
      <c r="I390" s="38">
        <f>SUM(I385:I389)</f>
        <v>35620634</v>
      </c>
      <c r="J390" s="38"/>
      <c r="K390" s="38">
        <f>SUM(K385:K389)</f>
        <v>66263805</v>
      </c>
      <c r="L390" s="29"/>
    </row>
    <row r="391" spans="1:12" ht="17.25" customHeight="1">
      <c r="A391" s="39"/>
      <c r="B391" s="30"/>
      <c r="C391" s="23"/>
      <c r="D391" s="32"/>
      <c r="E391" s="38"/>
      <c r="F391" s="38"/>
      <c r="G391" s="38"/>
      <c r="H391" s="38"/>
      <c r="I391" s="38"/>
      <c r="J391" s="38"/>
      <c r="K391" s="38"/>
      <c r="L391" s="23" t="s">
        <v>662</v>
      </c>
    </row>
    <row r="392" spans="1:12" ht="17.25" customHeight="1">
      <c r="A392" s="41" t="s">
        <v>1954</v>
      </c>
      <c r="B392" s="37"/>
      <c r="C392" s="23"/>
      <c r="D392" s="23"/>
      <c r="E392" s="42"/>
      <c r="F392" s="54"/>
      <c r="G392" s="42"/>
      <c r="H392" s="54"/>
      <c r="I392" s="42"/>
      <c r="J392" s="54"/>
      <c r="K392" s="42"/>
      <c r="L392" s="28"/>
    </row>
    <row r="393" spans="1:12" ht="17.25" customHeight="1">
      <c r="A393" s="22" t="s">
        <v>714</v>
      </c>
      <c r="B393" s="23"/>
      <c r="C393" s="23" t="s">
        <v>685</v>
      </c>
      <c r="D393" s="32">
        <v>66.599999999999994</v>
      </c>
      <c r="E393" s="38">
        <f>(G393+I393+K393)</f>
        <v>14882302</v>
      </c>
      <c r="F393" s="38"/>
      <c r="G393" s="38"/>
      <c r="H393" s="38"/>
      <c r="I393" s="38"/>
      <c r="J393" s="38">
        <f>+인건비!$E$21</f>
        <v>223458</v>
      </c>
      <c r="K393" s="38">
        <f>TRUNC(D393*J393)</f>
        <v>14882302</v>
      </c>
      <c r="L393" s="23"/>
    </row>
    <row r="394" spans="1:12" ht="17.25" customHeight="1">
      <c r="A394" s="22" t="s">
        <v>681</v>
      </c>
      <c r="B394" s="23"/>
      <c r="C394" s="23" t="s">
        <v>739</v>
      </c>
      <c r="D394" s="32">
        <v>9312</v>
      </c>
      <c r="E394" s="38">
        <f>(G394+I394+K394)</f>
        <v>14023872</v>
      </c>
      <c r="F394" s="38"/>
      <c r="G394" s="38"/>
      <c r="H394" s="38">
        <f>+재료비!$K$7</f>
        <v>1506</v>
      </c>
      <c r="I394" s="38">
        <f>TRUNC(D394*H394)</f>
        <v>14023872</v>
      </c>
      <c r="J394" s="38"/>
      <c r="K394" s="38"/>
      <c r="L394" s="94"/>
    </row>
    <row r="395" spans="1:12" ht="17.25" customHeight="1">
      <c r="A395" s="22" t="s">
        <v>668</v>
      </c>
      <c r="B395" s="23" t="s">
        <v>1327</v>
      </c>
      <c r="C395" s="23" t="s">
        <v>666</v>
      </c>
      <c r="D395" s="32">
        <v>32</v>
      </c>
      <c r="E395" s="38">
        <f>(G395+I395+K395)</f>
        <v>4487639</v>
      </c>
      <c r="F395" s="38"/>
      <c r="G395" s="38"/>
      <c r="H395" s="38">
        <f>+I394</f>
        <v>14023872</v>
      </c>
      <c r="I395" s="38">
        <f>TRUNC(D395/100*H395)</f>
        <v>4487639</v>
      </c>
      <c r="J395" s="38"/>
      <c r="K395" s="38"/>
      <c r="L395" s="94"/>
    </row>
    <row r="396" spans="1:12" ht="17.25" customHeight="1">
      <c r="A396" s="22" t="s">
        <v>1275</v>
      </c>
      <c r="B396" s="23" t="s">
        <v>1245</v>
      </c>
      <c r="C396" s="23" t="s">
        <v>770</v>
      </c>
      <c r="D396" s="32">
        <v>80</v>
      </c>
      <c r="E396" s="38">
        <f>(G396+I396+K396)</f>
        <v>5300640</v>
      </c>
      <c r="F396" s="38"/>
      <c r="G396" s="38"/>
      <c r="H396" s="38"/>
      <c r="I396" s="38"/>
      <c r="J396" s="38">
        <f>+기계손료!$J$57</f>
        <v>66258</v>
      </c>
      <c r="K396" s="38">
        <f>TRUNC(D396*J396)</f>
        <v>5300640</v>
      </c>
      <c r="L396" s="23"/>
    </row>
    <row r="397" spans="1:12" ht="17.25" customHeight="1">
      <c r="A397" s="22" t="s">
        <v>1429</v>
      </c>
      <c r="B397" s="23" t="s">
        <v>1174</v>
      </c>
      <c r="C397" s="23" t="s">
        <v>770</v>
      </c>
      <c r="D397" s="32">
        <v>80</v>
      </c>
      <c r="E397" s="38">
        <f>(G397+I397+K397)</f>
        <v>4473600</v>
      </c>
      <c r="F397" s="38"/>
      <c r="G397" s="38"/>
      <c r="H397" s="38"/>
      <c r="I397" s="38"/>
      <c r="J397" s="38">
        <f>+기계손료!$J$61</f>
        <v>55920</v>
      </c>
      <c r="K397" s="38">
        <f>TRUNC(D397*J397)</f>
        <v>4473600</v>
      </c>
      <c r="L397" s="23"/>
    </row>
    <row r="398" spans="1:12">
      <c r="A398" s="22" t="s">
        <v>701</v>
      </c>
      <c r="B398" s="23"/>
      <c r="C398" s="23"/>
      <c r="D398" s="32"/>
      <c r="E398" s="38">
        <f>SUM(E393:E397)</f>
        <v>43168053</v>
      </c>
      <c r="F398" s="38"/>
      <c r="G398" s="38"/>
      <c r="H398" s="38"/>
      <c r="I398" s="38">
        <f>SUM(I393:I397)</f>
        <v>18511511</v>
      </c>
      <c r="J398" s="38"/>
      <c r="K398" s="38">
        <f>SUM(K393:K397)</f>
        <v>24656542</v>
      </c>
      <c r="L398" s="29"/>
    </row>
    <row r="399" spans="1:12" ht="17.25" customHeight="1">
      <c r="A399" s="23"/>
      <c r="B399" s="23"/>
      <c r="C399" s="54"/>
      <c r="D399" s="76"/>
      <c r="E399" s="38"/>
      <c r="F399" s="53"/>
      <c r="G399" s="53"/>
      <c r="H399" s="53"/>
      <c r="I399" s="53"/>
      <c r="J399" s="53"/>
      <c r="K399" s="53"/>
      <c r="L399" s="23"/>
    </row>
    <row r="400" spans="1:12" ht="17.25" customHeight="1">
      <c r="A400" s="41" t="s">
        <v>1927</v>
      </c>
      <c r="B400" s="37"/>
      <c r="C400" s="23"/>
      <c r="D400" s="23"/>
      <c r="E400" s="42"/>
      <c r="F400" s="54"/>
      <c r="G400" s="42"/>
      <c r="H400" s="54"/>
      <c r="I400" s="42"/>
      <c r="J400" s="54"/>
      <c r="K400" s="42"/>
      <c r="L400" s="28"/>
    </row>
    <row r="401" spans="1:14" ht="17.25" customHeight="1">
      <c r="A401" s="22" t="s">
        <v>714</v>
      </c>
      <c r="B401" s="23"/>
      <c r="C401" s="23" t="s">
        <v>685</v>
      </c>
      <c r="D401" s="32">
        <v>133.19999999999999</v>
      </c>
      <c r="E401" s="38">
        <f>(G401+I401+K401)</f>
        <v>29764605</v>
      </c>
      <c r="F401" s="38"/>
      <c r="G401" s="38"/>
      <c r="H401" s="38"/>
      <c r="I401" s="38"/>
      <c r="J401" s="38">
        <f>+인건비!$E$21</f>
        <v>223458</v>
      </c>
      <c r="K401" s="38">
        <f>TRUNC(D401*J401)</f>
        <v>29764605</v>
      </c>
      <c r="L401" s="23"/>
    </row>
    <row r="402" spans="1:14" ht="17.25" customHeight="1">
      <c r="A402" s="22" t="s">
        <v>681</v>
      </c>
      <c r="B402" s="23"/>
      <c r="C402" s="23" t="s">
        <v>739</v>
      </c>
      <c r="D402" s="32">
        <v>18624</v>
      </c>
      <c r="E402" s="38">
        <f>(G402+I402+K402)</f>
        <v>28047744</v>
      </c>
      <c r="F402" s="38"/>
      <c r="G402" s="38"/>
      <c r="H402" s="38">
        <f>+재료비!$K$7</f>
        <v>1506</v>
      </c>
      <c r="I402" s="38">
        <f>TRUNC(D402*H402)</f>
        <v>28047744</v>
      </c>
      <c r="J402" s="38"/>
      <c r="K402" s="38"/>
      <c r="L402" s="94"/>
    </row>
    <row r="403" spans="1:14" ht="17.25" customHeight="1">
      <c r="A403" s="22" t="s">
        <v>668</v>
      </c>
      <c r="B403" s="23" t="s">
        <v>1327</v>
      </c>
      <c r="C403" s="23" t="s">
        <v>666</v>
      </c>
      <c r="D403" s="32">
        <v>27</v>
      </c>
      <c r="E403" s="38">
        <f>(G403+I403+K403)</f>
        <v>7572890</v>
      </c>
      <c r="F403" s="38"/>
      <c r="G403" s="38"/>
      <c r="H403" s="38">
        <f>+I402</f>
        <v>28047744</v>
      </c>
      <c r="I403" s="38">
        <f>TRUNC(D403/100*H403)</f>
        <v>7572890</v>
      </c>
      <c r="J403" s="38"/>
      <c r="K403" s="38"/>
      <c r="L403" s="94"/>
    </row>
    <row r="404" spans="1:14" ht="17.25" customHeight="1">
      <c r="A404" s="22" t="s">
        <v>1275</v>
      </c>
      <c r="B404" s="23" t="s">
        <v>1245</v>
      </c>
      <c r="C404" s="23" t="s">
        <v>770</v>
      </c>
      <c r="D404" s="32">
        <v>160</v>
      </c>
      <c r="E404" s="38">
        <f>(G404+I404+K404)</f>
        <v>10601280</v>
      </c>
      <c r="F404" s="38"/>
      <c r="G404" s="38"/>
      <c r="H404" s="38"/>
      <c r="I404" s="38"/>
      <c r="J404" s="38">
        <f>+기계손료!$J$57</f>
        <v>66258</v>
      </c>
      <c r="K404" s="38">
        <f>TRUNC(D404*J404)</f>
        <v>10601280</v>
      </c>
      <c r="L404" s="23"/>
    </row>
    <row r="405" spans="1:14" ht="17.25" customHeight="1">
      <c r="A405" s="22" t="s">
        <v>1429</v>
      </c>
      <c r="B405" s="23" t="s">
        <v>1174</v>
      </c>
      <c r="C405" s="23" t="s">
        <v>770</v>
      </c>
      <c r="D405" s="32">
        <v>160</v>
      </c>
      <c r="E405" s="38">
        <f>(G405+I405+K405)</f>
        <v>8947200</v>
      </c>
      <c r="F405" s="38"/>
      <c r="G405" s="38"/>
      <c r="H405" s="38"/>
      <c r="I405" s="38"/>
      <c r="J405" s="38">
        <f>+기계손료!$J$61</f>
        <v>55920</v>
      </c>
      <c r="K405" s="38">
        <f>TRUNC(D405*J405)</f>
        <v>8947200</v>
      </c>
      <c r="L405" s="23"/>
    </row>
    <row r="406" spans="1:14">
      <c r="A406" s="22" t="s">
        <v>701</v>
      </c>
      <c r="B406" s="23"/>
      <c r="C406" s="23"/>
      <c r="D406" s="32"/>
      <c r="E406" s="38">
        <f>SUM(E401:E405)</f>
        <v>84933719</v>
      </c>
      <c r="F406" s="38"/>
      <c r="G406" s="38"/>
      <c r="H406" s="38"/>
      <c r="I406" s="38">
        <f>SUM(I401:I405)</f>
        <v>35620634</v>
      </c>
      <c r="J406" s="38"/>
      <c r="K406" s="38">
        <f>SUM(K401:K405)</f>
        <v>49313085</v>
      </c>
      <c r="L406" s="29"/>
    </row>
    <row r="407" spans="1:14" ht="17.25" customHeight="1">
      <c r="A407" s="23"/>
      <c r="B407" s="23"/>
      <c r="C407" s="54"/>
      <c r="D407" s="76"/>
      <c r="E407" s="38"/>
      <c r="F407" s="53"/>
      <c r="G407" s="53"/>
      <c r="H407" s="53"/>
      <c r="I407" s="53"/>
      <c r="J407" s="53"/>
      <c r="K407" s="53"/>
      <c r="L407" s="23"/>
    </row>
    <row r="408" spans="1:14" ht="17.25" customHeight="1">
      <c r="A408" s="41" t="s">
        <v>1756</v>
      </c>
      <c r="B408" s="37"/>
      <c r="C408" s="23"/>
      <c r="D408" s="23"/>
      <c r="E408" s="42"/>
      <c r="F408" s="54"/>
      <c r="G408" s="42"/>
      <c r="H408" s="54"/>
      <c r="I408" s="42"/>
      <c r="J408" s="54"/>
      <c r="K408" s="42"/>
      <c r="L408" s="28"/>
    </row>
    <row r="409" spans="1:14">
      <c r="A409" s="22" t="s">
        <v>1154</v>
      </c>
      <c r="B409" s="30"/>
      <c r="C409" s="23" t="s">
        <v>685</v>
      </c>
      <c r="D409" s="32">
        <v>0.5</v>
      </c>
      <c r="E409" s="38">
        <f>+G409+I409+K409</f>
        <v>136457</v>
      </c>
      <c r="F409" s="38">
        <f>+인건비!$D$6</f>
        <v>272915</v>
      </c>
      <c r="G409" s="38">
        <f>TRUNC(D409*F409)</f>
        <v>136457</v>
      </c>
      <c r="H409" s="53"/>
      <c r="I409" s="53"/>
      <c r="J409" s="53"/>
      <c r="K409" s="53"/>
      <c r="L409" s="23"/>
    </row>
    <row r="410" spans="1:14">
      <c r="A410" s="22" t="s">
        <v>1302</v>
      </c>
      <c r="B410" s="30" t="s">
        <v>662</v>
      </c>
      <c r="C410" s="23" t="s">
        <v>685</v>
      </c>
      <c r="D410" s="32">
        <v>1</v>
      </c>
      <c r="E410" s="38">
        <f>+G410+I410+K410</f>
        <v>252328</v>
      </c>
      <c r="F410" s="38">
        <f>+인건비!$D$8</f>
        <v>252328</v>
      </c>
      <c r="G410" s="38">
        <f>TRUNC(D410*F410)</f>
        <v>252328</v>
      </c>
      <c r="H410" s="38"/>
      <c r="I410" s="38"/>
      <c r="J410" s="38"/>
      <c r="K410" s="38"/>
      <c r="L410" s="23"/>
    </row>
    <row r="411" spans="1:14" ht="17.25" customHeight="1">
      <c r="A411" s="22" t="s">
        <v>678</v>
      </c>
      <c r="B411" s="23"/>
      <c r="C411" s="23" t="s">
        <v>685</v>
      </c>
      <c r="D411" s="32">
        <v>1</v>
      </c>
      <c r="E411" s="38">
        <f t="shared" ref="E411:E417" si="10">(G411+I411+K411)</f>
        <v>223458</v>
      </c>
      <c r="F411" s="38"/>
      <c r="G411" s="38"/>
      <c r="H411" s="38"/>
      <c r="I411" s="38"/>
      <c r="J411" s="38">
        <f>+인건비!$E$21</f>
        <v>223458</v>
      </c>
      <c r="K411" s="38">
        <f>TRUNC(D411*J411)</f>
        <v>223458</v>
      </c>
      <c r="L411" s="23"/>
    </row>
    <row r="412" spans="1:14" ht="17.25" customHeight="1">
      <c r="A412" s="22" t="s">
        <v>1187</v>
      </c>
      <c r="B412" s="23"/>
      <c r="C412" s="23" t="s">
        <v>685</v>
      </c>
      <c r="D412" s="32">
        <v>1</v>
      </c>
      <c r="E412" s="38">
        <f>(G412+I412+K412)</f>
        <v>214222</v>
      </c>
      <c r="F412" s="38"/>
      <c r="G412" s="38"/>
      <c r="H412" s="38"/>
      <c r="I412" s="38"/>
      <c r="J412" s="38">
        <f>+인건비!$E$18</f>
        <v>214222</v>
      </c>
      <c r="K412" s="38">
        <f>TRUNC(D412*J412)</f>
        <v>214222</v>
      </c>
      <c r="L412" s="23"/>
    </row>
    <row r="413" spans="1:14" ht="17.25" customHeight="1">
      <c r="A413" s="22" t="s">
        <v>1182</v>
      </c>
      <c r="B413" s="23"/>
      <c r="C413" s="23" t="s">
        <v>685</v>
      </c>
      <c r="D413" s="32">
        <v>2</v>
      </c>
      <c r="E413" s="38">
        <f>(G413+I413+K413)</f>
        <v>331090</v>
      </c>
      <c r="F413" s="38"/>
      <c r="G413" s="38"/>
      <c r="H413" s="38"/>
      <c r="I413" s="38"/>
      <c r="J413" s="38">
        <f>+인건비!$E$17</f>
        <v>165545</v>
      </c>
      <c r="K413" s="38">
        <f>TRUNC(D413*J413)</f>
        <v>331090</v>
      </c>
      <c r="L413" s="23"/>
    </row>
    <row r="414" spans="1:14" ht="17.25" customHeight="1">
      <c r="A414" s="22" t="s">
        <v>681</v>
      </c>
      <c r="B414" s="23"/>
      <c r="C414" s="23" t="s">
        <v>739</v>
      </c>
      <c r="D414" s="32">
        <v>72.8</v>
      </c>
      <c r="E414" s="38">
        <f t="shared" si="10"/>
        <v>109636</v>
      </c>
      <c r="F414" s="38"/>
      <c r="G414" s="38"/>
      <c r="H414" s="38">
        <f>+재료비!$K$7</f>
        <v>1506</v>
      </c>
      <c r="I414" s="38">
        <f>TRUNC(D414*H414)</f>
        <v>109636</v>
      </c>
      <c r="J414" s="38"/>
      <c r="K414" s="38"/>
      <c r="L414" s="94"/>
    </row>
    <row r="415" spans="1:14" ht="17.25" customHeight="1">
      <c r="A415" s="22" t="s">
        <v>668</v>
      </c>
      <c r="B415" s="23" t="s">
        <v>1327</v>
      </c>
      <c r="C415" s="23" t="s">
        <v>666</v>
      </c>
      <c r="D415" s="32">
        <v>36</v>
      </c>
      <c r="E415" s="38">
        <f t="shared" si="10"/>
        <v>39468</v>
      </c>
      <c r="F415" s="38"/>
      <c r="G415" s="38"/>
      <c r="H415" s="38">
        <f>+I414</f>
        <v>109636</v>
      </c>
      <c r="I415" s="38">
        <f>TRUNC(D415/100*H415)</f>
        <v>39468</v>
      </c>
      <c r="J415" s="38"/>
      <c r="K415" s="38"/>
      <c r="L415" s="94"/>
    </row>
    <row r="416" spans="1:14" ht="17.25" customHeight="1">
      <c r="A416" s="22" t="s">
        <v>1523</v>
      </c>
      <c r="B416" s="29" t="s">
        <v>2050</v>
      </c>
      <c r="C416" s="23" t="s">
        <v>770</v>
      </c>
      <c r="D416" s="32"/>
      <c r="E416" s="38">
        <f t="shared" si="10"/>
        <v>0</v>
      </c>
      <c r="F416" s="38"/>
      <c r="G416" s="38"/>
      <c r="H416" s="38"/>
      <c r="I416" s="38"/>
      <c r="J416" s="38" t="s">
        <v>635</v>
      </c>
      <c r="K416" s="38"/>
      <c r="L416" s="23"/>
      <c r="N416" s="77"/>
    </row>
    <row r="417" spans="1:14" ht="17.25" customHeight="1">
      <c r="A417" s="22" t="s">
        <v>1429</v>
      </c>
      <c r="B417" s="23" t="s">
        <v>1249</v>
      </c>
      <c r="C417" s="23" t="s">
        <v>770</v>
      </c>
      <c r="D417" s="32"/>
      <c r="E417" s="38">
        <f t="shared" si="10"/>
        <v>0</v>
      </c>
      <c r="F417" s="38"/>
      <c r="G417" s="38"/>
      <c r="H417" s="38"/>
      <c r="I417" s="38"/>
      <c r="J417" s="38" t="s">
        <v>635</v>
      </c>
      <c r="K417" s="38"/>
      <c r="L417" s="23"/>
      <c r="N417" s="77"/>
    </row>
    <row r="418" spans="1:14" ht="17.25" customHeight="1">
      <c r="A418" s="22" t="s">
        <v>1433</v>
      </c>
      <c r="B418" s="29" t="s">
        <v>1250</v>
      </c>
      <c r="C418" s="23" t="s">
        <v>770</v>
      </c>
      <c r="D418" s="76"/>
      <c r="E418" s="38"/>
      <c r="F418" s="53"/>
      <c r="G418" s="53"/>
      <c r="H418" s="53"/>
      <c r="I418" s="53"/>
      <c r="J418" s="38" t="s">
        <v>635</v>
      </c>
      <c r="K418" s="38"/>
      <c r="L418" s="23"/>
    </row>
    <row r="419" spans="1:14">
      <c r="A419" s="22" t="s">
        <v>701</v>
      </c>
      <c r="B419" s="23"/>
      <c r="C419" s="23"/>
      <c r="D419" s="32"/>
      <c r="E419" s="38">
        <f>SUM(E409:E418)</f>
        <v>1306659</v>
      </c>
      <c r="F419" s="38"/>
      <c r="G419" s="38">
        <f>SUM(G409:G418)</f>
        <v>388785</v>
      </c>
      <c r="H419" s="38"/>
      <c r="I419" s="38">
        <f>SUM(I409:I418)</f>
        <v>149104</v>
      </c>
      <c r="J419" s="38"/>
      <c r="K419" s="38">
        <f>SUM(K409:K418)</f>
        <v>768770</v>
      </c>
      <c r="L419" s="29"/>
    </row>
    <row r="420" spans="1:14">
      <c r="A420" s="22"/>
      <c r="B420" s="23"/>
      <c r="C420" s="23"/>
      <c r="D420" s="32"/>
      <c r="E420" s="38"/>
      <c r="F420" s="38"/>
      <c r="G420" s="38"/>
      <c r="H420" s="38"/>
      <c r="I420" s="38"/>
      <c r="J420" s="38"/>
      <c r="K420" s="38"/>
      <c r="L420" s="29"/>
    </row>
    <row r="421" spans="1:14">
      <c r="A421" s="39" t="s">
        <v>682</v>
      </c>
      <c r="B421" s="33" t="s">
        <v>1164</v>
      </c>
      <c r="C421" s="34" t="s">
        <v>666</v>
      </c>
      <c r="D421" s="35">
        <f>+집계표!$G$2</f>
        <v>1.1000000000000001</v>
      </c>
      <c r="E421" s="40">
        <f>(G421+I421+K421)</f>
        <v>427663</v>
      </c>
      <c r="F421" s="40"/>
      <c r="G421" s="40"/>
      <c r="H421" s="40"/>
      <c r="I421" s="40"/>
      <c r="J421" s="40">
        <f>+G419</f>
        <v>388785</v>
      </c>
      <c r="K421" s="40">
        <f>TRUNC(D421*J421)</f>
        <v>427663</v>
      </c>
      <c r="L421" s="23"/>
    </row>
    <row r="422" spans="1:14">
      <c r="A422" s="39" t="s">
        <v>670</v>
      </c>
      <c r="B422" s="33" t="s">
        <v>425</v>
      </c>
      <c r="C422" s="34" t="s">
        <v>666</v>
      </c>
      <c r="D422" s="35">
        <f>+집계표!$H$2</f>
        <v>0.2</v>
      </c>
      <c r="E422" s="40">
        <f>(G422+I422+K422)</f>
        <v>163289</v>
      </c>
      <c r="F422" s="40"/>
      <c r="G422" s="40"/>
      <c r="H422" s="40"/>
      <c r="I422" s="40"/>
      <c r="J422" s="40">
        <f>+J421+K421</f>
        <v>816448</v>
      </c>
      <c r="K422" s="40">
        <f>TRUNC(D422*J422)</f>
        <v>163289</v>
      </c>
      <c r="L422" s="23"/>
    </row>
    <row r="423" spans="1:14">
      <c r="A423" s="39" t="s">
        <v>718</v>
      </c>
      <c r="B423" s="33"/>
      <c r="C423" s="34"/>
      <c r="D423" s="36"/>
      <c r="E423" s="40">
        <f>SUM(E419:E422)</f>
        <v>1897611</v>
      </c>
      <c r="F423" s="40"/>
      <c r="G423" s="40">
        <f>SUM(G419:G422)</f>
        <v>388785</v>
      </c>
      <c r="H423" s="40"/>
      <c r="I423" s="40">
        <f>SUM(I419:I422)</f>
        <v>149104</v>
      </c>
      <c r="J423" s="40"/>
      <c r="K423" s="40">
        <f>SUM(K419:K422)</f>
        <v>1359722</v>
      </c>
      <c r="L423" s="23"/>
    </row>
    <row r="424" spans="1:14" ht="17.25" customHeight="1">
      <c r="A424" s="39"/>
      <c r="B424" s="30"/>
      <c r="C424" s="23"/>
      <c r="D424" s="32"/>
      <c r="E424" s="38"/>
      <c r="F424" s="38"/>
      <c r="G424" s="38"/>
      <c r="H424" s="53"/>
      <c r="I424" s="38"/>
      <c r="J424" s="38"/>
      <c r="K424" s="38"/>
      <c r="L424" s="23"/>
    </row>
    <row r="425" spans="1:14" ht="17.25" customHeight="1">
      <c r="A425" s="41" t="s">
        <v>1763</v>
      </c>
      <c r="B425" s="37"/>
      <c r="C425" s="23"/>
      <c r="D425" s="23"/>
      <c r="E425" s="42"/>
      <c r="F425" s="54"/>
      <c r="G425" s="42"/>
      <c r="H425" s="54"/>
      <c r="I425" s="42"/>
      <c r="J425" s="54"/>
      <c r="K425" s="42"/>
      <c r="L425" s="28"/>
    </row>
    <row r="426" spans="1:14">
      <c r="A426" s="22" t="s">
        <v>1154</v>
      </c>
      <c r="B426" s="30"/>
      <c r="C426" s="23" t="s">
        <v>685</v>
      </c>
      <c r="D426" s="32">
        <v>0.5</v>
      </c>
      <c r="E426" s="38">
        <f>+G426+I426+K426</f>
        <v>136457</v>
      </c>
      <c r="F426" s="38">
        <f>+인건비!$D$6</f>
        <v>272915</v>
      </c>
      <c r="G426" s="38">
        <f>TRUNC(D426*F426)</f>
        <v>136457</v>
      </c>
      <c r="H426" s="53"/>
      <c r="I426" s="53"/>
      <c r="J426" s="53"/>
      <c r="K426" s="53"/>
      <c r="L426" s="23"/>
    </row>
    <row r="427" spans="1:14">
      <c r="A427" s="22" t="s">
        <v>1302</v>
      </c>
      <c r="B427" s="30" t="s">
        <v>662</v>
      </c>
      <c r="C427" s="23" t="s">
        <v>685</v>
      </c>
      <c r="D427" s="32">
        <v>1.5</v>
      </c>
      <c r="E427" s="38">
        <f>+G427+I427+K427</f>
        <v>378492</v>
      </c>
      <c r="F427" s="38">
        <f>+인건비!$D$8</f>
        <v>252328</v>
      </c>
      <c r="G427" s="38">
        <f>TRUNC(D427*F427)</f>
        <v>378492</v>
      </c>
      <c r="H427" s="38"/>
      <c r="I427" s="38"/>
      <c r="J427" s="38"/>
      <c r="K427" s="38"/>
      <c r="L427" s="23"/>
    </row>
    <row r="428" spans="1:14" ht="17.25" customHeight="1">
      <c r="A428" s="22" t="s">
        <v>678</v>
      </c>
      <c r="B428" s="23"/>
      <c r="C428" s="23" t="s">
        <v>685</v>
      </c>
      <c r="D428" s="32">
        <v>1.5</v>
      </c>
      <c r="E428" s="38">
        <f t="shared" ref="E428:E434" si="11">(G428+I428+K428)</f>
        <v>335187</v>
      </c>
      <c r="F428" s="38"/>
      <c r="G428" s="38"/>
      <c r="H428" s="38"/>
      <c r="I428" s="38"/>
      <c r="J428" s="38">
        <f>+인건비!$E$21</f>
        <v>223458</v>
      </c>
      <c r="K428" s="38">
        <f>TRUNC(D428*J428)</f>
        <v>335187</v>
      </c>
      <c r="L428" s="23"/>
    </row>
    <row r="429" spans="1:14" ht="17.25" customHeight="1">
      <c r="A429" s="22" t="s">
        <v>1187</v>
      </c>
      <c r="B429" s="23"/>
      <c r="C429" s="23" t="s">
        <v>685</v>
      </c>
      <c r="D429" s="32">
        <v>1.5</v>
      </c>
      <c r="E429" s="38">
        <f t="shared" si="11"/>
        <v>321333</v>
      </c>
      <c r="F429" s="38"/>
      <c r="G429" s="38"/>
      <c r="H429" s="38"/>
      <c r="I429" s="38"/>
      <c r="J429" s="38">
        <f>+인건비!$E$18</f>
        <v>214222</v>
      </c>
      <c r="K429" s="38">
        <f>TRUNC(D429*J429)</f>
        <v>321333</v>
      </c>
      <c r="L429" s="23"/>
    </row>
    <row r="430" spans="1:14" ht="17.25" customHeight="1">
      <c r="A430" s="22" t="s">
        <v>1182</v>
      </c>
      <c r="B430" s="23"/>
      <c r="C430" s="23" t="s">
        <v>685</v>
      </c>
      <c r="D430" s="32">
        <v>3</v>
      </c>
      <c r="E430" s="38">
        <f t="shared" si="11"/>
        <v>496635</v>
      </c>
      <c r="F430" s="38"/>
      <c r="G430" s="38"/>
      <c r="H430" s="38"/>
      <c r="I430" s="38"/>
      <c r="J430" s="38">
        <f>+인건비!$E$17</f>
        <v>165545</v>
      </c>
      <c r="K430" s="38">
        <f>TRUNC(D430*J430)</f>
        <v>496635</v>
      </c>
      <c r="L430" s="23"/>
    </row>
    <row r="431" spans="1:14" ht="17.25" customHeight="1">
      <c r="A431" s="22" t="s">
        <v>681</v>
      </c>
      <c r="B431" s="23"/>
      <c r="C431" s="23" t="s">
        <v>739</v>
      </c>
      <c r="D431" s="32">
        <v>101.8</v>
      </c>
      <c r="E431" s="38">
        <f t="shared" si="11"/>
        <v>153310</v>
      </c>
      <c r="F431" s="38"/>
      <c r="G431" s="38"/>
      <c r="H431" s="38">
        <f>+재료비!$K$7</f>
        <v>1506</v>
      </c>
      <c r="I431" s="38">
        <f>TRUNC(D431*H431)</f>
        <v>153310</v>
      </c>
      <c r="J431" s="38"/>
      <c r="K431" s="38"/>
      <c r="L431" s="94"/>
    </row>
    <row r="432" spans="1:14" ht="17.25" customHeight="1">
      <c r="A432" s="22" t="s">
        <v>668</v>
      </c>
      <c r="B432" s="23" t="s">
        <v>1327</v>
      </c>
      <c r="C432" s="23" t="s">
        <v>666</v>
      </c>
      <c r="D432" s="32">
        <v>36</v>
      </c>
      <c r="E432" s="38">
        <f t="shared" si="11"/>
        <v>55191</v>
      </c>
      <c r="F432" s="38"/>
      <c r="G432" s="38"/>
      <c r="H432" s="38">
        <f>+I431</f>
        <v>153310</v>
      </c>
      <c r="I432" s="38">
        <f>TRUNC(D432/100*H432)</f>
        <v>55191</v>
      </c>
      <c r="J432" s="38"/>
      <c r="K432" s="38"/>
      <c r="L432" s="94"/>
    </row>
    <row r="433" spans="1:12" ht="17.25" customHeight="1">
      <c r="A433" s="22" t="s">
        <v>1523</v>
      </c>
      <c r="B433" s="29" t="s">
        <v>2049</v>
      </c>
      <c r="C433" s="23" t="s">
        <v>770</v>
      </c>
      <c r="D433" s="32"/>
      <c r="E433" s="38">
        <f t="shared" si="11"/>
        <v>0</v>
      </c>
      <c r="F433" s="38"/>
      <c r="G433" s="38"/>
      <c r="H433" s="38"/>
      <c r="I433" s="38"/>
      <c r="J433" s="38" t="s">
        <v>635</v>
      </c>
      <c r="K433" s="38"/>
      <c r="L433" s="23"/>
    </row>
    <row r="434" spans="1:12" ht="17.25" customHeight="1">
      <c r="A434" s="22" t="s">
        <v>1429</v>
      </c>
      <c r="B434" s="23" t="s">
        <v>1258</v>
      </c>
      <c r="C434" s="23" t="s">
        <v>770</v>
      </c>
      <c r="D434" s="32"/>
      <c r="E434" s="38">
        <f t="shared" si="11"/>
        <v>0</v>
      </c>
      <c r="F434" s="38"/>
      <c r="G434" s="38"/>
      <c r="H434" s="38"/>
      <c r="I434" s="38"/>
      <c r="J434" s="38" t="s">
        <v>635</v>
      </c>
      <c r="K434" s="38"/>
      <c r="L434" s="23"/>
    </row>
    <row r="435" spans="1:12" ht="17.25" customHeight="1">
      <c r="A435" s="22" t="s">
        <v>1433</v>
      </c>
      <c r="B435" s="29" t="s">
        <v>1250</v>
      </c>
      <c r="C435" s="23" t="s">
        <v>770</v>
      </c>
      <c r="D435" s="76"/>
      <c r="E435" s="38"/>
      <c r="F435" s="53"/>
      <c r="G435" s="53"/>
      <c r="H435" s="53"/>
      <c r="I435" s="53"/>
      <c r="J435" s="38" t="s">
        <v>635</v>
      </c>
      <c r="K435" s="38"/>
      <c r="L435" s="23"/>
    </row>
    <row r="436" spans="1:12">
      <c r="A436" s="22" t="s">
        <v>701</v>
      </c>
      <c r="B436" s="23"/>
      <c r="C436" s="23"/>
      <c r="D436" s="32"/>
      <c r="E436" s="38">
        <f>SUM(E426:E435)</f>
        <v>1876605</v>
      </c>
      <c r="F436" s="38"/>
      <c r="G436" s="38">
        <f>SUM(G426:G435)</f>
        <v>514949</v>
      </c>
      <c r="H436" s="38"/>
      <c r="I436" s="38">
        <f>SUM(I426:I435)</f>
        <v>208501</v>
      </c>
      <c r="J436" s="38"/>
      <c r="K436" s="38">
        <f>SUM(K426:K435)</f>
        <v>1153155</v>
      </c>
      <c r="L436" s="29"/>
    </row>
    <row r="437" spans="1:12">
      <c r="A437" s="22"/>
      <c r="B437" s="23"/>
      <c r="C437" s="23"/>
      <c r="D437" s="32"/>
      <c r="E437" s="38"/>
      <c r="F437" s="38"/>
      <c r="G437" s="38"/>
      <c r="H437" s="38"/>
      <c r="I437" s="38"/>
      <c r="J437" s="38"/>
      <c r="K437" s="38"/>
      <c r="L437" s="29"/>
    </row>
    <row r="438" spans="1:12">
      <c r="A438" s="39" t="s">
        <v>682</v>
      </c>
      <c r="B438" s="33" t="s">
        <v>1164</v>
      </c>
      <c r="C438" s="34"/>
      <c r="D438" s="35">
        <f>+집계표!$G$2</f>
        <v>1.1000000000000001</v>
      </c>
      <c r="E438" s="40">
        <f>(G438+I438+K438)</f>
        <v>566443</v>
      </c>
      <c r="F438" s="40"/>
      <c r="G438" s="40"/>
      <c r="H438" s="40"/>
      <c r="I438" s="40"/>
      <c r="J438" s="40">
        <f>+G436</f>
        <v>514949</v>
      </c>
      <c r="K438" s="40">
        <f>TRUNC(D438*J438)</f>
        <v>566443</v>
      </c>
      <c r="L438" s="23"/>
    </row>
    <row r="439" spans="1:12">
      <c r="A439" s="39" t="s">
        <v>670</v>
      </c>
      <c r="B439" s="33" t="s">
        <v>425</v>
      </c>
      <c r="C439" s="34"/>
      <c r="D439" s="35">
        <f>+집계표!$H$2</f>
        <v>0.2</v>
      </c>
      <c r="E439" s="40">
        <f>(G439+I439+K439)</f>
        <v>216278</v>
      </c>
      <c r="F439" s="40"/>
      <c r="G439" s="40"/>
      <c r="H439" s="40"/>
      <c r="I439" s="40"/>
      <c r="J439" s="40">
        <f>+J438+K438</f>
        <v>1081392</v>
      </c>
      <c r="K439" s="40">
        <f>TRUNC(D439*J439)</f>
        <v>216278</v>
      </c>
      <c r="L439" s="23"/>
    </row>
    <row r="440" spans="1:12">
      <c r="A440" s="39" t="s">
        <v>718</v>
      </c>
      <c r="B440" s="33"/>
      <c r="C440" s="34"/>
      <c r="D440" s="36"/>
      <c r="E440" s="40">
        <f>SUM(E436:E439)</f>
        <v>2659326</v>
      </c>
      <c r="F440" s="40"/>
      <c r="G440" s="40">
        <f>SUM(G436:G439)</f>
        <v>514949</v>
      </c>
      <c r="H440" s="40"/>
      <c r="I440" s="40">
        <f>SUM(I436:I439)</f>
        <v>208501</v>
      </c>
      <c r="J440" s="40"/>
      <c r="K440" s="40">
        <f>SUM(K436:K439)</f>
        <v>1935876</v>
      </c>
      <c r="L440" s="23"/>
    </row>
    <row r="441" spans="1:12" ht="17.25" customHeight="1">
      <c r="A441" s="39"/>
      <c r="B441" s="30"/>
      <c r="C441" s="23"/>
      <c r="D441" s="32"/>
      <c r="E441" s="38"/>
      <c r="F441" s="38"/>
      <c r="G441" s="38"/>
      <c r="H441" s="53"/>
      <c r="I441" s="38"/>
      <c r="J441" s="38"/>
      <c r="K441" s="38"/>
      <c r="L441" s="23"/>
    </row>
    <row r="442" spans="1:12" ht="17.25" customHeight="1">
      <c r="A442" s="41" t="s">
        <v>1764</v>
      </c>
      <c r="B442" s="37"/>
      <c r="C442" s="23"/>
      <c r="D442" s="23"/>
      <c r="E442" s="42"/>
      <c r="F442" s="54"/>
      <c r="G442" s="42"/>
      <c r="H442" s="54"/>
      <c r="I442" s="42"/>
      <c r="J442" s="54"/>
      <c r="K442" s="42"/>
      <c r="L442" s="28"/>
    </row>
    <row r="443" spans="1:12">
      <c r="A443" s="22" t="s">
        <v>1154</v>
      </c>
      <c r="B443" s="30"/>
      <c r="C443" s="23" t="s">
        <v>685</v>
      </c>
      <c r="D443" s="32">
        <v>0.5</v>
      </c>
      <c r="E443" s="38">
        <f>+G443+I443+K443</f>
        <v>136457</v>
      </c>
      <c r="F443" s="38">
        <f>+인건비!$D$6</f>
        <v>272915</v>
      </c>
      <c r="G443" s="38">
        <f>TRUNC(D443*F443)</f>
        <v>136457</v>
      </c>
      <c r="H443" s="53"/>
      <c r="I443" s="53"/>
      <c r="J443" s="53"/>
      <c r="K443" s="53"/>
      <c r="L443" s="23"/>
    </row>
    <row r="444" spans="1:12">
      <c r="A444" s="22" t="s">
        <v>1302</v>
      </c>
      <c r="B444" s="30" t="s">
        <v>662</v>
      </c>
      <c r="C444" s="23" t="s">
        <v>685</v>
      </c>
      <c r="D444" s="32">
        <v>2</v>
      </c>
      <c r="E444" s="38">
        <f>+G444+I444+K444</f>
        <v>504656</v>
      </c>
      <c r="F444" s="38">
        <f>+인건비!$D$8</f>
        <v>252328</v>
      </c>
      <c r="G444" s="38">
        <f>TRUNC(D444*F444)</f>
        <v>504656</v>
      </c>
      <c r="H444" s="38"/>
      <c r="I444" s="38"/>
      <c r="J444" s="38"/>
      <c r="K444" s="38"/>
      <c r="L444" s="23"/>
    </row>
    <row r="445" spans="1:12" ht="17.25" customHeight="1">
      <c r="A445" s="22" t="s">
        <v>678</v>
      </c>
      <c r="B445" s="23"/>
      <c r="C445" s="23" t="s">
        <v>685</v>
      </c>
      <c r="D445" s="32">
        <v>2</v>
      </c>
      <c r="E445" s="38">
        <f t="shared" ref="E445:E451" si="12">(G445+I445+K445)</f>
        <v>446916</v>
      </c>
      <c r="F445" s="38"/>
      <c r="G445" s="38"/>
      <c r="H445" s="38"/>
      <c r="I445" s="38"/>
      <c r="J445" s="38">
        <f>+인건비!$E$21</f>
        <v>223458</v>
      </c>
      <c r="K445" s="38">
        <f>TRUNC(D445*J445)</f>
        <v>446916</v>
      </c>
      <c r="L445" s="23"/>
    </row>
    <row r="446" spans="1:12" ht="17.25" customHeight="1">
      <c r="A446" s="22" t="s">
        <v>1187</v>
      </c>
      <c r="B446" s="23"/>
      <c r="C446" s="23" t="s">
        <v>685</v>
      </c>
      <c r="D446" s="32">
        <v>2</v>
      </c>
      <c r="E446" s="38">
        <f t="shared" si="12"/>
        <v>428444</v>
      </c>
      <c r="F446" s="38"/>
      <c r="G446" s="38"/>
      <c r="H446" s="38"/>
      <c r="I446" s="38"/>
      <c r="J446" s="38">
        <f>+인건비!$E$18</f>
        <v>214222</v>
      </c>
      <c r="K446" s="38">
        <f>TRUNC(D446*J446)</f>
        <v>428444</v>
      </c>
      <c r="L446" s="23"/>
    </row>
    <row r="447" spans="1:12" ht="17.25" customHeight="1">
      <c r="A447" s="22" t="s">
        <v>1182</v>
      </c>
      <c r="B447" s="23"/>
      <c r="C447" s="23" t="s">
        <v>685</v>
      </c>
      <c r="D447" s="32">
        <v>4</v>
      </c>
      <c r="E447" s="38">
        <f t="shared" si="12"/>
        <v>662180</v>
      </c>
      <c r="F447" s="38"/>
      <c r="G447" s="38"/>
      <c r="H447" s="38"/>
      <c r="I447" s="38"/>
      <c r="J447" s="38">
        <f>+인건비!$E$17</f>
        <v>165545</v>
      </c>
      <c r="K447" s="38">
        <f>TRUNC(D447*J447)</f>
        <v>662180</v>
      </c>
      <c r="L447" s="23"/>
    </row>
    <row r="448" spans="1:12" ht="17.25" customHeight="1">
      <c r="A448" s="22" t="s">
        <v>681</v>
      </c>
      <c r="B448" s="23"/>
      <c r="C448" s="23" t="s">
        <v>739</v>
      </c>
      <c r="D448" s="32">
        <v>131</v>
      </c>
      <c r="E448" s="38">
        <f t="shared" si="12"/>
        <v>197286</v>
      </c>
      <c r="F448" s="38"/>
      <c r="G448" s="38"/>
      <c r="H448" s="38">
        <f>+재료비!$K$7</f>
        <v>1506</v>
      </c>
      <c r="I448" s="38">
        <f>TRUNC(D448*H448)</f>
        <v>197286</v>
      </c>
      <c r="J448" s="38"/>
      <c r="K448" s="38"/>
      <c r="L448" s="94"/>
    </row>
    <row r="449" spans="1:12" ht="17.25" customHeight="1">
      <c r="A449" s="22" t="s">
        <v>668</v>
      </c>
      <c r="B449" s="23" t="s">
        <v>1327</v>
      </c>
      <c r="C449" s="23" t="s">
        <v>666</v>
      </c>
      <c r="D449" s="151">
        <v>32</v>
      </c>
      <c r="E449" s="38">
        <f t="shared" si="12"/>
        <v>63131</v>
      </c>
      <c r="F449" s="38"/>
      <c r="G449" s="38"/>
      <c r="H449" s="38">
        <f>+I448</f>
        <v>197286</v>
      </c>
      <c r="I449" s="38">
        <f>TRUNC(D449/100*H449)</f>
        <v>63131</v>
      </c>
      <c r="J449" s="38"/>
      <c r="K449" s="38"/>
      <c r="L449" s="94"/>
    </row>
    <row r="450" spans="1:12" ht="17.25" customHeight="1">
      <c r="A450" s="22" t="s">
        <v>1523</v>
      </c>
      <c r="B450" s="29" t="s">
        <v>2051</v>
      </c>
      <c r="C450" s="23" t="s">
        <v>770</v>
      </c>
      <c r="D450" s="32"/>
      <c r="E450" s="38">
        <f t="shared" si="12"/>
        <v>0</v>
      </c>
      <c r="F450" s="38"/>
      <c r="G450" s="38"/>
      <c r="H450" s="38"/>
      <c r="I450" s="38"/>
      <c r="J450" s="38" t="s">
        <v>635</v>
      </c>
      <c r="K450" s="38"/>
      <c r="L450" s="23"/>
    </row>
    <row r="451" spans="1:12" ht="17.25" customHeight="1">
      <c r="A451" s="22" t="s">
        <v>1429</v>
      </c>
      <c r="B451" s="23" t="s">
        <v>1246</v>
      </c>
      <c r="C451" s="23" t="s">
        <v>770</v>
      </c>
      <c r="D451" s="32"/>
      <c r="E451" s="38">
        <f t="shared" si="12"/>
        <v>0</v>
      </c>
      <c r="F451" s="38"/>
      <c r="G451" s="38"/>
      <c r="H451" s="38"/>
      <c r="I451" s="38"/>
      <c r="J451" s="38" t="s">
        <v>635</v>
      </c>
      <c r="K451" s="38"/>
      <c r="L451" s="23"/>
    </row>
    <row r="452" spans="1:12" ht="17.25" customHeight="1">
      <c r="A452" s="22" t="s">
        <v>1433</v>
      </c>
      <c r="B452" s="29" t="s">
        <v>1250</v>
      </c>
      <c r="C452" s="23" t="s">
        <v>770</v>
      </c>
      <c r="D452" s="76"/>
      <c r="E452" s="38"/>
      <c r="F452" s="53"/>
      <c r="G452" s="53"/>
      <c r="H452" s="53"/>
      <c r="I452" s="53"/>
      <c r="J452" s="38" t="s">
        <v>635</v>
      </c>
      <c r="K452" s="38"/>
      <c r="L452" s="23"/>
    </row>
    <row r="453" spans="1:12">
      <c r="A453" s="22" t="s">
        <v>701</v>
      </c>
      <c r="B453" s="23"/>
      <c r="C453" s="23"/>
      <c r="D453" s="32"/>
      <c r="E453" s="38">
        <f>SUM(E443:E452)</f>
        <v>2439070</v>
      </c>
      <c r="F453" s="38"/>
      <c r="G453" s="38">
        <f>SUM(G443:G452)</f>
        <v>641113</v>
      </c>
      <c r="H453" s="38"/>
      <c r="I453" s="38">
        <f>SUM(I443:I452)</f>
        <v>260417</v>
      </c>
      <c r="J453" s="38"/>
      <c r="K453" s="38">
        <f>SUM(K443:K452)</f>
        <v>1537540</v>
      </c>
      <c r="L453" s="29"/>
    </row>
    <row r="454" spans="1:12">
      <c r="A454" s="22"/>
      <c r="B454" s="23"/>
      <c r="C454" s="23"/>
      <c r="D454" s="32"/>
      <c r="E454" s="38"/>
      <c r="F454" s="38"/>
      <c r="G454" s="38"/>
      <c r="H454" s="38"/>
      <c r="I454" s="38"/>
      <c r="J454" s="38"/>
      <c r="K454" s="38"/>
      <c r="L454" s="29"/>
    </row>
    <row r="455" spans="1:12">
      <c r="A455" s="39" t="s">
        <v>682</v>
      </c>
      <c r="B455" s="33" t="s">
        <v>1164</v>
      </c>
      <c r="C455" s="34"/>
      <c r="D455" s="35">
        <f>+집계표!$G$2</f>
        <v>1.1000000000000001</v>
      </c>
      <c r="E455" s="40">
        <f>(G455+I455+K455)</f>
        <v>705224</v>
      </c>
      <c r="F455" s="40"/>
      <c r="G455" s="40"/>
      <c r="H455" s="40"/>
      <c r="I455" s="40"/>
      <c r="J455" s="40">
        <f>+G453</f>
        <v>641113</v>
      </c>
      <c r="K455" s="40">
        <f>TRUNC(D455*J455)</f>
        <v>705224</v>
      </c>
      <c r="L455" s="23"/>
    </row>
    <row r="456" spans="1:12">
      <c r="A456" s="39" t="s">
        <v>670</v>
      </c>
      <c r="B456" s="33" t="s">
        <v>425</v>
      </c>
      <c r="C456" s="34"/>
      <c r="D456" s="35">
        <f>+집계표!$H$2</f>
        <v>0.2</v>
      </c>
      <c r="E456" s="40">
        <f>(G456+I456+K456)</f>
        <v>269267</v>
      </c>
      <c r="F456" s="40"/>
      <c r="G456" s="40"/>
      <c r="H456" s="40"/>
      <c r="I456" s="40"/>
      <c r="J456" s="40">
        <f>+J455+K455</f>
        <v>1346337</v>
      </c>
      <c r="K456" s="40">
        <f>TRUNC(D456*J456)</f>
        <v>269267</v>
      </c>
      <c r="L456" s="23"/>
    </row>
    <row r="457" spans="1:12">
      <c r="A457" s="39" t="s">
        <v>718</v>
      </c>
      <c r="B457" s="33"/>
      <c r="C457" s="34"/>
      <c r="D457" s="36"/>
      <c r="E457" s="40">
        <f>SUM(E453:E456)</f>
        <v>3413561</v>
      </c>
      <c r="F457" s="40"/>
      <c r="G457" s="40">
        <f>SUM(G453:G456)</f>
        <v>641113</v>
      </c>
      <c r="H457" s="40"/>
      <c r="I457" s="40">
        <f>SUM(I453:I456)</f>
        <v>260417</v>
      </c>
      <c r="J457" s="40"/>
      <c r="K457" s="40">
        <f>SUM(K453:K456)</f>
        <v>2512031</v>
      </c>
      <c r="L457" s="23"/>
    </row>
    <row r="458" spans="1:12" ht="17.25" customHeight="1">
      <c r="A458" s="39"/>
      <c r="B458" s="30"/>
      <c r="C458" s="23"/>
      <c r="D458" s="32"/>
      <c r="E458" s="38"/>
      <c r="F458" s="38"/>
      <c r="G458" s="38"/>
      <c r="H458" s="53"/>
      <c r="I458" s="38"/>
      <c r="J458" s="38"/>
      <c r="K458" s="38"/>
      <c r="L458" s="23"/>
    </row>
    <row r="459" spans="1:12" ht="17.25" customHeight="1">
      <c r="A459" s="41" t="s">
        <v>1742</v>
      </c>
      <c r="B459" s="37"/>
      <c r="C459" s="23"/>
      <c r="D459" s="23"/>
      <c r="E459" s="42"/>
      <c r="F459" s="54"/>
      <c r="G459" s="42"/>
      <c r="H459" s="54"/>
      <c r="I459" s="42"/>
      <c r="J459" s="54"/>
      <c r="K459" s="42"/>
      <c r="L459" s="28"/>
    </row>
    <row r="460" spans="1:12">
      <c r="A460" s="22" t="s">
        <v>1154</v>
      </c>
      <c r="B460" s="30"/>
      <c r="C460" s="23" t="s">
        <v>685</v>
      </c>
      <c r="D460" s="32">
        <v>0.5</v>
      </c>
      <c r="E460" s="38">
        <f>+G460+I460+K460</f>
        <v>136457</v>
      </c>
      <c r="F460" s="38">
        <f>+인건비!$D$6</f>
        <v>272915</v>
      </c>
      <c r="G460" s="38">
        <f>TRUNC(D460*F460)</f>
        <v>136457</v>
      </c>
      <c r="H460" s="53"/>
      <c r="I460" s="53"/>
      <c r="J460" s="53"/>
      <c r="K460" s="53"/>
      <c r="L460" s="23"/>
    </row>
    <row r="461" spans="1:12">
      <c r="A461" s="22" t="s">
        <v>1302</v>
      </c>
      <c r="B461" s="30" t="s">
        <v>662</v>
      </c>
      <c r="C461" s="23" t="s">
        <v>685</v>
      </c>
      <c r="D461" s="32">
        <v>2</v>
      </c>
      <c r="E461" s="38">
        <f>+G461+I461+K461</f>
        <v>504656</v>
      </c>
      <c r="F461" s="38">
        <f>+인건비!$D$8</f>
        <v>252328</v>
      </c>
      <c r="G461" s="38">
        <f>TRUNC(D461*F461)</f>
        <v>504656</v>
      </c>
      <c r="H461" s="38"/>
      <c r="I461" s="38"/>
      <c r="J461" s="38"/>
      <c r="K461" s="38"/>
      <c r="L461" s="23"/>
    </row>
    <row r="462" spans="1:12" ht="17.25" customHeight="1">
      <c r="A462" s="22" t="s">
        <v>678</v>
      </c>
      <c r="B462" s="23"/>
      <c r="C462" s="23" t="s">
        <v>685</v>
      </c>
      <c r="D462" s="32">
        <v>2</v>
      </c>
      <c r="E462" s="38">
        <f t="shared" ref="E462:E468" si="13">(G462+I462+K462)</f>
        <v>446916</v>
      </c>
      <c r="F462" s="38"/>
      <c r="G462" s="38"/>
      <c r="H462" s="38"/>
      <c r="I462" s="38"/>
      <c r="J462" s="38">
        <f>+인건비!$E$21</f>
        <v>223458</v>
      </c>
      <c r="K462" s="38">
        <f>TRUNC(D462*J462)</f>
        <v>446916</v>
      </c>
      <c r="L462" s="23"/>
    </row>
    <row r="463" spans="1:12" ht="17.25" customHeight="1">
      <c r="A463" s="22" t="s">
        <v>1187</v>
      </c>
      <c r="B463" s="23"/>
      <c r="C463" s="23" t="s">
        <v>685</v>
      </c>
      <c r="D463" s="32">
        <v>2</v>
      </c>
      <c r="E463" s="38">
        <f t="shared" si="13"/>
        <v>428444</v>
      </c>
      <c r="F463" s="38"/>
      <c r="G463" s="38"/>
      <c r="H463" s="38"/>
      <c r="I463" s="38"/>
      <c r="J463" s="38">
        <f>+인건비!$E$18</f>
        <v>214222</v>
      </c>
      <c r="K463" s="38">
        <f>TRUNC(D463*J463)</f>
        <v>428444</v>
      </c>
      <c r="L463" s="23"/>
    </row>
    <row r="464" spans="1:12" ht="17.25" customHeight="1">
      <c r="A464" s="22" t="s">
        <v>1182</v>
      </c>
      <c r="B464" s="23"/>
      <c r="C464" s="23" t="s">
        <v>685</v>
      </c>
      <c r="D464" s="32">
        <v>4</v>
      </c>
      <c r="E464" s="38">
        <f t="shared" si="13"/>
        <v>662180</v>
      </c>
      <c r="F464" s="38"/>
      <c r="G464" s="38"/>
      <c r="H464" s="38"/>
      <c r="I464" s="38"/>
      <c r="J464" s="38">
        <f>+인건비!$E$17</f>
        <v>165545</v>
      </c>
      <c r="K464" s="38">
        <f>TRUNC(D464*J464)</f>
        <v>662180</v>
      </c>
      <c r="L464" s="23"/>
    </row>
    <row r="465" spans="1:12" ht="17.25" customHeight="1">
      <c r="A465" s="22" t="s">
        <v>681</v>
      </c>
      <c r="B465" s="23"/>
      <c r="C465" s="23" t="s">
        <v>739</v>
      </c>
      <c r="D465" s="32">
        <v>131</v>
      </c>
      <c r="E465" s="38">
        <f t="shared" si="13"/>
        <v>197286</v>
      </c>
      <c r="F465" s="38"/>
      <c r="G465" s="38"/>
      <c r="H465" s="38">
        <f>+재료비!$K$7</f>
        <v>1506</v>
      </c>
      <c r="I465" s="38">
        <f>TRUNC(D465*H465)</f>
        <v>197286</v>
      </c>
      <c r="J465" s="38"/>
      <c r="K465" s="38"/>
      <c r="L465" s="94"/>
    </row>
    <row r="466" spans="1:12" ht="17.25" customHeight="1">
      <c r="A466" s="22" t="s">
        <v>668</v>
      </c>
      <c r="B466" s="23" t="s">
        <v>1327</v>
      </c>
      <c r="C466" s="23" t="s">
        <v>666</v>
      </c>
      <c r="D466" s="151">
        <v>32</v>
      </c>
      <c r="E466" s="38">
        <f t="shared" si="13"/>
        <v>63131</v>
      </c>
      <c r="F466" s="38"/>
      <c r="G466" s="38"/>
      <c r="H466" s="38">
        <f>+I465</f>
        <v>197286</v>
      </c>
      <c r="I466" s="38">
        <f>TRUNC(D466/100*H466)</f>
        <v>63131</v>
      </c>
      <c r="J466" s="38"/>
      <c r="K466" s="38"/>
      <c r="L466" s="94"/>
    </row>
    <row r="467" spans="1:12" ht="17.25" customHeight="1">
      <c r="A467" s="22" t="s">
        <v>1523</v>
      </c>
      <c r="B467" s="29" t="s">
        <v>1500</v>
      </c>
      <c r="C467" s="23" t="s">
        <v>770</v>
      </c>
      <c r="D467" s="32"/>
      <c r="E467" s="38">
        <f t="shared" si="13"/>
        <v>0</v>
      </c>
      <c r="F467" s="38"/>
      <c r="G467" s="38"/>
      <c r="H467" s="38"/>
      <c r="I467" s="38"/>
      <c r="J467" s="38" t="s">
        <v>635</v>
      </c>
      <c r="K467" s="38"/>
      <c r="L467" s="23"/>
    </row>
    <row r="468" spans="1:12" ht="17.25" customHeight="1">
      <c r="A468" s="22" t="s">
        <v>1429</v>
      </c>
      <c r="B468" s="23" t="s">
        <v>1246</v>
      </c>
      <c r="C468" s="23" t="s">
        <v>770</v>
      </c>
      <c r="D468" s="32"/>
      <c r="E468" s="38">
        <f t="shared" si="13"/>
        <v>0</v>
      </c>
      <c r="F468" s="38"/>
      <c r="G468" s="38"/>
      <c r="H468" s="38"/>
      <c r="I468" s="38"/>
      <c r="J468" s="38" t="s">
        <v>635</v>
      </c>
      <c r="K468" s="38"/>
      <c r="L468" s="23"/>
    </row>
    <row r="469" spans="1:12" ht="17.25" customHeight="1">
      <c r="A469" s="22" t="s">
        <v>1433</v>
      </c>
      <c r="B469" s="29" t="s">
        <v>1250</v>
      </c>
      <c r="C469" s="23" t="s">
        <v>770</v>
      </c>
      <c r="D469" s="76"/>
      <c r="E469" s="38"/>
      <c r="F469" s="53"/>
      <c r="G469" s="53"/>
      <c r="H469" s="53"/>
      <c r="I469" s="53"/>
      <c r="J469" s="38" t="s">
        <v>635</v>
      </c>
      <c r="K469" s="38"/>
      <c r="L469" s="23"/>
    </row>
    <row r="470" spans="1:12">
      <c r="A470" s="22" t="s">
        <v>701</v>
      </c>
      <c r="B470" s="23"/>
      <c r="C470" s="23"/>
      <c r="D470" s="32"/>
      <c r="E470" s="38">
        <f>SUM(E460:E469)</f>
        <v>2439070</v>
      </c>
      <c r="F470" s="38"/>
      <c r="G470" s="38">
        <f>SUM(G460:G469)</f>
        <v>641113</v>
      </c>
      <c r="H470" s="38"/>
      <c r="I470" s="38">
        <f>SUM(I460:I469)</f>
        <v>260417</v>
      </c>
      <c r="J470" s="38"/>
      <c r="K470" s="38">
        <f>SUM(K460:K469)</f>
        <v>1537540</v>
      </c>
      <c r="L470" s="29"/>
    </row>
    <row r="471" spans="1:12">
      <c r="A471" s="22"/>
      <c r="B471" s="23"/>
      <c r="C471" s="23"/>
      <c r="D471" s="32"/>
      <c r="E471" s="38"/>
      <c r="F471" s="38"/>
      <c r="G471" s="38"/>
      <c r="H471" s="38"/>
      <c r="I471" s="38"/>
      <c r="J471" s="38"/>
      <c r="K471" s="38"/>
      <c r="L471" s="29"/>
    </row>
    <row r="472" spans="1:12">
      <c r="A472" s="39" t="s">
        <v>682</v>
      </c>
      <c r="B472" s="33" t="s">
        <v>1164</v>
      </c>
      <c r="C472" s="34"/>
      <c r="D472" s="35">
        <f>+집계표!$G$2</f>
        <v>1.1000000000000001</v>
      </c>
      <c r="E472" s="40">
        <f>(G472+I472+K472)</f>
        <v>705224</v>
      </c>
      <c r="F472" s="40"/>
      <c r="G472" s="40"/>
      <c r="H472" s="40"/>
      <c r="I472" s="40"/>
      <c r="J472" s="40">
        <f>+G470</f>
        <v>641113</v>
      </c>
      <c r="K472" s="40">
        <f>TRUNC(D472*J472)</f>
        <v>705224</v>
      </c>
      <c r="L472" s="23"/>
    </row>
    <row r="473" spans="1:12">
      <c r="A473" s="39" t="s">
        <v>670</v>
      </c>
      <c r="B473" s="33" t="s">
        <v>425</v>
      </c>
      <c r="C473" s="34"/>
      <c r="D473" s="35">
        <f>+집계표!$H$2</f>
        <v>0.2</v>
      </c>
      <c r="E473" s="40">
        <f>(G473+I473+K473)</f>
        <v>269267</v>
      </c>
      <c r="F473" s="40"/>
      <c r="G473" s="40"/>
      <c r="H473" s="40"/>
      <c r="I473" s="40"/>
      <c r="J473" s="40">
        <f>+J472+K472</f>
        <v>1346337</v>
      </c>
      <c r="K473" s="40">
        <f>TRUNC(D473*J473)</f>
        <v>269267</v>
      </c>
      <c r="L473" s="23"/>
    </row>
    <row r="474" spans="1:12">
      <c r="A474" s="39" t="s">
        <v>718</v>
      </c>
      <c r="B474" s="33"/>
      <c r="C474" s="34"/>
      <c r="D474" s="36"/>
      <c r="E474" s="40">
        <f>SUM(E470:E473)</f>
        <v>3413561</v>
      </c>
      <c r="F474" s="40"/>
      <c r="G474" s="40">
        <f>SUM(G470:G473)</f>
        <v>641113</v>
      </c>
      <c r="H474" s="40"/>
      <c r="I474" s="40">
        <f>SUM(I470:I473)</f>
        <v>260417</v>
      </c>
      <c r="J474" s="40"/>
      <c r="K474" s="40">
        <f>SUM(K470:K473)</f>
        <v>2512031</v>
      </c>
      <c r="L474" s="23"/>
    </row>
    <row r="475" spans="1:12" ht="17.25" customHeight="1">
      <c r="A475" s="39"/>
      <c r="B475" s="30"/>
      <c r="C475" s="23"/>
      <c r="D475" s="32"/>
      <c r="E475" s="38"/>
      <c r="F475" s="38"/>
      <c r="G475" s="38"/>
      <c r="H475" s="53"/>
      <c r="I475" s="38"/>
      <c r="J475" s="38"/>
      <c r="K475" s="38"/>
      <c r="L475" s="23"/>
    </row>
    <row r="476" spans="1:12" ht="17.25" customHeight="1">
      <c r="A476" s="41" t="s">
        <v>1749</v>
      </c>
      <c r="B476" s="37"/>
      <c r="C476" s="23"/>
      <c r="D476" s="23"/>
      <c r="E476" s="42"/>
      <c r="F476" s="54"/>
      <c r="G476" s="42"/>
      <c r="H476" s="54"/>
      <c r="I476" s="42"/>
      <c r="J476" s="54"/>
      <c r="K476" s="42"/>
      <c r="L476" s="28"/>
    </row>
    <row r="477" spans="1:12">
      <c r="A477" s="22" t="s">
        <v>1154</v>
      </c>
      <c r="B477" s="30"/>
      <c r="C477" s="23" t="s">
        <v>685</v>
      </c>
      <c r="D477" s="32">
        <v>0.5</v>
      </c>
      <c r="E477" s="38">
        <f>+G477+I477+K477</f>
        <v>136457</v>
      </c>
      <c r="F477" s="38">
        <f>+인건비!$D$6</f>
        <v>272915</v>
      </c>
      <c r="G477" s="38">
        <f>TRUNC(D477*F477)</f>
        <v>136457</v>
      </c>
      <c r="H477" s="53"/>
      <c r="I477" s="53"/>
      <c r="J477" s="53"/>
      <c r="K477" s="53"/>
      <c r="L477" s="23"/>
    </row>
    <row r="478" spans="1:12">
      <c r="A478" s="22" t="s">
        <v>1302</v>
      </c>
      <c r="B478" s="30" t="s">
        <v>662</v>
      </c>
      <c r="C478" s="23" t="s">
        <v>685</v>
      </c>
      <c r="D478" s="32">
        <v>2.5</v>
      </c>
      <c r="E478" s="38">
        <f>+G478+I478+K478</f>
        <v>630820</v>
      </c>
      <c r="F478" s="38">
        <f>+인건비!$D$8</f>
        <v>252328</v>
      </c>
      <c r="G478" s="38">
        <f>TRUNC(D478*F478)</f>
        <v>630820</v>
      </c>
      <c r="H478" s="38"/>
      <c r="I478" s="38"/>
      <c r="J478" s="38"/>
      <c r="K478" s="38"/>
      <c r="L478" s="23"/>
    </row>
    <row r="479" spans="1:12" ht="17.25" customHeight="1">
      <c r="A479" s="22" t="s">
        <v>678</v>
      </c>
      <c r="B479" s="23"/>
      <c r="C479" s="23" t="s">
        <v>685</v>
      </c>
      <c r="D479" s="32">
        <v>1.5</v>
      </c>
      <c r="E479" s="38">
        <f t="shared" ref="E479:E485" si="14">(G479+I479+K479)</f>
        <v>335187</v>
      </c>
      <c r="F479" s="38"/>
      <c r="G479" s="38"/>
      <c r="H479" s="38"/>
      <c r="I479" s="38"/>
      <c r="J479" s="38">
        <f>+인건비!$E$21</f>
        <v>223458</v>
      </c>
      <c r="K479" s="38">
        <f>TRUNC(D479*J479)</f>
        <v>335187</v>
      </c>
      <c r="L479" s="23"/>
    </row>
    <row r="480" spans="1:12" ht="17.25" customHeight="1">
      <c r="A480" s="22" t="s">
        <v>1187</v>
      </c>
      <c r="B480" s="23"/>
      <c r="C480" s="23" t="s">
        <v>685</v>
      </c>
      <c r="D480" s="32">
        <v>1.5</v>
      </c>
      <c r="E480" s="38">
        <f t="shared" si="14"/>
        <v>321333</v>
      </c>
      <c r="F480" s="38"/>
      <c r="G480" s="38"/>
      <c r="H480" s="38"/>
      <c r="I480" s="38"/>
      <c r="J480" s="38">
        <f>+인건비!$E$18</f>
        <v>214222</v>
      </c>
      <c r="K480" s="38">
        <f>TRUNC(D480*J480)</f>
        <v>321333</v>
      </c>
      <c r="L480" s="23"/>
    </row>
    <row r="481" spans="1:12" ht="17.25" customHeight="1">
      <c r="A481" s="22" t="s">
        <v>1182</v>
      </c>
      <c r="B481" s="23"/>
      <c r="C481" s="23" t="s">
        <v>685</v>
      </c>
      <c r="D481" s="32">
        <v>5</v>
      </c>
      <c r="E481" s="38">
        <f t="shared" si="14"/>
        <v>827725</v>
      </c>
      <c r="F481" s="38"/>
      <c r="G481" s="38"/>
      <c r="H481" s="38"/>
      <c r="I481" s="38"/>
      <c r="J481" s="38">
        <f>+인건비!$E$17</f>
        <v>165545</v>
      </c>
      <c r="K481" s="38">
        <f>TRUNC(D481*J481)</f>
        <v>827725</v>
      </c>
      <c r="L481" s="23"/>
    </row>
    <row r="482" spans="1:12" ht="17.25" customHeight="1">
      <c r="A482" s="22" t="s">
        <v>681</v>
      </c>
      <c r="B482" s="23"/>
      <c r="C482" s="23" t="s">
        <v>739</v>
      </c>
      <c r="D482" s="32">
        <v>232.8</v>
      </c>
      <c r="E482" s="38">
        <f t="shared" si="14"/>
        <v>350596</v>
      </c>
      <c r="F482" s="38"/>
      <c r="G482" s="38"/>
      <c r="H482" s="38">
        <f>+재료비!$K$7</f>
        <v>1506</v>
      </c>
      <c r="I482" s="38">
        <f>TRUNC(D482*H482)</f>
        <v>350596</v>
      </c>
      <c r="J482" s="38"/>
      <c r="K482" s="38"/>
      <c r="L482" s="94"/>
    </row>
    <row r="483" spans="1:12" ht="17.25" customHeight="1">
      <c r="A483" s="22" t="s">
        <v>668</v>
      </c>
      <c r="B483" s="23" t="s">
        <v>1327</v>
      </c>
      <c r="C483" s="23" t="s">
        <v>666</v>
      </c>
      <c r="D483" s="32">
        <v>27</v>
      </c>
      <c r="E483" s="38">
        <f t="shared" si="14"/>
        <v>94660</v>
      </c>
      <c r="F483" s="38"/>
      <c r="G483" s="38"/>
      <c r="H483" s="38">
        <f>+I482</f>
        <v>350596</v>
      </c>
      <c r="I483" s="38">
        <f>TRUNC(D483/100*H483)</f>
        <v>94660</v>
      </c>
      <c r="J483" s="38"/>
      <c r="K483" s="38"/>
      <c r="L483" s="94"/>
    </row>
    <row r="484" spans="1:12" ht="17.25" customHeight="1">
      <c r="A484" s="22" t="s">
        <v>1523</v>
      </c>
      <c r="B484" s="29" t="s">
        <v>1529</v>
      </c>
      <c r="C484" s="23" t="s">
        <v>770</v>
      </c>
      <c r="D484" s="32"/>
      <c r="E484" s="38">
        <f t="shared" si="14"/>
        <v>0</v>
      </c>
      <c r="F484" s="38"/>
      <c r="G484" s="38"/>
      <c r="H484" s="38"/>
      <c r="I484" s="38"/>
      <c r="J484" s="38" t="s">
        <v>635</v>
      </c>
      <c r="K484" s="38"/>
      <c r="L484" s="23"/>
    </row>
    <row r="485" spans="1:12" ht="17.25" customHeight="1">
      <c r="A485" s="22" t="s">
        <v>1429</v>
      </c>
      <c r="B485" s="23" t="s">
        <v>1174</v>
      </c>
      <c r="C485" s="23" t="s">
        <v>770</v>
      </c>
      <c r="D485" s="32"/>
      <c r="E485" s="38">
        <f t="shared" si="14"/>
        <v>0</v>
      </c>
      <c r="F485" s="38"/>
      <c r="G485" s="38"/>
      <c r="H485" s="38"/>
      <c r="I485" s="38"/>
      <c r="J485" s="38" t="s">
        <v>635</v>
      </c>
      <c r="K485" s="38"/>
      <c r="L485" s="23"/>
    </row>
    <row r="486" spans="1:12" ht="17.25" customHeight="1">
      <c r="A486" s="22" t="s">
        <v>1433</v>
      </c>
      <c r="B486" s="29" t="s">
        <v>1250</v>
      </c>
      <c r="C486" s="23" t="s">
        <v>770</v>
      </c>
      <c r="D486" s="76"/>
      <c r="E486" s="38"/>
      <c r="F486" s="53"/>
      <c r="G486" s="53"/>
      <c r="H486" s="53"/>
      <c r="I486" s="53"/>
      <c r="J486" s="38" t="s">
        <v>635</v>
      </c>
      <c r="K486" s="38"/>
      <c r="L486" s="23"/>
    </row>
    <row r="487" spans="1:12">
      <c r="A487" s="22" t="s">
        <v>701</v>
      </c>
      <c r="B487" s="23"/>
      <c r="C487" s="23"/>
      <c r="D487" s="32"/>
      <c r="E487" s="38">
        <f>SUM(E477:E486)</f>
        <v>2696778</v>
      </c>
      <c r="F487" s="38"/>
      <c r="G487" s="38">
        <f>SUM(G477:G486)</f>
        <v>767277</v>
      </c>
      <c r="H487" s="38"/>
      <c r="I487" s="38">
        <f>SUM(I477:I486)</f>
        <v>445256</v>
      </c>
      <c r="J487" s="38"/>
      <c r="K487" s="38">
        <f>SUM(K477:K486)</f>
        <v>1484245</v>
      </c>
      <c r="L487" s="29"/>
    </row>
    <row r="488" spans="1:12">
      <c r="A488" s="22"/>
      <c r="B488" s="23"/>
      <c r="C488" s="23"/>
      <c r="D488" s="32"/>
      <c r="E488" s="38"/>
      <c r="F488" s="38"/>
      <c r="G488" s="38"/>
      <c r="H488" s="38"/>
      <c r="I488" s="38"/>
      <c r="J488" s="38"/>
      <c r="K488" s="38"/>
      <c r="L488" s="29"/>
    </row>
    <row r="489" spans="1:12">
      <c r="A489" s="39" t="s">
        <v>682</v>
      </c>
      <c r="B489" s="33" t="s">
        <v>1164</v>
      </c>
      <c r="C489" s="34"/>
      <c r="D489" s="35">
        <f>+집계표!$G$2</f>
        <v>1.1000000000000001</v>
      </c>
      <c r="E489" s="40">
        <f>(G489+I489+K489)</f>
        <v>844004</v>
      </c>
      <c r="F489" s="40"/>
      <c r="G489" s="40"/>
      <c r="H489" s="40"/>
      <c r="I489" s="40"/>
      <c r="J489" s="40">
        <f>+G487</f>
        <v>767277</v>
      </c>
      <c r="K489" s="40">
        <f>TRUNC(D489*J489)</f>
        <v>844004</v>
      </c>
      <c r="L489" s="23"/>
    </row>
    <row r="490" spans="1:12">
      <c r="A490" s="39" t="s">
        <v>670</v>
      </c>
      <c r="B490" s="33" t="s">
        <v>425</v>
      </c>
      <c r="C490" s="34"/>
      <c r="D490" s="35">
        <f>+집계표!$H$2</f>
        <v>0.2</v>
      </c>
      <c r="E490" s="40">
        <f>(G490+I490+K490)</f>
        <v>322256</v>
      </c>
      <c r="F490" s="40"/>
      <c r="G490" s="40"/>
      <c r="H490" s="40"/>
      <c r="I490" s="40"/>
      <c r="J490" s="40">
        <f>+J489+K489</f>
        <v>1611281</v>
      </c>
      <c r="K490" s="40">
        <f>TRUNC(D490*J490)</f>
        <v>322256</v>
      </c>
      <c r="L490" s="23"/>
    </row>
    <row r="491" spans="1:12">
      <c r="A491" s="39" t="s">
        <v>718</v>
      </c>
      <c r="B491" s="33"/>
      <c r="C491" s="34"/>
      <c r="D491" s="36"/>
      <c r="E491" s="40">
        <f>SUM(E487:E490)</f>
        <v>3863038</v>
      </c>
      <c r="F491" s="40"/>
      <c r="G491" s="40">
        <f>SUM(G487:G490)</f>
        <v>767277</v>
      </c>
      <c r="H491" s="40"/>
      <c r="I491" s="40">
        <f>SUM(I487:I490)</f>
        <v>445256</v>
      </c>
      <c r="J491" s="40"/>
      <c r="K491" s="40">
        <f>SUM(K487:K490)</f>
        <v>2650505</v>
      </c>
      <c r="L491" s="23"/>
    </row>
    <row r="492" spans="1:12" ht="17.25" customHeight="1">
      <c r="A492" s="39"/>
      <c r="B492" s="30"/>
      <c r="C492" s="23"/>
      <c r="D492" s="32"/>
      <c r="E492" s="38"/>
      <c r="F492" s="38"/>
      <c r="G492" s="38"/>
      <c r="H492" s="53"/>
      <c r="I492" s="38"/>
      <c r="J492" s="38"/>
      <c r="K492" s="38"/>
      <c r="L492" s="23"/>
    </row>
    <row r="493" spans="1:12" ht="17.25" customHeight="1">
      <c r="A493" s="41" t="s">
        <v>1612</v>
      </c>
      <c r="B493" s="37"/>
      <c r="C493" s="23"/>
      <c r="D493" s="23"/>
      <c r="E493" s="42"/>
      <c r="F493" s="54"/>
      <c r="G493" s="42"/>
      <c r="H493" s="54"/>
      <c r="I493" s="42"/>
      <c r="J493" s="54"/>
      <c r="K493" s="42"/>
      <c r="L493" s="28"/>
    </row>
    <row r="494" spans="1:12">
      <c r="A494" s="22" t="s">
        <v>1154</v>
      </c>
      <c r="B494" s="30"/>
      <c r="C494" s="23" t="s">
        <v>685</v>
      </c>
      <c r="D494" s="32">
        <v>0.5</v>
      </c>
      <c r="E494" s="38">
        <f>+G494+I494+K494</f>
        <v>136457</v>
      </c>
      <c r="F494" s="38">
        <f>+인건비!$D$6</f>
        <v>272915</v>
      </c>
      <c r="G494" s="38">
        <f>TRUNC(D494*F494)</f>
        <v>136457</v>
      </c>
      <c r="H494" s="53"/>
      <c r="I494" s="53"/>
      <c r="J494" s="53"/>
      <c r="K494" s="53"/>
      <c r="L494" s="23"/>
    </row>
    <row r="495" spans="1:12">
      <c r="A495" s="22" t="s">
        <v>1302</v>
      </c>
      <c r="B495" s="30" t="s">
        <v>662</v>
      </c>
      <c r="C495" s="23" t="s">
        <v>685</v>
      </c>
      <c r="D495" s="32">
        <v>0.5</v>
      </c>
      <c r="E495" s="38">
        <f>+G495+I495+K495</f>
        <v>126164</v>
      </c>
      <c r="F495" s="38">
        <f>+인건비!$D$8</f>
        <v>252328</v>
      </c>
      <c r="G495" s="38">
        <f>TRUNC(D495*F495)</f>
        <v>126164</v>
      </c>
      <c r="H495" s="38"/>
      <c r="I495" s="38"/>
      <c r="J495" s="38"/>
      <c r="K495" s="38"/>
      <c r="L495" s="23"/>
    </row>
    <row r="496" spans="1:12" ht="17.25" customHeight="1">
      <c r="A496" s="22" t="s">
        <v>678</v>
      </c>
      <c r="B496" s="23"/>
      <c r="C496" s="23" t="s">
        <v>685</v>
      </c>
      <c r="D496" s="32">
        <v>0.5</v>
      </c>
      <c r="E496" s="38">
        <f t="shared" ref="E496:E502" si="15">(G496+I496+K496)</f>
        <v>111729</v>
      </c>
      <c r="F496" s="38"/>
      <c r="G496" s="38"/>
      <c r="H496" s="38"/>
      <c r="I496" s="38"/>
      <c r="J496" s="38">
        <f>+인건비!$E$21</f>
        <v>223458</v>
      </c>
      <c r="K496" s="38">
        <f>TRUNC(D496*J496)</f>
        <v>111729</v>
      </c>
      <c r="L496" s="23"/>
    </row>
    <row r="497" spans="1:12" ht="17.25" customHeight="1">
      <c r="A497" s="22" t="s">
        <v>1187</v>
      </c>
      <c r="B497" s="23"/>
      <c r="C497" s="23" t="s">
        <v>685</v>
      </c>
      <c r="D497" s="32">
        <v>0.5</v>
      </c>
      <c r="E497" s="38">
        <f t="shared" si="15"/>
        <v>107111</v>
      </c>
      <c r="F497" s="38"/>
      <c r="G497" s="38"/>
      <c r="H497" s="38"/>
      <c r="I497" s="38"/>
      <c r="J497" s="38">
        <f>+인건비!$E$18</f>
        <v>214222</v>
      </c>
      <c r="K497" s="38">
        <f>TRUNC(D497*J497)</f>
        <v>107111</v>
      </c>
      <c r="L497" s="23"/>
    </row>
    <row r="498" spans="1:12" ht="17.25" customHeight="1">
      <c r="A498" s="22" t="s">
        <v>1182</v>
      </c>
      <c r="B498" s="23"/>
      <c r="C498" s="23" t="s">
        <v>685</v>
      </c>
      <c r="D498" s="32">
        <v>1</v>
      </c>
      <c r="E498" s="38">
        <f t="shared" si="15"/>
        <v>165545</v>
      </c>
      <c r="F498" s="38"/>
      <c r="G498" s="38"/>
      <c r="H498" s="38"/>
      <c r="I498" s="38"/>
      <c r="J498" s="38">
        <f>+인건비!$E$17</f>
        <v>165545</v>
      </c>
      <c r="K498" s="38">
        <f>TRUNC(D498*J498)</f>
        <v>165545</v>
      </c>
      <c r="L498" s="23"/>
    </row>
    <row r="499" spans="1:12" ht="17.25" customHeight="1">
      <c r="A499" s="22" t="s">
        <v>681</v>
      </c>
      <c r="B499" s="23"/>
      <c r="C499" s="23" t="s">
        <v>739</v>
      </c>
      <c r="D499" s="32">
        <v>72.8</v>
      </c>
      <c r="E499" s="38">
        <f t="shared" si="15"/>
        <v>109636</v>
      </c>
      <c r="F499" s="38"/>
      <c r="G499" s="38"/>
      <c r="H499" s="38">
        <f>+재료비!$K$7</f>
        <v>1506</v>
      </c>
      <c r="I499" s="38">
        <f>TRUNC(D499*H499)</f>
        <v>109636</v>
      </c>
      <c r="J499" s="38"/>
      <c r="K499" s="38"/>
      <c r="L499" s="94"/>
    </row>
    <row r="500" spans="1:12" ht="17.25" customHeight="1">
      <c r="A500" s="22" t="s">
        <v>668</v>
      </c>
      <c r="B500" s="23" t="s">
        <v>1327</v>
      </c>
      <c r="C500" s="23" t="s">
        <v>666</v>
      </c>
      <c r="D500" s="32">
        <v>45</v>
      </c>
      <c r="E500" s="38">
        <f t="shared" si="15"/>
        <v>49336</v>
      </c>
      <c r="F500" s="38"/>
      <c r="G500" s="38"/>
      <c r="H500" s="38">
        <f>+I499</f>
        <v>109636</v>
      </c>
      <c r="I500" s="38">
        <f>TRUNC(D500/100*H500)</f>
        <v>49336</v>
      </c>
      <c r="J500" s="38"/>
      <c r="K500" s="38"/>
      <c r="L500" s="94"/>
    </row>
    <row r="501" spans="1:12" ht="17.25" customHeight="1">
      <c r="A501" s="22" t="s">
        <v>1503</v>
      </c>
      <c r="B501" s="23" t="s">
        <v>1513</v>
      </c>
      <c r="C501" s="23" t="s">
        <v>770</v>
      </c>
      <c r="D501" s="32"/>
      <c r="E501" s="38">
        <f t="shared" si="15"/>
        <v>0</v>
      </c>
      <c r="F501" s="38"/>
      <c r="G501" s="38"/>
      <c r="H501" s="38"/>
      <c r="I501" s="38"/>
      <c r="J501" s="38" t="s">
        <v>635</v>
      </c>
      <c r="K501" s="38"/>
      <c r="L501" s="23"/>
    </row>
    <row r="502" spans="1:12" ht="17.25" customHeight="1">
      <c r="A502" s="22" t="s">
        <v>1429</v>
      </c>
      <c r="B502" s="23" t="s">
        <v>1249</v>
      </c>
      <c r="C502" s="23" t="s">
        <v>770</v>
      </c>
      <c r="D502" s="32"/>
      <c r="E502" s="38">
        <f t="shared" si="15"/>
        <v>0</v>
      </c>
      <c r="F502" s="38"/>
      <c r="G502" s="38"/>
      <c r="H502" s="38"/>
      <c r="I502" s="38"/>
      <c r="J502" s="38" t="s">
        <v>635</v>
      </c>
      <c r="K502" s="38"/>
      <c r="L502" s="23"/>
    </row>
    <row r="503" spans="1:12" ht="17.25" customHeight="1">
      <c r="A503" s="22" t="s">
        <v>1433</v>
      </c>
      <c r="B503" s="29" t="s">
        <v>1250</v>
      </c>
      <c r="C503" s="23" t="s">
        <v>770</v>
      </c>
      <c r="D503" s="76"/>
      <c r="E503" s="38"/>
      <c r="F503" s="53"/>
      <c r="G503" s="53"/>
      <c r="H503" s="53"/>
      <c r="I503" s="53"/>
      <c r="J503" s="38" t="s">
        <v>635</v>
      </c>
      <c r="K503" s="38"/>
      <c r="L503" s="23"/>
    </row>
    <row r="504" spans="1:12">
      <c r="A504" s="22" t="s">
        <v>701</v>
      </c>
      <c r="B504" s="23"/>
      <c r="C504" s="23"/>
      <c r="D504" s="32"/>
      <c r="E504" s="38">
        <f>SUM(E494:E503)</f>
        <v>805978</v>
      </c>
      <c r="F504" s="38"/>
      <c r="G504" s="38">
        <f>SUM(G494:G503)</f>
        <v>262621</v>
      </c>
      <c r="H504" s="38"/>
      <c r="I504" s="38">
        <f>SUM(I494:I503)</f>
        <v>158972</v>
      </c>
      <c r="J504" s="38"/>
      <c r="K504" s="38">
        <f>SUM(K494:K503)</f>
        <v>384385</v>
      </c>
      <c r="L504" s="29"/>
    </row>
    <row r="505" spans="1:12">
      <c r="A505" s="22"/>
      <c r="B505" s="23"/>
      <c r="C505" s="23"/>
      <c r="D505" s="32"/>
      <c r="E505" s="38"/>
      <c r="F505" s="38"/>
      <c r="G505" s="38"/>
      <c r="H505" s="38"/>
      <c r="I505" s="38"/>
      <c r="J505" s="38"/>
      <c r="K505" s="38"/>
      <c r="L505" s="29"/>
    </row>
    <row r="506" spans="1:12">
      <c r="A506" s="39" t="s">
        <v>682</v>
      </c>
      <c r="B506" s="33" t="s">
        <v>1164</v>
      </c>
      <c r="C506" s="34"/>
      <c r="D506" s="35">
        <f>+집계표!$G$2</f>
        <v>1.1000000000000001</v>
      </c>
      <c r="E506" s="40">
        <f>(G506+I506+K506)</f>
        <v>288883</v>
      </c>
      <c r="F506" s="40"/>
      <c r="G506" s="40"/>
      <c r="H506" s="40"/>
      <c r="I506" s="40"/>
      <c r="J506" s="40">
        <f>+G504</f>
        <v>262621</v>
      </c>
      <c r="K506" s="40">
        <f>TRUNC(D506*J506)</f>
        <v>288883</v>
      </c>
      <c r="L506" s="23"/>
    </row>
    <row r="507" spans="1:12">
      <c r="A507" s="39" t="s">
        <v>670</v>
      </c>
      <c r="B507" s="33" t="s">
        <v>425</v>
      </c>
      <c r="C507" s="34"/>
      <c r="D507" s="35">
        <f>+집계표!$H$2</f>
        <v>0.2</v>
      </c>
      <c r="E507" s="40">
        <f>(G507+I507+K507)</f>
        <v>110300</v>
      </c>
      <c r="F507" s="40"/>
      <c r="G507" s="40"/>
      <c r="H507" s="40"/>
      <c r="I507" s="40"/>
      <c r="J507" s="40">
        <f>+J506+K506</f>
        <v>551504</v>
      </c>
      <c r="K507" s="40">
        <f>TRUNC(D507*J507)</f>
        <v>110300</v>
      </c>
      <c r="L507" s="23"/>
    </row>
    <row r="508" spans="1:12">
      <c r="A508" s="39" t="s">
        <v>718</v>
      </c>
      <c r="B508" s="33"/>
      <c r="C508" s="34"/>
      <c r="D508" s="36"/>
      <c r="E508" s="40">
        <f>SUM(E504:E507)</f>
        <v>1205161</v>
      </c>
      <c r="F508" s="40"/>
      <c r="G508" s="40">
        <f>SUM(G504:G507)</f>
        <v>262621</v>
      </c>
      <c r="H508" s="40"/>
      <c r="I508" s="40">
        <f>SUM(I504:I507)</f>
        <v>158972</v>
      </c>
      <c r="J508" s="40"/>
      <c r="K508" s="40">
        <f>SUM(K504:K507)</f>
        <v>783568</v>
      </c>
      <c r="L508" s="23"/>
    </row>
    <row r="509" spans="1:12" ht="17.25" customHeight="1">
      <c r="A509" s="39"/>
      <c r="B509" s="30"/>
      <c r="C509" s="23"/>
      <c r="D509" s="32"/>
      <c r="E509" s="38"/>
      <c r="F509" s="38"/>
      <c r="G509" s="38"/>
      <c r="H509" s="53"/>
      <c r="I509" s="38"/>
      <c r="J509" s="38"/>
      <c r="K509" s="38"/>
      <c r="L509" s="23"/>
    </row>
    <row r="510" spans="1:12" ht="17.25" customHeight="1">
      <c r="A510" s="41" t="s">
        <v>1735</v>
      </c>
      <c r="B510" s="37"/>
      <c r="C510" s="23"/>
      <c r="D510" s="23"/>
      <c r="E510" s="42"/>
      <c r="F510" s="54"/>
      <c r="G510" s="42"/>
      <c r="H510" s="54"/>
      <c r="I510" s="42"/>
      <c r="J510" s="54"/>
      <c r="K510" s="42"/>
      <c r="L510" s="28"/>
    </row>
    <row r="511" spans="1:12">
      <c r="A511" s="22" t="s">
        <v>1154</v>
      </c>
      <c r="B511" s="30"/>
      <c r="C511" s="23" t="s">
        <v>685</v>
      </c>
      <c r="D511" s="32">
        <v>0.5</v>
      </c>
      <c r="E511" s="38">
        <f>+G511+I511+K511</f>
        <v>136457</v>
      </c>
      <c r="F511" s="38">
        <f>+인건비!$D$6</f>
        <v>272915</v>
      </c>
      <c r="G511" s="38">
        <f>TRUNC(D511*F511)</f>
        <v>136457</v>
      </c>
      <c r="H511" s="53"/>
      <c r="I511" s="53"/>
      <c r="J511" s="53"/>
      <c r="K511" s="53"/>
      <c r="L511" s="23"/>
    </row>
    <row r="512" spans="1:12">
      <c r="A512" s="22" t="s">
        <v>1302</v>
      </c>
      <c r="B512" s="30" t="s">
        <v>662</v>
      </c>
      <c r="C512" s="23" t="s">
        <v>685</v>
      </c>
      <c r="D512" s="32">
        <v>1</v>
      </c>
      <c r="E512" s="38">
        <f>+G512+I512+K512</f>
        <v>252328</v>
      </c>
      <c r="F512" s="38">
        <f>+인건비!$D$8</f>
        <v>252328</v>
      </c>
      <c r="G512" s="38">
        <f>TRUNC(D512*F512)</f>
        <v>252328</v>
      </c>
      <c r="H512" s="38"/>
      <c r="I512" s="38"/>
      <c r="J512" s="38"/>
      <c r="K512" s="38"/>
      <c r="L512" s="23"/>
    </row>
    <row r="513" spans="1:12" ht="17.25" customHeight="1">
      <c r="A513" s="22" t="s">
        <v>678</v>
      </c>
      <c r="B513" s="23"/>
      <c r="C513" s="23" t="s">
        <v>685</v>
      </c>
      <c r="D513" s="32">
        <v>1</v>
      </c>
      <c r="E513" s="38">
        <f t="shared" ref="E513:E519" si="16">(G513+I513+K513)</f>
        <v>223458</v>
      </c>
      <c r="F513" s="38"/>
      <c r="G513" s="38"/>
      <c r="H513" s="38"/>
      <c r="I513" s="38"/>
      <c r="J513" s="38">
        <f>+인건비!$E$21</f>
        <v>223458</v>
      </c>
      <c r="K513" s="38">
        <f>TRUNC(D513*J513)</f>
        <v>223458</v>
      </c>
      <c r="L513" s="23"/>
    </row>
    <row r="514" spans="1:12" ht="17.25" customHeight="1">
      <c r="A514" s="22" t="s">
        <v>1187</v>
      </c>
      <c r="B514" s="23"/>
      <c r="C514" s="23" t="s">
        <v>685</v>
      </c>
      <c r="D514" s="32">
        <v>1</v>
      </c>
      <c r="E514" s="38">
        <f t="shared" si="16"/>
        <v>214222</v>
      </c>
      <c r="F514" s="38"/>
      <c r="G514" s="38"/>
      <c r="H514" s="38"/>
      <c r="I514" s="38"/>
      <c r="J514" s="38">
        <f>+인건비!$E$18</f>
        <v>214222</v>
      </c>
      <c r="K514" s="38">
        <f>TRUNC(D514*J514)</f>
        <v>214222</v>
      </c>
      <c r="L514" s="23"/>
    </row>
    <row r="515" spans="1:12" ht="17.25" customHeight="1">
      <c r="A515" s="22" t="s">
        <v>1182</v>
      </c>
      <c r="B515" s="23"/>
      <c r="C515" s="23" t="s">
        <v>685</v>
      </c>
      <c r="D515" s="32">
        <v>3</v>
      </c>
      <c r="E515" s="38">
        <f t="shared" si="16"/>
        <v>496635</v>
      </c>
      <c r="F515" s="38"/>
      <c r="G515" s="38"/>
      <c r="H515" s="38"/>
      <c r="I515" s="38"/>
      <c r="J515" s="38">
        <f>+인건비!$E$17</f>
        <v>165545</v>
      </c>
      <c r="K515" s="38">
        <f>TRUNC(D515*J515)</f>
        <v>496635</v>
      </c>
      <c r="L515" s="23"/>
    </row>
    <row r="516" spans="1:12" ht="17.25" customHeight="1">
      <c r="A516" s="22" t="s">
        <v>681</v>
      </c>
      <c r="B516" s="23"/>
      <c r="C516" s="23" t="s">
        <v>739</v>
      </c>
      <c r="D516" s="32">
        <v>232.8</v>
      </c>
      <c r="E516" s="38">
        <f t="shared" si="16"/>
        <v>350596</v>
      </c>
      <c r="F516" s="38"/>
      <c r="G516" s="38"/>
      <c r="H516" s="38">
        <f>+재료비!$K$7</f>
        <v>1506</v>
      </c>
      <c r="I516" s="38">
        <f>TRUNC(D516*H516)</f>
        <v>350596</v>
      </c>
      <c r="J516" s="38"/>
      <c r="K516" s="38"/>
      <c r="L516" s="94"/>
    </row>
    <row r="517" spans="1:12" ht="17.25" customHeight="1">
      <c r="A517" s="22" t="s">
        <v>668</v>
      </c>
      <c r="B517" s="23" t="s">
        <v>1327</v>
      </c>
      <c r="C517" s="23" t="s">
        <v>666</v>
      </c>
      <c r="D517" s="32">
        <v>27</v>
      </c>
      <c r="E517" s="38">
        <f t="shared" si="16"/>
        <v>94660</v>
      </c>
      <c r="F517" s="38"/>
      <c r="G517" s="38"/>
      <c r="H517" s="38">
        <f>+I516</f>
        <v>350596</v>
      </c>
      <c r="I517" s="38">
        <f>TRUNC(D517/100*H517)</f>
        <v>94660</v>
      </c>
      <c r="J517" s="38"/>
      <c r="K517" s="38"/>
      <c r="L517" s="94"/>
    </row>
    <row r="518" spans="1:12" ht="17.25" customHeight="1">
      <c r="A518" s="22" t="s">
        <v>1515</v>
      </c>
      <c r="B518" s="23" t="s">
        <v>1245</v>
      </c>
      <c r="C518" s="23" t="s">
        <v>770</v>
      </c>
      <c r="D518" s="32"/>
      <c r="E518" s="38">
        <f t="shared" si="16"/>
        <v>0</v>
      </c>
      <c r="F518" s="38"/>
      <c r="G518" s="38"/>
      <c r="H518" s="38"/>
      <c r="I518" s="38"/>
      <c r="J518" s="38" t="s">
        <v>635</v>
      </c>
      <c r="K518" s="38"/>
      <c r="L518" s="23"/>
    </row>
    <row r="519" spans="1:12" ht="17.25" customHeight="1">
      <c r="A519" s="22" t="s">
        <v>1429</v>
      </c>
      <c r="B519" s="23" t="s">
        <v>1174</v>
      </c>
      <c r="C519" s="23" t="s">
        <v>770</v>
      </c>
      <c r="D519" s="32"/>
      <c r="E519" s="38">
        <f t="shared" si="16"/>
        <v>0</v>
      </c>
      <c r="F519" s="38"/>
      <c r="G519" s="38"/>
      <c r="H519" s="38"/>
      <c r="I519" s="38"/>
      <c r="J519" s="38" t="s">
        <v>635</v>
      </c>
      <c r="K519" s="38"/>
      <c r="L519" s="23"/>
    </row>
    <row r="520" spans="1:12" ht="17.25" customHeight="1">
      <c r="A520" s="22" t="s">
        <v>1433</v>
      </c>
      <c r="B520" s="29" t="s">
        <v>1250</v>
      </c>
      <c r="C520" s="23" t="s">
        <v>770</v>
      </c>
      <c r="D520" s="76"/>
      <c r="E520" s="38"/>
      <c r="F520" s="53"/>
      <c r="G520" s="53"/>
      <c r="H520" s="53"/>
      <c r="I520" s="53"/>
      <c r="J520" s="38" t="s">
        <v>635</v>
      </c>
      <c r="K520" s="38"/>
      <c r="L520" s="23"/>
    </row>
    <row r="521" spans="1:12">
      <c r="A521" s="22" t="s">
        <v>701</v>
      </c>
      <c r="B521" s="23"/>
      <c r="C521" s="23"/>
      <c r="D521" s="32"/>
      <c r="E521" s="38">
        <f>SUM(E511:E520)</f>
        <v>1768356</v>
      </c>
      <c r="F521" s="38"/>
      <c r="G521" s="38">
        <f>SUM(G511:G520)</f>
        <v>388785</v>
      </c>
      <c r="H521" s="38"/>
      <c r="I521" s="38">
        <f>SUM(I511:I520)</f>
        <v>445256</v>
      </c>
      <c r="J521" s="38"/>
      <c r="K521" s="38">
        <f>SUM(K511:K520)</f>
        <v>934315</v>
      </c>
      <c r="L521" s="29"/>
    </row>
    <row r="522" spans="1:12">
      <c r="A522" s="22"/>
      <c r="B522" s="23"/>
      <c r="C522" s="23"/>
      <c r="D522" s="32"/>
      <c r="E522" s="38"/>
      <c r="F522" s="38"/>
      <c r="G522" s="38"/>
      <c r="H522" s="38"/>
      <c r="I522" s="38"/>
      <c r="J522" s="38"/>
      <c r="K522" s="38"/>
      <c r="L522" s="29"/>
    </row>
    <row r="523" spans="1:12">
      <c r="A523" s="39" t="s">
        <v>682</v>
      </c>
      <c r="B523" s="33" t="s">
        <v>1164</v>
      </c>
      <c r="C523" s="34"/>
      <c r="D523" s="35">
        <f>+집계표!$G$2</f>
        <v>1.1000000000000001</v>
      </c>
      <c r="E523" s="40">
        <f>(G523+I523+K523)</f>
        <v>427663</v>
      </c>
      <c r="F523" s="40"/>
      <c r="G523" s="40"/>
      <c r="H523" s="40"/>
      <c r="I523" s="40"/>
      <c r="J523" s="40">
        <f>+G521</f>
        <v>388785</v>
      </c>
      <c r="K523" s="40">
        <f>TRUNC(D523*J523)</f>
        <v>427663</v>
      </c>
      <c r="L523" s="23"/>
    </row>
    <row r="524" spans="1:12">
      <c r="A524" s="39" t="s">
        <v>670</v>
      </c>
      <c r="B524" s="33" t="s">
        <v>425</v>
      </c>
      <c r="C524" s="34"/>
      <c r="D524" s="35">
        <f>+집계표!$H$2</f>
        <v>0.2</v>
      </c>
      <c r="E524" s="40">
        <f>(G524+I524+K524)</f>
        <v>163289</v>
      </c>
      <c r="F524" s="40"/>
      <c r="G524" s="40"/>
      <c r="H524" s="40"/>
      <c r="I524" s="40"/>
      <c r="J524" s="40">
        <f>+J523+K523</f>
        <v>816448</v>
      </c>
      <c r="K524" s="40">
        <f>TRUNC(D524*J524)</f>
        <v>163289</v>
      </c>
      <c r="L524" s="23"/>
    </row>
    <row r="525" spans="1:12">
      <c r="A525" s="39" t="s">
        <v>718</v>
      </c>
      <c r="B525" s="33"/>
      <c r="C525" s="34"/>
      <c r="D525" s="36"/>
      <c r="E525" s="40">
        <f>SUM(E521:E524)</f>
        <v>2359308</v>
      </c>
      <c r="F525" s="40"/>
      <c r="G525" s="40">
        <f>SUM(G521:G524)</f>
        <v>388785</v>
      </c>
      <c r="H525" s="40"/>
      <c r="I525" s="40">
        <f>SUM(I521:I524)</f>
        <v>445256</v>
      </c>
      <c r="J525" s="40"/>
      <c r="K525" s="40">
        <f>SUM(K521:K524)</f>
        <v>1525267</v>
      </c>
      <c r="L525" s="23"/>
    </row>
    <row r="526" spans="1:12" ht="17.25" customHeight="1">
      <c r="A526" s="39"/>
      <c r="B526" s="30"/>
      <c r="C526" s="23"/>
      <c r="D526" s="32"/>
      <c r="E526" s="38"/>
      <c r="F526" s="38"/>
      <c r="G526" s="38"/>
      <c r="H526" s="53"/>
      <c r="I526" s="38"/>
      <c r="J526" s="38"/>
      <c r="K526" s="38"/>
      <c r="L526" s="23"/>
    </row>
    <row r="527" spans="1:12" ht="17.25" customHeight="1">
      <c r="A527" s="41" t="s">
        <v>1736</v>
      </c>
      <c r="B527" s="37"/>
      <c r="C527" s="23"/>
      <c r="D527" s="23"/>
      <c r="E527" s="78"/>
      <c r="F527" s="54"/>
      <c r="G527" s="42"/>
      <c r="H527" s="54"/>
      <c r="I527" s="42"/>
      <c r="J527" s="54"/>
      <c r="K527" s="42"/>
      <c r="L527" s="28"/>
    </row>
    <row r="528" spans="1:12" ht="17.25" customHeight="1">
      <c r="A528" s="22" t="s">
        <v>2054</v>
      </c>
      <c r="B528" s="23" t="s">
        <v>2052</v>
      </c>
      <c r="C528" s="23" t="s">
        <v>770</v>
      </c>
      <c r="D528" s="32">
        <v>8</v>
      </c>
      <c r="E528" s="38">
        <f t="shared" ref="E528:E534" si="17">(G528+I528+K528)</f>
        <v>505000</v>
      </c>
      <c r="F528" s="38"/>
      <c r="G528" s="38"/>
      <c r="H528" s="38"/>
      <c r="I528" s="38"/>
      <c r="J528" s="40">
        <f>기계손료!J52</f>
        <v>63125</v>
      </c>
      <c r="K528" s="40">
        <f t="shared" ref="K528:K534" si="18">TRUNC(D528*J528)</f>
        <v>505000</v>
      </c>
      <c r="L528" s="23"/>
    </row>
    <row r="529" spans="1:12" ht="17.25" customHeight="1">
      <c r="A529" s="22" t="s">
        <v>2054</v>
      </c>
      <c r="B529" s="23" t="s">
        <v>2055</v>
      </c>
      <c r="C529" s="23" t="s">
        <v>770</v>
      </c>
      <c r="D529" s="32">
        <v>8</v>
      </c>
      <c r="E529" s="38">
        <f t="shared" si="17"/>
        <v>646400</v>
      </c>
      <c r="F529" s="38"/>
      <c r="G529" s="38"/>
      <c r="H529" s="38"/>
      <c r="I529" s="38"/>
      <c r="J529" s="40">
        <f>기계손료!J53</f>
        <v>80800</v>
      </c>
      <c r="K529" s="40">
        <f t="shared" si="18"/>
        <v>646400</v>
      </c>
      <c r="L529" s="23"/>
    </row>
    <row r="530" spans="1:12" ht="17.25" customHeight="1">
      <c r="A530" s="22" t="s">
        <v>2054</v>
      </c>
      <c r="B530" s="23" t="s">
        <v>2056</v>
      </c>
      <c r="C530" s="23" t="s">
        <v>770</v>
      </c>
      <c r="D530" s="32">
        <v>8</v>
      </c>
      <c r="E530" s="38">
        <f t="shared" si="17"/>
        <v>848400</v>
      </c>
      <c r="F530" s="38"/>
      <c r="G530" s="38"/>
      <c r="H530" s="38"/>
      <c r="I530" s="38"/>
      <c r="J530" s="40">
        <f>기계손료!J54</f>
        <v>106050</v>
      </c>
      <c r="K530" s="40">
        <f t="shared" si="18"/>
        <v>848400</v>
      </c>
      <c r="L530" s="23"/>
    </row>
    <row r="531" spans="1:12" ht="17.25" customHeight="1">
      <c r="A531" s="22" t="s">
        <v>869</v>
      </c>
      <c r="B531" s="23" t="s">
        <v>2055</v>
      </c>
      <c r="C531" s="23" t="s">
        <v>770</v>
      </c>
      <c r="D531" s="32">
        <v>8</v>
      </c>
      <c r="E531" s="38">
        <f t="shared" si="17"/>
        <v>803600</v>
      </c>
      <c r="F531" s="38"/>
      <c r="G531" s="38"/>
      <c r="H531" s="38"/>
      <c r="I531" s="38"/>
      <c r="J531" s="40">
        <f>기계손료!J55</f>
        <v>100450</v>
      </c>
      <c r="K531" s="40">
        <f t="shared" si="18"/>
        <v>803600</v>
      </c>
      <c r="L531" s="23"/>
    </row>
    <row r="532" spans="1:12" ht="17.25" customHeight="1">
      <c r="A532" s="22" t="s">
        <v>869</v>
      </c>
      <c r="B532" s="23" t="s">
        <v>2057</v>
      </c>
      <c r="C532" s="23" t="s">
        <v>770</v>
      </c>
      <c r="D532" s="32">
        <v>8</v>
      </c>
      <c r="E532" s="38">
        <f t="shared" si="17"/>
        <v>1377600</v>
      </c>
      <c r="F532" s="38"/>
      <c r="G532" s="38"/>
      <c r="H532" s="38"/>
      <c r="I532" s="38"/>
      <c r="J532" s="40">
        <f>기계손료!J56</f>
        <v>172200</v>
      </c>
      <c r="K532" s="40">
        <f t="shared" si="18"/>
        <v>1377600</v>
      </c>
      <c r="L532" s="23"/>
    </row>
    <row r="533" spans="1:12" ht="17.25" customHeight="1">
      <c r="A533" s="22" t="s">
        <v>2058</v>
      </c>
      <c r="B533" s="23"/>
      <c r="C533" s="23" t="s">
        <v>770</v>
      </c>
      <c r="D533" s="32">
        <v>8</v>
      </c>
      <c r="E533" s="38">
        <f t="shared" si="17"/>
        <v>73680</v>
      </c>
      <c r="F533" s="38"/>
      <c r="G533" s="38"/>
      <c r="H533" s="38"/>
      <c r="I533" s="38"/>
      <c r="J533" s="40">
        <f>+K566</f>
        <v>9210</v>
      </c>
      <c r="K533" s="40">
        <f t="shared" si="18"/>
        <v>73680</v>
      </c>
      <c r="L533" s="23"/>
    </row>
    <row r="534" spans="1:12" ht="17.25" customHeight="1">
      <c r="A534" s="22" t="s">
        <v>1507</v>
      </c>
      <c r="B534" s="23" t="s">
        <v>1245</v>
      </c>
      <c r="C534" s="23" t="s">
        <v>770</v>
      </c>
      <c r="D534" s="32">
        <v>8</v>
      </c>
      <c r="E534" s="38">
        <f t="shared" si="17"/>
        <v>530064</v>
      </c>
      <c r="F534" s="38"/>
      <c r="G534" s="38"/>
      <c r="H534" s="38"/>
      <c r="I534" s="38"/>
      <c r="J534" s="40">
        <f>+K567</f>
        <v>66258</v>
      </c>
      <c r="K534" s="40">
        <f t="shared" si="18"/>
        <v>530064</v>
      </c>
      <c r="L534" s="23"/>
    </row>
    <row r="535" spans="1:12" ht="17.25" customHeight="1">
      <c r="A535" s="22"/>
      <c r="B535" s="23"/>
      <c r="C535" s="23"/>
      <c r="D535" s="32"/>
      <c r="E535" s="38"/>
      <c r="F535" s="38"/>
      <c r="G535" s="38"/>
      <c r="H535" s="38"/>
      <c r="I535" s="38"/>
      <c r="J535" s="40"/>
      <c r="K535" s="40"/>
      <c r="L535" s="23"/>
    </row>
    <row r="536" spans="1:12" ht="17.25" customHeight="1">
      <c r="A536" s="41" t="s">
        <v>286</v>
      </c>
      <c r="B536" s="23"/>
      <c r="C536" s="23"/>
      <c r="D536" s="32"/>
      <c r="E536" s="38"/>
      <c r="F536" s="38"/>
      <c r="G536" s="38"/>
      <c r="H536" s="38"/>
      <c r="I536" s="38"/>
      <c r="J536" s="40"/>
      <c r="K536" s="40"/>
      <c r="L536" s="23"/>
    </row>
    <row r="537" spans="1:12" ht="17.25" customHeight="1">
      <c r="A537" s="22" t="s">
        <v>1429</v>
      </c>
      <c r="B537" s="23" t="s">
        <v>1249</v>
      </c>
      <c r="C537" s="23" t="s">
        <v>770</v>
      </c>
      <c r="D537" s="32">
        <v>8</v>
      </c>
      <c r="E537" s="38">
        <f>(G537+I537+K537)</f>
        <v>180032</v>
      </c>
      <c r="F537" s="38"/>
      <c r="G537" s="38"/>
      <c r="H537" s="38"/>
      <c r="I537" s="38"/>
      <c r="J537" s="40">
        <f>기계손료!J58</f>
        <v>22504</v>
      </c>
      <c r="K537" s="40">
        <f>TRUNC(D537*J537)</f>
        <v>180032</v>
      </c>
      <c r="L537" s="23"/>
    </row>
    <row r="538" spans="1:12" ht="17.25" customHeight="1">
      <c r="A538" s="22" t="s">
        <v>714</v>
      </c>
      <c r="B538" s="23"/>
      <c r="C538" s="23" t="s">
        <v>685</v>
      </c>
      <c r="D538" s="32">
        <v>3</v>
      </c>
      <c r="E538" s="38">
        <f>(G538+I538+K538)</f>
        <v>575607</v>
      </c>
      <c r="F538" s="38"/>
      <c r="G538" s="38"/>
      <c r="H538" s="38"/>
      <c r="I538" s="38"/>
      <c r="J538" s="40">
        <f>인건비!$E$25</f>
        <v>191869</v>
      </c>
      <c r="K538" s="40">
        <f>TRUNC(D538*J538)</f>
        <v>575607</v>
      </c>
      <c r="L538" s="23"/>
    </row>
    <row r="539" spans="1:12" ht="17.25" customHeight="1">
      <c r="A539" s="22" t="s">
        <v>701</v>
      </c>
      <c r="B539" s="23"/>
      <c r="C539" s="23" t="s">
        <v>692</v>
      </c>
      <c r="D539" s="32">
        <v>1</v>
      </c>
      <c r="E539" s="38">
        <f>SUM(E537:E538)</f>
        <v>755639</v>
      </c>
      <c r="F539" s="38"/>
      <c r="G539" s="38"/>
      <c r="H539" s="38"/>
      <c r="I539" s="38"/>
      <c r="J539" s="40"/>
      <c r="K539" s="38">
        <f>SUM(K537:K538)</f>
        <v>755639</v>
      </c>
      <c r="L539" s="23"/>
    </row>
    <row r="540" spans="1:12" ht="17.25" customHeight="1">
      <c r="A540" s="22"/>
      <c r="B540" s="23"/>
      <c r="C540" s="23"/>
      <c r="D540" s="32"/>
      <c r="E540" s="38"/>
      <c r="F540" s="38"/>
      <c r="G540" s="38"/>
      <c r="H540" s="38"/>
      <c r="I540" s="38"/>
      <c r="J540" s="40"/>
      <c r="K540" s="38"/>
      <c r="L540" s="23"/>
    </row>
    <row r="541" spans="1:12" ht="17.25" customHeight="1">
      <c r="A541" s="22" t="s">
        <v>1429</v>
      </c>
      <c r="B541" s="23" t="s">
        <v>1258</v>
      </c>
      <c r="C541" s="23" t="s">
        <v>770</v>
      </c>
      <c r="D541" s="32">
        <v>8</v>
      </c>
      <c r="E541" s="38">
        <f>(G541+I541+K541)</f>
        <v>229136</v>
      </c>
      <c r="F541" s="38"/>
      <c r="G541" s="38"/>
      <c r="H541" s="38"/>
      <c r="I541" s="38"/>
      <c r="J541" s="40">
        <f>기계손료!J59</f>
        <v>28642</v>
      </c>
      <c r="K541" s="40">
        <f>TRUNC(D541*J541)</f>
        <v>229136</v>
      </c>
      <c r="L541" s="23"/>
    </row>
    <row r="542" spans="1:12" ht="17.25" customHeight="1">
      <c r="A542" s="22" t="s">
        <v>714</v>
      </c>
      <c r="B542" s="23"/>
      <c r="C542" s="23" t="s">
        <v>685</v>
      </c>
      <c r="D542" s="32">
        <v>3</v>
      </c>
      <c r="E542" s="38">
        <f>(G542+I542+K542)</f>
        <v>575607</v>
      </c>
      <c r="F542" s="38"/>
      <c r="G542" s="38"/>
      <c r="H542" s="38"/>
      <c r="I542" s="38"/>
      <c r="J542" s="40">
        <f>인건비!$E$25</f>
        <v>191869</v>
      </c>
      <c r="K542" s="40">
        <f>TRUNC(D542*J542)</f>
        <v>575607</v>
      </c>
      <c r="L542" s="23"/>
    </row>
    <row r="543" spans="1:12" ht="17.25" customHeight="1">
      <c r="A543" s="22" t="s">
        <v>701</v>
      </c>
      <c r="B543" s="23"/>
      <c r="C543" s="23" t="s">
        <v>692</v>
      </c>
      <c r="D543" s="32">
        <v>1</v>
      </c>
      <c r="E543" s="38">
        <f>SUM(E541:E542)</f>
        <v>804743</v>
      </c>
      <c r="F543" s="38"/>
      <c r="G543" s="38"/>
      <c r="H543" s="38"/>
      <c r="I543" s="38"/>
      <c r="J543" s="40"/>
      <c r="K543" s="38">
        <f>SUM(K541:K542)</f>
        <v>804743</v>
      </c>
      <c r="L543" s="23"/>
    </row>
    <row r="544" spans="1:12" ht="17.25" customHeight="1">
      <c r="A544" s="22"/>
      <c r="B544" s="23"/>
      <c r="C544" s="23"/>
      <c r="D544" s="32"/>
      <c r="E544" s="38"/>
      <c r="F544" s="38"/>
      <c r="G544" s="38"/>
      <c r="H544" s="38"/>
      <c r="I544" s="38"/>
      <c r="J544" s="40"/>
      <c r="K544" s="38"/>
      <c r="L544" s="23"/>
    </row>
    <row r="545" spans="1:12" ht="17.25" customHeight="1">
      <c r="A545" s="22" t="s">
        <v>1429</v>
      </c>
      <c r="B545" s="23" t="s">
        <v>1246</v>
      </c>
      <c r="C545" s="23" t="s">
        <v>770</v>
      </c>
      <c r="D545" s="32">
        <v>8</v>
      </c>
      <c r="E545" s="38">
        <f>(G545+I545+K545)</f>
        <v>283688</v>
      </c>
      <c r="F545" s="38"/>
      <c r="G545" s="38"/>
      <c r="H545" s="38"/>
      <c r="I545" s="38"/>
      <c r="J545" s="40">
        <f>기계손료!J60</f>
        <v>35461</v>
      </c>
      <c r="K545" s="40">
        <f>TRUNC(D545*J545)</f>
        <v>283688</v>
      </c>
      <c r="L545" s="23"/>
    </row>
    <row r="546" spans="1:12" ht="17.25" customHeight="1">
      <c r="A546" s="22" t="s">
        <v>714</v>
      </c>
      <c r="B546" s="23"/>
      <c r="C546" s="23" t="s">
        <v>685</v>
      </c>
      <c r="D546" s="32">
        <v>3</v>
      </c>
      <c r="E546" s="38">
        <f>(G546+I546+K546)</f>
        <v>575607</v>
      </c>
      <c r="F546" s="38"/>
      <c r="G546" s="38"/>
      <c r="H546" s="38"/>
      <c r="I546" s="38"/>
      <c r="J546" s="40">
        <f>인건비!$E$25</f>
        <v>191869</v>
      </c>
      <c r="K546" s="40">
        <f>TRUNC(D546*J546)</f>
        <v>575607</v>
      </c>
      <c r="L546" s="23"/>
    </row>
    <row r="547" spans="1:12" ht="17.25" customHeight="1">
      <c r="A547" s="22" t="s">
        <v>701</v>
      </c>
      <c r="B547" s="23"/>
      <c r="C547" s="23" t="s">
        <v>692</v>
      </c>
      <c r="D547" s="32">
        <v>1</v>
      </c>
      <c r="E547" s="38">
        <f>SUM(E545:E546)</f>
        <v>859295</v>
      </c>
      <c r="F547" s="38"/>
      <c r="G547" s="38"/>
      <c r="H547" s="38"/>
      <c r="I547" s="38"/>
      <c r="J547" s="40"/>
      <c r="K547" s="38">
        <f>SUM(K545:K546)</f>
        <v>859295</v>
      </c>
      <c r="L547" s="23"/>
    </row>
    <row r="548" spans="1:12" ht="17.25" customHeight="1">
      <c r="A548" s="22"/>
      <c r="B548" s="23"/>
      <c r="C548" s="23"/>
      <c r="D548" s="32"/>
      <c r="E548" s="38"/>
      <c r="F548" s="38"/>
      <c r="G548" s="38"/>
      <c r="H548" s="38"/>
      <c r="I548" s="38"/>
      <c r="J548" s="40"/>
      <c r="K548" s="38"/>
      <c r="L548" s="23"/>
    </row>
    <row r="549" spans="1:12" ht="17.25" customHeight="1">
      <c r="A549" s="22" t="s">
        <v>1429</v>
      </c>
      <c r="B549" s="23" t="s">
        <v>1174</v>
      </c>
      <c r="C549" s="23" t="s">
        <v>770</v>
      </c>
      <c r="D549" s="32">
        <v>8</v>
      </c>
      <c r="E549" s="38">
        <f>(G549+I549+K549)</f>
        <v>447360</v>
      </c>
      <c r="F549" s="38"/>
      <c r="G549" s="38"/>
      <c r="H549" s="38"/>
      <c r="I549" s="38"/>
      <c r="J549" s="40">
        <f>기계손료!J61</f>
        <v>55920</v>
      </c>
      <c r="K549" s="40">
        <f>TRUNC(D549*J549)</f>
        <v>447360</v>
      </c>
      <c r="L549" s="23"/>
    </row>
    <row r="550" spans="1:12" ht="17.25" customHeight="1">
      <c r="A550" s="22" t="s">
        <v>714</v>
      </c>
      <c r="B550" s="23"/>
      <c r="C550" s="23" t="s">
        <v>685</v>
      </c>
      <c r="D550" s="32">
        <v>4</v>
      </c>
      <c r="E550" s="38">
        <f>(G550+I550+K550)</f>
        <v>767476</v>
      </c>
      <c r="F550" s="38"/>
      <c r="G550" s="38"/>
      <c r="H550" s="38"/>
      <c r="I550" s="38"/>
      <c r="J550" s="40">
        <f>인건비!$E$25</f>
        <v>191869</v>
      </c>
      <c r="K550" s="40">
        <f>TRUNC(D550*J550)</f>
        <v>767476</v>
      </c>
      <c r="L550" s="23"/>
    </row>
    <row r="551" spans="1:12" ht="17.25" customHeight="1">
      <c r="A551" s="22" t="s">
        <v>701</v>
      </c>
      <c r="B551" s="23"/>
      <c r="C551" s="23" t="s">
        <v>692</v>
      </c>
      <c r="D551" s="32">
        <v>1</v>
      </c>
      <c r="E551" s="38">
        <f>SUM(E549:E550)</f>
        <v>1214836</v>
      </c>
      <c r="F551" s="38"/>
      <c r="G551" s="38"/>
      <c r="H551" s="38"/>
      <c r="I551" s="38"/>
      <c r="J551" s="40"/>
      <c r="K551" s="38">
        <f>SUM(K549:K550)</f>
        <v>1214836</v>
      </c>
      <c r="L551" s="23"/>
    </row>
    <row r="552" spans="1:12" ht="17.25" customHeight="1">
      <c r="A552" s="22"/>
      <c r="B552" s="23"/>
      <c r="C552" s="23"/>
      <c r="D552" s="32"/>
      <c r="E552" s="38"/>
      <c r="F552" s="38"/>
      <c r="G552" s="38"/>
      <c r="H552" s="38"/>
      <c r="I552" s="38"/>
      <c r="J552" s="40"/>
      <c r="K552" s="38"/>
      <c r="L552" s="23"/>
    </row>
    <row r="553" spans="1:12" ht="17.25" customHeight="1">
      <c r="A553" s="41" t="s">
        <v>1635</v>
      </c>
      <c r="B553" s="23"/>
      <c r="C553" s="23"/>
      <c r="D553" s="32"/>
      <c r="E553" s="38"/>
      <c r="F553" s="38"/>
      <c r="G553" s="38"/>
      <c r="H553" s="38"/>
      <c r="I553" s="38"/>
      <c r="J553" s="40"/>
      <c r="K553" s="40"/>
      <c r="L553" s="23"/>
    </row>
    <row r="554" spans="1:12" ht="17.25" customHeight="1">
      <c r="A554" s="22" t="s">
        <v>1433</v>
      </c>
      <c r="B554" s="23" t="s">
        <v>1250</v>
      </c>
      <c r="C554" s="23" t="s">
        <v>770</v>
      </c>
      <c r="D554" s="32">
        <v>8</v>
      </c>
      <c r="E554" s="38">
        <f>(G554+I554+K554)</f>
        <v>64512</v>
      </c>
      <c r="F554" s="38"/>
      <c r="G554" s="38"/>
      <c r="H554" s="38"/>
      <c r="I554" s="38"/>
      <c r="J554" s="40">
        <f>기계손료!$J$62</f>
        <v>8064</v>
      </c>
      <c r="K554" s="40">
        <f>TRUNC(D554*J554)</f>
        <v>64512</v>
      </c>
      <c r="L554" s="23"/>
    </row>
    <row r="555" spans="1:12" ht="17.25" customHeight="1">
      <c r="A555" s="22" t="s">
        <v>714</v>
      </c>
      <c r="B555" s="23"/>
      <c r="C555" s="23" t="s">
        <v>685</v>
      </c>
      <c r="D555" s="32">
        <v>1</v>
      </c>
      <c r="E555" s="38">
        <f>(G555+I555+K555)</f>
        <v>191869</v>
      </c>
      <c r="F555" s="38"/>
      <c r="G555" s="38"/>
      <c r="H555" s="38"/>
      <c r="I555" s="38"/>
      <c r="J555" s="40">
        <f>인건비!$E$25</f>
        <v>191869</v>
      </c>
      <c r="K555" s="40">
        <f>TRUNC(D555*J555)</f>
        <v>191869</v>
      </c>
      <c r="L555" s="23"/>
    </row>
    <row r="556" spans="1:12" ht="17.25" customHeight="1">
      <c r="A556" s="22" t="s">
        <v>681</v>
      </c>
      <c r="B556" s="23"/>
      <c r="C556" s="23" t="s">
        <v>739</v>
      </c>
      <c r="D556" s="59">
        <v>46.4</v>
      </c>
      <c r="E556" s="38">
        <f>(G556+I556+K556)</f>
        <v>69878</v>
      </c>
      <c r="F556" s="38"/>
      <c r="G556" s="38"/>
      <c r="H556" s="38">
        <f>+재료비!$K$7</f>
        <v>1506</v>
      </c>
      <c r="I556" s="38">
        <f>TRUNC(D556*H556)</f>
        <v>69878</v>
      </c>
      <c r="J556" s="38"/>
      <c r="K556" s="38"/>
      <c r="L556" s="23"/>
    </row>
    <row r="557" spans="1:12" ht="17.25" customHeight="1">
      <c r="A557" s="22" t="s">
        <v>668</v>
      </c>
      <c r="B557" s="23" t="s">
        <v>1327</v>
      </c>
      <c r="C557" s="23" t="s">
        <v>666</v>
      </c>
      <c r="D557" s="59">
        <v>45</v>
      </c>
      <c r="E557" s="38">
        <f>(G557+I557+K557)</f>
        <v>31445</v>
      </c>
      <c r="F557" s="38"/>
      <c r="G557" s="38"/>
      <c r="H557" s="38">
        <f>+I556</f>
        <v>69878</v>
      </c>
      <c r="I557" s="38">
        <f>TRUNC(D557/100*H557)</f>
        <v>31445</v>
      </c>
      <c r="J557" s="38"/>
      <c r="K557" s="38"/>
      <c r="L557" s="23"/>
    </row>
    <row r="558" spans="1:12" ht="17.25" customHeight="1">
      <c r="A558" s="22" t="s">
        <v>701</v>
      </c>
      <c r="B558" s="23"/>
      <c r="C558" s="23" t="s">
        <v>692</v>
      </c>
      <c r="D558" s="32">
        <v>1</v>
      </c>
      <c r="E558" s="38">
        <f>SUM(E554:E557)</f>
        <v>357704</v>
      </c>
      <c r="F558" s="38"/>
      <c r="G558" s="38"/>
      <c r="H558" s="38"/>
      <c r="I558" s="38">
        <f>SUM(I554:I557)</f>
        <v>101323</v>
      </c>
      <c r="J558" s="40"/>
      <c r="K558" s="38">
        <f>SUM(K554:K557)</f>
        <v>256381</v>
      </c>
      <c r="L558" s="23"/>
    </row>
    <row r="559" spans="1:12" ht="17.25" customHeight="1">
      <c r="A559" s="22"/>
      <c r="B559" s="23"/>
      <c r="C559" s="23"/>
      <c r="D559" s="32"/>
      <c r="E559" s="38"/>
      <c r="F559" s="38"/>
      <c r="G559" s="38"/>
      <c r="H559" s="38"/>
      <c r="I559" s="38"/>
      <c r="J559" s="40"/>
      <c r="K559" s="38"/>
      <c r="L559" s="23"/>
    </row>
    <row r="560" spans="1:12" ht="17.25" customHeight="1">
      <c r="A560" s="41" t="s">
        <v>1127</v>
      </c>
      <c r="B560" s="23"/>
      <c r="C560" s="23"/>
      <c r="D560" s="32"/>
      <c r="E560" s="38"/>
      <c r="F560" s="38"/>
      <c r="G560" s="38"/>
      <c r="H560" s="38"/>
      <c r="I560" s="38"/>
      <c r="J560" s="40"/>
      <c r="K560" s="40"/>
      <c r="L560" s="23"/>
    </row>
    <row r="561" spans="1:12" ht="17.25" customHeight="1">
      <c r="A561" s="232" t="s">
        <v>2053</v>
      </c>
      <c r="B561" s="23" t="s">
        <v>840</v>
      </c>
      <c r="C561" s="23" t="s">
        <v>770</v>
      </c>
      <c r="D561" s="54">
        <f>기계손료!H52/10^7</f>
        <v>2.5250000000000001E-4</v>
      </c>
      <c r="E561" s="38">
        <f t="shared" ref="E561:E572" si="19">(G561+I561+K561)</f>
        <v>63125</v>
      </c>
      <c r="F561" s="79"/>
      <c r="G561" s="80"/>
      <c r="H561" s="29"/>
      <c r="I561" s="29"/>
      <c r="J561" s="29">
        <f>+기계손료!G52</f>
        <v>250000000</v>
      </c>
      <c r="K561" s="38">
        <f>TRUNC(D561*J561)</f>
        <v>63125</v>
      </c>
      <c r="L561" s="81"/>
    </row>
    <row r="562" spans="1:12" ht="17.25" customHeight="1">
      <c r="A562" s="232"/>
      <c r="B562" s="23" t="s">
        <v>841</v>
      </c>
      <c r="C562" s="23" t="s">
        <v>770</v>
      </c>
      <c r="D562" s="54">
        <f>+D561</f>
        <v>2.5250000000000001E-4</v>
      </c>
      <c r="E562" s="38">
        <f t="shared" si="19"/>
        <v>80800</v>
      </c>
      <c r="F562" s="79"/>
      <c r="G562" s="80"/>
      <c r="H562" s="29"/>
      <c r="I562" s="29"/>
      <c r="J562" s="29">
        <f>+기계손료!G53</f>
        <v>320000000</v>
      </c>
      <c r="K562" s="38">
        <f t="shared" ref="K562:K572" si="20">TRUNC(D562*J562)</f>
        <v>80800</v>
      </c>
      <c r="L562" s="81"/>
    </row>
    <row r="563" spans="1:12" ht="17.25" customHeight="1">
      <c r="A563" s="232"/>
      <c r="B563" s="23" t="s">
        <v>833</v>
      </c>
      <c r="C563" s="23" t="s">
        <v>770</v>
      </c>
      <c r="D563" s="54">
        <f>+D561</f>
        <v>2.5250000000000001E-4</v>
      </c>
      <c r="E563" s="38">
        <f t="shared" si="19"/>
        <v>106050</v>
      </c>
      <c r="F563" s="79"/>
      <c r="G563" s="80"/>
      <c r="H563" s="29"/>
      <c r="I563" s="29"/>
      <c r="J563" s="29">
        <f>+기계손료!G54</f>
        <v>420000000</v>
      </c>
      <c r="K563" s="38">
        <f t="shared" si="20"/>
        <v>106050</v>
      </c>
      <c r="L563" s="81"/>
    </row>
    <row r="564" spans="1:12" ht="17.25" customHeight="1">
      <c r="A564" s="232" t="s">
        <v>869</v>
      </c>
      <c r="B564" s="23" t="s">
        <v>841</v>
      </c>
      <c r="C564" s="23" t="s">
        <v>770</v>
      </c>
      <c r="D564" s="54">
        <f>기계손료!H55/10^7</f>
        <v>1.4349999999999999E-4</v>
      </c>
      <c r="E564" s="38">
        <f t="shared" si="19"/>
        <v>100450</v>
      </c>
      <c r="F564" s="79"/>
      <c r="G564" s="80"/>
      <c r="H564" s="29"/>
      <c r="I564" s="29"/>
      <c r="J564" s="29">
        <f>+기계손료!G55</f>
        <v>700000000</v>
      </c>
      <c r="K564" s="38">
        <f t="shared" si="20"/>
        <v>100450</v>
      </c>
      <c r="L564" s="81"/>
    </row>
    <row r="565" spans="1:12" ht="17.25" customHeight="1">
      <c r="A565" s="232"/>
      <c r="B565" s="23" t="s">
        <v>830</v>
      </c>
      <c r="C565" s="23" t="s">
        <v>770</v>
      </c>
      <c r="D565" s="54">
        <f>+D564</f>
        <v>1.4349999999999999E-4</v>
      </c>
      <c r="E565" s="38">
        <f t="shared" si="19"/>
        <v>172200</v>
      </c>
      <c r="F565" s="79"/>
      <c r="G565" s="80"/>
      <c r="H565" s="29"/>
      <c r="I565" s="29"/>
      <c r="J565" s="29">
        <f>+기계손료!G56</f>
        <v>1200000000</v>
      </c>
      <c r="K565" s="38">
        <f t="shared" si="20"/>
        <v>172200</v>
      </c>
      <c r="L565" s="81"/>
    </row>
    <row r="566" spans="1:12" ht="17.25" customHeight="1">
      <c r="A566" s="22" t="s">
        <v>1509</v>
      </c>
      <c r="B566" s="23"/>
      <c r="C566" s="23" t="s">
        <v>770</v>
      </c>
      <c r="D566" s="54">
        <f>기계손료!H51/10^7</f>
        <v>3.0699999999999998E-4</v>
      </c>
      <c r="E566" s="38">
        <f t="shared" si="19"/>
        <v>9210</v>
      </c>
      <c r="F566" s="79"/>
      <c r="G566" s="80"/>
      <c r="H566" s="29"/>
      <c r="I566" s="29"/>
      <c r="J566" s="29">
        <f>+기계손료!G51</f>
        <v>30000000</v>
      </c>
      <c r="K566" s="38">
        <f t="shared" si="20"/>
        <v>9210</v>
      </c>
      <c r="L566" s="81"/>
    </row>
    <row r="567" spans="1:12" ht="17.25" customHeight="1">
      <c r="A567" s="22" t="s">
        <v>1247</v>
      </c>
      <c r="B567" s="23" t="s">
        <v>1245</v>
      </c>
      <c r="C567" s="23" t="s">
        <v>770</v>
      </c>
      <c r="D567" s="54">
        <f>기계손료!H57/10^7</f>
        <v>1.227E-4</v>
      </c>
      <c r="E567" s="38">
        <f t="shared" si="19"/>
        <v>66258</v>
      </c>
      <c r="F567" s="79"/>
      <c r="G567" s="80"/>
      <c r="H567" s="29"/>
      <c r="I567" s="29"/>
      <c r="J567" s="29">
        <f>+기계손료!G57</f>
        <v>540000000</v>
      </c>
      <c r="K567" s="38">
        <f t="shared" si="20"/>
        <v>66258</v>
      </c>
      <c r="L567" s="81"/>
    </row>
    <row r="568" spans="1:12" ht="17.25" customHeight="1">
      <c r="A568" s="22" t="s">
        <v>1429</v>
      </c>
      <c r="B568" s="23" t="s">
        <v>1249</v>
      </c>
      <c r="C568" s="23" t="s">
        <v>770</v>
      </c>
      <c r="D568" s="54">
        <f>기계손료!$H$58/10^7</f>
        <v>1.008E-4</v>
      </c>
      <c r="E568" s="38">
        <f t="shared" si="19"/>
        <v>22504</v>
      </c>
      <c r="F568" s="79"/>
      <c r="G568" s="80"/>
      <c r="H568" s="29"/>
      <c r="I568" s="29"/>
      <c r="J568" s="29">
        <f>+기계손료!E58</f>
        <v>223259000</v>
      </c>
      <c r="K568" s="38">
        <f t="shared" si="20"/>
        <v>22504</v>
      </c>
      <c r="L568" s="81"/>
    </row>
    <row r="569" spans="1:12" ht="17.25" customHeight="1">
      <c r="A569" s="22"/>
      <c r="B569" s="23" t="s">
        <v>1258</v>
      </c>
      <c r="C569" s="23" t="s">
        <v>770</v>
      </c>
      <c r="D569" s="54">
        <f>기계손료!$H$58/10^7</f>
        <v>1.008E-4</v>
      </c>
      <c r="E569" s="38">
        <f t="shared" si="19"/>
        <v>28642</v>
      </c>
      <c r="F569" s="79"/>
      <c r="G569" s="80"/>
      <c r="H569" s="29"/>
      <c r="I569" s="29"/>
      <c r="J569" s="29">
        <f>+기계손료!E59</f>
        <v>284148000</v>
      </c>
      <c r="K569" s="38">
        <f t="shared" si="20"/>
        <v>28642</v>
      </c>
      <c r="L569" s="81"/>
    </row>
    <row r="570" spans="1:12" ht="17.25" customHeight="1">
      <c r="A570" s="22"/>
      <c r="B570" s="23" t="s">
        <v>1246</v>
      </c>
      <c r="C570" s="23" t="s">
        <v>770</v>
      </c>
      <c r="D570" s="54">
        <f>기계손료!$H$58/10^7</f>
        <v>1.008E-4</v>
      </c>
      <c r="E570" s="38">
        <f t="shared" si="19"/>
        <v>35461</v>
      </c>
      <c r="F570" s="79"/>
      <c r="G570" s="80"/>
      <c r="H570" s="29"/>
      <c r="I570" s="29"/>
      <c r="J570" s="29">
        <f>+기계손료!E60</f>
        <v>351803000</v>
      </c>
      <c r="K570" s="38">
        <f t="shared" si="20"/>
        <v>35461</v>
      </c>
      <c r="L570" s="81"/>
    </row>
    <row r="571" spans="1:12" ht="17.25" customHeight="1">
      <c r="A571" s="22"/>
      <c r="B571" s="23" t="s">
        <v>1174</v>
      </c>
      <c r="C571" s="23" t="s">
        <v>770</v>
      </c>
      <c r="D571" s="54">
        <f>기계손료!$H$58/10^7</f>
        <v>1.008E-4</v>
      </c>
      <c r="E571" s="38">
        <f t="shared" si="19"/>
        <v>55920</v>
      </c>
      <c r="F571" s="79"/>
      <c r="G571" s="80"/>
      <c r="H571" s="29"/>
      <c r="I571" s="29"/>
      <c r="J571" s="29">
        <f>+기계손료!E61</f>
        <v>554767000</v>
      </c>
      <c r="K571" s="38">
        <f t="shared" si="20"/>
        <v>55920</v>
      </c>
      <c r="L571" s="81"/>
    </row>
    <row r="572" spans="1:12" ht="17.25" customHeight="1">
      <c r="A572" s="22" t="s">
        <v>1433</v>
      </c>
      <c r="B572" s="23" t="s">
        <v>1250</v>
      </c>
      <c r="C572" s="23" t="s">
        <v>770</v>
      </c>
      <c r="D572" s="54">
        <f>기계손료!H62/10^7</f>
        <v>1.008E-4</v>
      </c>
      <c r="E572" s="38">
        <f t="shared" si="19"/>
        <v>8064</v>
      </c>
      <c r="F572" s="79"/>
      <c r="G572" s="80"/>
      <c r="H572" s="29"/>
      <c r="I572" s="29"/>
      <c r="J572" s="29">
        <f>+기계손료!G62</f>
        <v>80000000</v>
      </c>
      <c r="K572" s="38">
        <f t="shared" si="20"/>
        <v>8064</v>
      </c>
      <c r="L572" s="81"/>
    </row>
    <row r="573" spans="1:12" ht="17.25" customHeight="1">
      <c r="A573" s="22"/>
      <c r="B573" s="23"/>
      <c r="C573" s="23"/>
      <c r="D573" s="54"/>
      <c r="E573" s="38"/>
      <c r="F573" s="38"/>
      <c r="G573" s="38"/>
      <c r="H573" s="29"/>
      <c r="I573" s="29"/>
      <c r="J573" s="29"/>
      <c r="K573" s="29"/>
      <c r="L573" s="23"/>
    </row>
    <row r="574" spans="1:12" ht="17.25" customHeight="1">
      <c r="A574" s="39"/>
      <c r="B574" s="30"/>
      <c r="C574" s="231"/>
      <c r="D574" s="231"/>
      <c r="E574" s="38"/>
      <c r="F574" s="38"/>
      <c r="G574" s="38"/>
      <c r="H574" s="81"/>
      <c r="I574" s="29"/>
      <c r="J574" s="29"/>
      <c r="K574" s="29"/>
      <c r="L574" s="23"/>
    </row>
    <row r="575" spans="1:12">
      <c r="A575" s="52" t="s">
        <v>644</v>
      </c>
      <c r="B575" s="37"/>
      <c r="C575" s="23"/>
      <c r="D575" s="23"/>
      <c r="E575" s="38"/>
      <c r="F575" s="53"/>
      <c r="G575" s="38" t="s">
        <v>662</v>
      </c>
      <c r="H575" s="53"/>
      <c r="I575" s="38"/>
      <c r="J575" s="53"/>
      <c r="K575" s="38" t="s">
        <v>662</v>
      </c>
      <c r="L575" s="26"/>
    </row>
    <row r="576" spans="1:12" ht="17.25" customHeight="1">
      <c r="A576" s="41" t="s">
        <v>1731</v>
      </c>
      <c r="B576" s="37"/>
      <c r="C576" s="23"/>
      <c r="D576" s="23"/>
      <c r="E576" s="42"/>
      <c r="F576" s="54"/>
      <c r="G576" s="42"/>
      <c r="H576" s="54"/>
      <c r="I576" s="42"/>
      <c r="J576" s="54"/>
      <c r="K576" s="42"/>
      <c r="L576" s="28"/>
    </row>
    <row r="577" spans="1:12">
      <c r="A577" s="22" t="s">
        <v>1154</v>
      </c>
      <c r="B577" s="30"/>
      <c r="C577" s="23" t="s">
        <v>685</v>
      </c>
      <c r="D577" s="59">
        <v>0.16</v>
      </c>
      <c r="E577" s="38">
        <f t="shared" ref="E577:E588" si="21">+G577+I577+K577</f>
        <v>43666</v>
      </c>
      <c r="F577" s="38">
        <f>+인건비!$D$6</f>
        <v>272915</v>
      </c>
      <c r="G577" s="38">
        <f>TRUNC(D577*F577)</f>
        <v>43666</v>
      </c>
      <c r="H577" s="53"/>
      <c r="I577" s="53"/>
      <c r="J577" s="53"/>
      <c r="K577" s="53"/>
      <c r="L577" s="94"/>
    </row>
    <row r="578" spans="1:12" ht="17.25" customHeight="1">
      <c r="A578" s="22" t="s">
        <v>678</v>
      </c>
      <c r="B578" s="23"/>
      <c r="C578" s="23" t="s">
        <v>685</v>
      </c>
      <c r="D578" s="59">
        <v>0.28999999999999998</v>
      </c>
      <c r="E578" s="38">
        <f t="shared" si="21"/>
        <v>64802</v>
      </c>
      <c r="F578" s="38"/>
      <c r="G578" s="38"/>
      <c r="H578" s="38"/>
      <c r="I578" s="38"/>
      <c r="J578" s="38">
        <f>+인건비!$E$21</f>
        <v>223458</v>
      </c>
      <c r="K578" s="38">
        <f>TRUNC(D578*J578)</f>
        <v>64802</v>
      </c>
      <c r="L578" s="94"/>
    </row>
    <row r="579" spans="1:12" ht="17.25" customHeight="1">
      <c r="A579" s="22" t="s">
        <v>1187</v>
      </c>
      <c r="B579" s="23"/>
      <c r="C579" s="23" t="s">
        <v>685</v>
      </c>
      <c r="D579" s="59">
        <v>0.21</v>
      </c>
      <c r="E579" s="38">
        <f t="shared" si="21"/>
        <v>44986</v>
      </c>
      <c r="F579" s="38"/>
      <c r="G579" s="38"/>
      <c r="H579" s="38"/>
      <c r="I579" s="38"/>
      <c r="J579" s="38">
        <f>+인건비!$E$18</f>
        <v>214222</v>
      </c>
      <c r="K579" s="38">
        <f>TRUNC(D579*J579)</f>
        <v>44986</v>
      </c>
      <c r="L579" s="94"/>
    </row>
    <row r="580" spans="1:12" ht="17.25" customHeight="1">
      <c r="A580" s="22" t="s">
        <v>1182</v>
      </c>
      <c r="B580" s="23"/>
      <c r="C580" s="23" t="s">
        <v>685</v>
      </c>
      <c r="D580" s="59">
        <v>0.28999999999999998</v>
      </c>
      <c r="E580" s="38">
        <f t="shared" si="21"/>
        <v>48008</v>
      </c>
      <c r="F580" s="38"/>
      <c r="G580" s="38"/>
      <c r="H580" s="38"/>
      <c r="I580" s="38"/>
      <c r="J580" s="38">
        <f>+인건비!$E$17</f>
        <v>165545</v>
      </c>
      <c r="K580" s="38">
        <f>TRUNC(D580*J580)</f>
        <v>48008</v>
      </c>
      <c r="L580" s="94"/>
    </row>
    <row r="581" spans="1:12" ht="17.25" customHeight="1">
      <c r="A581" s="22" t="s">
        <v>1319</v>
      </c>
      <c r="B581" s="23" t="s">
        <v>350</v>
      </c>
      <c r="C581" s="23" t="s">
        <v>665</v>
      </c>
      <c r="D581" s="59">
        <v>0.01</v>
      </c>
      <c r="E581" s="38">
        <f t="shared" si="21"/>
        <v>850</v>
      </c>
      <c r="F581" s="38"/>
      <c r="G581" s="38"/>
      <c r="H581" s="38">
        <f>+재료비!$K$35</f>
        <v>85000</v>
      </c>
      <c r="I581" s="38">
        <f t="shared" ref="I581:I586" si="22">TRUNC(D581*H581)</f>
        <v>850</v>
      </c>
      <c r="J581" s="38"/>
      <c r="K581" s="38"/>
      <c r="L581" s="94"/>
    </row>
    <row r="582" spans="1:12" ht="17.25" customHeight="1">
      <c r="A582" s="22" t="s">
        <v>1131</v>
      </c>
      <c r="B582" s="23" t="s">
        <v>680</v>
      </c>
      <c r="C582" s="23" t="s">
        <v>665</v>
      </c>
      <c r="D582" s="31">
        <v>2.5000000000000001E-2</v>
      </c>
      <c r="E582" s="38">
        <f t="shared" si="21"/>
        <v>575</v>
      </c>
      <c r="F582" s="38"/>
      <c r="G582" s="38"/>
      <c r="H582" s="38">
        <f>+재료비!$K$55</f>
        <v>23000</v>
      </c>
      <c r="I582" s="38">
        <f t="shared" si="22"/>
        <v>575</v>
      </c>
      <c r="J582" s="38"/>
      <c r="K582" s="38"/>
      <c r="L582" s="94"/>
    </row>
    <row r="583" spans="1:12" ht="17.25" customHeight="1">
      <c r="A583" s="22" t="s">
        <v>420</v>
      </c>
      <c r="B583" s="23" t="s">
        <v>680</v>
      </c>
      <c r="C583" s="23" t="s">
        <v>665</v>
      </c>
      <c r="D583" s="59">
        <v>0.01</v>
      </c>
      <c r="E583" s="38">
        <f t="shared" si="21"/>
        <v>400</v>
      </c>
      <c r="F583" s="38"/>
      <c r="G583" s="38"/>
      <c r="H583" s="38">
        <f>+재료비!$K$47</f>
        <v>40000</v>
      </c>
      <c r="I583" s="38">
        <f t="shared" si="22"/>
        <v>400</v>
      </c>
      <c r="J583" s="38"/>
      <c r="K583" s="38"/>
      <c r="L583" s="94"/>
    </row>
    <row r="584" spans="1:12" ht="17.25" customHeight="1">
      <c r="A584" s="22" t="s">
        <v>418</v>
      </c>
      <c r="B584" s="23" t="s">
        <v>680</v>
      </c>
      <c r="C584" s="23" t="s">
        <v>665</v>
      </c>
      <c r="D584" s="59">
        <v>0.01</v>
      </c>
      <c r="E584" s="38">
        <f t="shared" si="21"/>
        <v>300</v>
      </c>
      <c r="F584" s="38"/>
      <c r="G584" s="38"/>
      <c r="H584" s="38">
        <f>+재료비!$K$51</f>
        <v>30000</v>
      </c>
      <c r="I584" s="38">
        <f t="shared" si="22"/>
        <v>300</v>
      </c>
      <c r="J584" s="38"/>
      <c r="K584" s="38"/>
      <c r="L584" s="94"/>
    </row>
    <row r="585" spans="1:12" ht="17.25" customHeight="1">
      <c r="A585" s="22" t="s">
        <v>1136</v>
      </c>
      <c r="B585" s="23" t="s">
        <v>351</v>
      </c>
      <c r="C585" s="23" t="s">
        <v>665</v>
      </c>
      <c r="D585" s="59">
        <v>0.01</v>
      </c>
      <c r="E585" s="38">
        <f t="shared" si="21"/>
        <v>850</v>
      </c>
      <c r="F585" s="38"/>
      <c r="G585" s="38"/>
      <c r="H585" s="38">
        <f>+재료비!$K$43</f>
        <v>85000</v>
      </c>
      <c r="I585" s="38">
        <f t="shared" si="22"/>
        <v>850</v>
      </c>
      <c r="J585" s="38"/>
      <c r="K585" s="38"/>
      <c r="L585" s="94"/>
    </row>
    <row r="586" spans="1:12" ht="17.25" customHeight="1">
      <c r="A586" s="22" t="s">
        <v>681</v>
      </c>
      <c r="B586" s="23"/>
      <c r="C586" s="23" t="s">
        <v>739</v>
      </c>
      <c r="D586" s="32">
        <v>7.1</v>
      </c>
      <c r="E586" s="38">
        <f t="shared" si="21"/>
        <v>10692</v>
      </c>
      <c r="F586" s="38"/>
      <c r="G586" s="38"/>
      <c r="H586" s="38">
        <f>+재료비!$K$7</f>
        <v>1506</v>
      </c>
      <c r="I586" s="38">
        <f t="shared" si="22"/>
        <v>10692</v>
      </c>
      <c r="J586" s="38"/>
      <c r="K586" s="38"/>
      <c r="L586" s="94"/>
    </row>
    <row r="587" spans="1:12" ht="17.25" customHeight="1">
      <c r="A587" s="22" t="s">
        <v>668</v>
      </c>
      <c r="B587" s="23" t="s">
        <v>1327</v>
      </c>
      <c r="C587" s="23" t="s">
        <v>666</v>
      </c>
      <c r="D587" s="32">
        <v>16</v>
      </c>
      <c r="E587" s="38">
        <f t="shared" si="21"/>
        <v>1710</v>
      </c>
      <c r="F587" s="38"/>
      <c r="G587" s="38"/>
      <c r="H587" s="38">
        <f>+I586</f>
        <v>10692</v>
      </c>
      <c r="I587" s="38">
        <f>TRUNC(D587/100*H587)</f>
        <v>1710</v>
      </c>
      <c r="J587" s="38"/>
      <c r="K587" s="38"/>
      <c r="L587" s="94"/>
    </row>
    <row r="588" spans="1:12" ht="17.25" customHeight="1">
      <c r="A588" s="22" t="s">
        <v>868</v>
      </c>
      <c r="B588" s="23" t="s">
        <v>864</v>
      </c>
      <c r="C588" s="23" t="s">
        <v>770</v>
      </c>
      <c r="D588" s="59">
        <v>1.23</v>
      </c>
      <c r="E588" s="38">
        <f t="shared" si="21"/>
        <v>34490</v>
      </c>
      <c r="F588" s="38"/>
      <c r="G588" s="38"/>
      <c r="H588" s="38"/>
      <c r="I588" s="38"/>
      <c r="J588" s="38">
        <f>+기계손료!$J$40</f>
        <v>28041</v>
      </c>
      <c r="K588" s="38">
        <f>TRUNC(D588*J588)</f>
        <v>34490</v>
      </c>
      <c r="L588" s="94"/>
    </row>
    <row r="589" spans="1:12">
      <c r="A589" s="22" t="s">
        <v>701</v>
      </c>
      <c r="B589" s="23"/>
      <c r="C589" s="23"/>
      <c r="D589" s="32"/>
      <c r="E589" s="38">
        <f>SUM(E577:E588)</f>
        <v>251329</v>
      </c>
      <c r="F589" s="38"/>
      <c r="G589" s="38">
        <f>SUM(G577:G588)</f>
        <v>43666</v>
      </c>
      <c r="H589" s="38"/>
      <c r="I589" s="38">
        <f>SUM(I577:I588)</f>
        <v>15377</v>
      </c>
      <c r="J589" s="38"/>
      <c r="K589" s="38">
        <f>SUM(K577:K588)</f>
        <v>192286</v>
      </c>
      <c r="L589" s="29"/>
    </row>
    <row r="590" spans="1:12">
      <c r="A590" s="22"/>
      <c r="B590" s="23"/>
      <c r="C590" s="23"/>
      <c r="D590" s="32"/>
      <c r="E590" s="38"/>
      <c r="F590" s="38"/>
      <c r="G590" s="38"/>
      <c r="H590" s="38"/>
      <c r="I590" s="38"/>
      <c r="J590" s="38"/>
      <c r="K590" s="38"/>
      <c r="L590" s="29"/>
    </row>
    <row r="591" spans="1:12">
      <c r="A591" s="39" t="s">
        <v>682</v>
      </c>
      <c r="B591" s="33" t="s">
        <v>1164</v>
      </c>
      <c r="C591" s="34"/>
      <c r="D591" s="35">
        <f>+집계표!$G$2</f>
        <v>1.1000000000000001</v>
      </c>
      <c r="E591" s="40">
        <f>(G591+I591+K591)</f>
        <v>48032</v>
      </c>
      <c r="F591" s="40"/>
      <c r="G591" s="40"/>
      <c r="H591" s="40"/>
      <c r="I591" s="40"/>
      <c r="J591" s="40">
        <f>+G589</f>
        <v>43666</v>
      </c>
      <c r="K591" s="40">
        <f>TRUNC(D591*J591)</f>
        <v>48032</v>
      </c>
      <c r="L591" s="23"/>
    </row>
    <row r="592" spans="1:12">
      <c r="A592" s="39" t="s">
        <v>670</v>
      </c>
      <c r="B592" s="33" t="s">
        <v>425</v>
      </c>
      <c r="C592" s="34"/>
      <c r="D592" s="35">
        <f>+집계표!$H$2</f>
        <v>0.2</v>
      </c>
      <c r="E592" s="40">
        <f>(G592+I592+K592)</f>
        <v>18339</v>
      </c>
      <c r="F592" s="40"/>
      <c r="G592" s="40"/>
      <c r="H592" s="40"/>
      <c r="I592" s="40"/>
      <c r="J592" s="40">
        <f>+J591+K591</f>
        <v>91698</v>
      </c>
      <c r="K592" s="40">
        <f>TRUNC(D592*J592)</f>
        <v>18339</v>
      </c>
      <c r="L592" s="23"/>
    </row>
    <row r="593" spans="1:12">
      <c r="A593" s="39" t="s">
        <v>718</v>
      </c>
      <c r="B593" s="33"/>
      <c r="C593" s="34"/>
      <c r="D593" s="36"/>
      <c r="E593" s="40">
        <f>SUM(E589:E592)</f>
        <v>317700</v>
      </c>
      <c r="F593" s="40"/>
      <c r="G593" s="40">
        <f>SUM(G589:G592)</f>
        <v>43666</v>
      </c>
      <c r="H593" s="40"/>
      <c r="I593" s="40">
        <f>SUM(I589:I592)</f>
        <v>15377</v>
      </c>
      <c r="J593" s="40"/>
      <c r="K593" s="40">
        <f>SUM(K589:K592)</f>
        <v>258657</v>
      </c>
      <c r="L593" s="23"/>
    </row>
    <row r="594" spans="1:12" ht="17.25" customHeight="1">
      <c r="A594" s="39"/>
      <c r="B594" s="30"/>
      <c r="C594" s="23"/>
      <c r="D594" s="32"/>
      <c r="E594" s="38"/>
      <c r="F594" s="38"/>
      <c r="G594" s="38"/>
      <c r="H594" s="38"/>
      <c r="I594" s="38"/>
      <c r="J594" s="38"/>
      <c r="K594" s="38"/>
      <c r="L594" s="23" t="s">
        <v>662</v>
      </c>
    </row>
    <row r="595" spans="1:12" ht="17.25" customHeight="1">
      <c r="A595" s="41" t="s">
        <v>2088</v>
      </c>
      <c r="B595" s="37"/>
      <c r="C595" s="23"/>
      <c r="D595" s="23"/>
      <c r="E595" s="42"/>
      <c r="F595" s="54"/>
      <c r="G595" s="42"/>
      <c r="H595" s="54"/>
      <c r="I595" s="42"/>
      <c r="J595" s="54"/>
      <c r="K595" s="42"/>
      <c r="L595" s="28"/>
    </row>
    <row r="596" spans="1:12">
      <c r="A596" s="22" t="s">
        <v>1154</v>
      </c>
      <c r="B596" s="30"/>
      <c r="C596" s="23" t="s">
        <v>685</v>
      </c>
      <c r="D596" s="59">
        <v>0.18</v>
      </c>
      <c r="E596" s="38">
        <f t="shared" ref="E596:E607" si="23">+G596+I596+K596</f>
        <v>49124</v>
      </c>
      <c r="F596" s="38">
        <f>+인건비!$D$6</f>
        <v>272915</v>
      </c>
      <c r="G596" s="38">
        <f>TRUNC(D596*F596)</f>
        <v>49124</v>
      </c>
      <c r="H596" s="53"/>
      <c r="I596" s="53"/>
      <c r="J596" s="53"/>
      <c r="K596" s="53"/>
      <c r="L596" s="23"/>
    </row>
    <row r="597" spans="1:12" ht="17.25" customHeight="1">
      <c r="A597" s="22" t="s">
        <v>678</v>
      </c>
      <c r="B597" s="23"/>
      <c r="C597" s="23" t="s">
        <v>685</v>
      </c>
      <c r="D597" s="59">
        <v>0.34</v>
      </c>
      <c r="E597" s="38">
        <f t="shared" si="23"/>
        <v>75975</v>
      </c>
      <c r="F597" s="38"/>
      <c r="G597" s="38"/>
      <c r="H597" s="38"/>
      <c r="I597" s="38"/>
      <c r="J597" s="38">
        <f>+인건비!$E$21</f>
        <v>223458</v>
      </c>
      <c r="K597" s="38">
        <f>TRUNC(D597*J597)</f>
        <v>75975</v>
      </c>
      <c r="L597" s="23"/>
    </row>
    <row r="598" spans="1:12" ht="17.25" customHeight="1">
      <c r="A598" s="22" t="s">
        <v>1187</v>
      </c>
      <c r="B598" s="23"/>
      <c r="C598" s="23" t="s">
        <v>685</v>
      </c>
      <c r="D598" s="59">
        <v>0.24</v>
      </c>
      <c r="E598" s="38">
        <f t="shared" si="23"/>
        <v>51413</v>
      </c>
      <c r="F598" s="38"/>
      <c r="G598" s="38"/>
      <c r="H598" s="38"/>
      <c r="I598" s="38"/>
      <c r="J598" s="38">
        <f>+인건비!$E$18</f>
        <v>214222</v>
      </c>
      <c r="K598" s="38">
        <f>TRUNC(D598*J598)</f>
        <v>51413</v>
      </c>
      <c r="L598" s="23"/>
    </row>
    <row r="599" spans="1:12" ht="17.25" customHeight="1">
      <c r="A599" s="22" t="s">
        <v>1182</v>
      </c>
      <c r="B599" s="23"/>
      <c r="C599" s="23" t="s">
        <v>685</v>
      </c>
      <c r="D599" s="59">
        <v>0.34</v>
      </c>
      <c r="E599" s="38">
        <f t="shared" si="23"/>
        <v>56285</v>
      </c>
      <c r="F599" s="38"/>
      <c r="G599" s="38"/>
      <c r="H599" s="38"/>
      <c r="I599" s="38"/>
      <c r="J599" s="38">
        <f>+인건비!$E$17</f>
        <v>165545</v>
      </c>
      <c r="K599" s="38">
        <f>TRUNC(D599*J599)</f>
        <v>56285</v>
      </c>
      <c r="L599" s="23"/>
    </row>
    <row r="600" spans="1:12" ht="17.25" customHeight="1">
      <c r="A600" s="22" t="s">
        <v>1319</v>
      </c>
      <c r="B600" s="23" t="s">
        <v>350</v>
      </c>
      <c r="C600" s="23" t="s">
        <v>665</v>
      </c>
      <c r="D600" s="31">
        <v>2.5000000000000001E-2</v>
      </c>
      <c r="E600" s="38">
        <f t="shared" si="23"/>
        <v>2125</v>
      </c>
      <c r="F600" s="38"/>
      <c r="G600" s="38"/>
      <c r="H600" s="38">
        <f>+재료비!$K$35</f>
        <v>85000</v>
      </c>
      <c r="I600" s="38">
        <f t="shared" ref="I600:I605" si="24">TRUNC(D600*H600)</f>
        <v>2125</v>
      </c>
      <c r="J600" s="38"/>
      <c r="K600" s="38"/>
      <c r="L600" s="23"/>
    </row>
    <row r="601" spans="1:12" ht="17.25" customHeight="1">
      <c r="A601" s="22" t="s">
        <v>1131</v>
      </c>
      <c r="B601" s="23" t="s">
        <v>680</v>
      </c>
      <c r="C601" s="23" t="s">
        <v>665</v>
      </c>
      <c r="D601" s="59">
        <v>0.05</v>
      </c>
      <c r="E601" s="38">
        <f t="shared" si="23"/>
        <v>1150</v>
      </c>
      <c r="F601" s="38"/>
      <c r="G601" s="38"/>
      <c r="H601" s="38">
        <f>+재료비!$K$55</f>
        <v>23000</v>
      </c>
      <c r="I601" s="38">
        <f t="shared" si="24"/>
        <v>1150</v>
      </c>
      <c r="J601" s="38"/>
      <c r="K601" s="38"/>
      <c r="L601" s="23"/>
    </row>
    <row r="602" spans="1:12" ht="17.25" customHeight="1">
      <c r="A602" s="22" t="s">
        <v>420</v>
      </c>
      <c r="B602" s="23" t="s">
        <v>680</v>
      </c>
      <c r="C602" s="23" t="s">
        <v>665</v>
      </c>
      <c r="D602" s="31">
        <v>2.5000000000000001E-2</v>
      </c>
      <c r="E602" s="38">
        <f t="shared" si="23"/>
        <v>1000</v>
      </c>
      <c r="F602" s="38"/>
      <c r="G602" s="38"/>
      <c r="H602" s="38">
        <f>+재료비!$K$47</f>
        <v>40000</v>
      </c>
      <c r="I602" s="38">
        <f t="shared" si="24"/>
        <v>1000</v>
      </c>
      <c r="J602" s="38"/>
      <c r="K602" s="38"/>
      <c r="L602" s="23"/>
    </row>
    <row r="603" spans="1:12" ht="17.25" customHeight="1">
      <c r="A603" s="22" t="s">
        <v>418</v>
      </c>
      <c r="B603" s="23" t="s">
        <v>680</v>
      </c>
      <c r="C603" s="23" t="s">
        <v>665</v>
      </c>
      <c r="D603" s="31">
        <v>2.5000000000000001E-2</v>
      </c>
      <c r="E603" s="38">
        <f t="shared" si="23"/>
        <v>750</v>
      </c>
      <c r="F603" s="38"/>
      <c r="G603" s="38"/>
      <c r="H603" s="38">
        <f>+재료비!$K$51</f>
        <v>30000</v>
      </c>
      <c r="I603" s="38">
        <f t="shared" si="24"/>
        <v>750</v>
      </c>
      <c r="J603" s="38"/>
      <c r="K603" s="38"/>
      <c r="L603" s="23"/>
    </row>
    <row r="604" spans="1:12" ht="17.25" customHeight="1">
      <c r="A604" s="22" t="s">
        <v>1136</v>
      </c>
      <c r="B604" s="23" t="s">
        <v>351</v>
      </c>
      <c r="C604" s="23" t="s">
        <v>665</v>
      </c>
      <c r="D604" s="31">
        <v>2.5000000000000001E-2</v>
      </c>
      <c r="E604" s="38">
        <f t="shared" si="23"/>
        <v>2125</v>
      </c>
      <c r="F604" s="38"/>
      <c r="G604" s="38"/>
      <c r="H604" s="38">
        <f>+재료비!$K$43</f>
        <v>85000</v>
      </c>
      <c r="I604" s="38">
        <f t="shared" si="24"/>
        <v>2125</v>
      </c>
      <c r="J604" s="38"/>
      <c r="K604" s="38"/>
      <c r="L604" s="23"/>
    </row>
    <row r="605" spans="1:12" ht="17.25" customHeight="1">
      <c r="A605" s="22" t="s">
        <v>681</v>
      </c>
      <c r="B605" s="23"/>
      <c r="C605" s="23" t="s">
        <v>739</v>
      </c>
      <c r="D605" s="32">
        <v>8.6999999999999993</v>
      </c>
      <c r="E605" s="38">
        <f t="shared" si="23"/>
        <v>13102</v>
      </c>
      <c r="F605" s="38"/>
      <c r="G605" s="38"/>
      <c r="H605" s="38">
        <f>+재료비!$K$7</f>
        <v>1506</v>
      </c>
      <c r="I605" s="38">
        <f t="shared" si="24"/>
        <v>13102</v>
      </c>
      <c r="J605" s="38"/>
      <c r="K605" s="38"/>
      <c r="L605" s="23"/>
    </row>
    <row r="606" spans="1:12" ht="17.25" customHeight="1">
      <c r="A606" s="22" t="s">
        <v>668</v>
      </c>
      <c r="B606" s="23" t="s">
        <v>1327</v>
      </c>
      <c r="C606" s="23" t="s">
        <v>666</v>
      </c>
      <c r="D606" s="32">
        <v>16</v>
      </c>
      <c r="E606" s="38">
        <f t="shared" si="23"/>
        <v>2096</v>
      </c>
      <c r="F606" s="38"/>
      <c r="G606" s="38"/>
      <c r="H606" s="38">
        <f>+I605</f>
        <v>13102</v>
      </c>
      <c r="I606" s="38">
        <f>TRUNC(D606/100*H606)</f>
        <v>2096</v>
      </c>
      <c r="J606" s="38"/>
      <c r="K606" s="38"/>
      <c r="L606" s="23"/>
    </row>
    <row r="607" spans="1:12" ht="17.25" customHeight="1">
      <c r="A607" s="22" t="s">
        <v>868</v>
      </c>
      <c r="B607" s="23" t="s">
        <v>864</v>
      </c>
      <c r="C607" s="23" t="s">
        <v>770</v>
      </c>
      <c r="D607" s="32">
        <v>1.5</v>
      </c>
      <c r="E607" s="38">
        <f t="shared" si="23"/>
        <v>42061</v>
      </c>
      <c r="F607" s="38"/>
      <c r="G607" s="38"/>
      <c r="H607" s="38"/>
      <c r="I607" s="38"/>
      <c r="J607" s="38">
        <f>+기계손료!$J$40</f>
        <v>28041</v>
      </c>
      <c r="K607" s="38">
        <f>TRUNC(D607*J607)</f>
        <v>42061</v>
      </c>
      <c r="L607" s="23"/>
    </row>
    <row r="608" spans="1:12">
      <c r="A608" s="22" t="s">
        <v>701</v>
      </c>
      <c r="B608" s="23"/>
      <c r="C608" s="23"/>
      <c r="D608" s="32"/>
      <c r="E608" s="38">
        <f>SUM(E596:E607)</f>
        <v>297206</v>
      </c>
      <c r="F608" s="38"/>
      <c r="G608" s="38">
        <f>SUM(G596:G607)</f>
        <v>49124</v>
      </c>
      <c r="H608" s="38"/>
      <c r="I608" s="38">
        <f>SUM(I596:I607)</f>
        <v>22348</v>
      </c>
      <c r="J608" s="38"/>
      <c r="K608" s="38">
        <f>SUM(K596:K607)</f>
        <v>225734</v>
      </c>
      <c r="L608" s="29"/>
    </row>
    <row r="609" spans="1:12">
      <c r="A609" s="22"/>
      <c r="B609" s="23"/>
      <c r="C609" s="23"/>
      <c r="D609" s="32"/>
      <c r="E609" s="38"/>
      <c r="F609" s="38"/>
      <c r="G609" s="38"/>
      <c r="H609" s="38"/>
      <c r="I609" s="38"/>
      <c r="J609" s="38"/>
      <c r="K609" s="38"/>
      <c r="L609" s="29"/>
    </row>
    <row r="610" spans="1:12">
      <c r="A610" s="39" t="s">
        <v>682</v>
      </c>
      <c r="B610" s="33" t="s">
        <v>1164</v>
      </c>
      <c r="C610" s="34"/>
      <c r="D610" s="35">
        <f>+집계표!$G$2</f>
        <v>1.1000000000000001</v>
      </c>
      <c r="E610" s="40">
        <f>(G610+I610+K610)</f>
        <v>54036</v>
      </c>
      <c r="F610" s="40"/>
      <c r="G610" s="40"/>
      <c r="H610" s="40"/>
      <c r="I610" s="40"/>
      <c r="J610" s="40">
        <f>+G608</f>
        <v>49124</v>
      </c>
      <c r="K610" s="40">
        <f>TRUNC(D610*J610)</f>
        <v>54036</v>
      </c>
      <c r="L610" s="23"/>
    </row>
    <row r="611" spans="1:12">
      <c r="A611" s="39" t="s">
        <v>670</v>
      </c>
      <c r="B611" s="33" t="s">
        <v>425</v>
      </c>
      <c r="C611" s="34"/>
      <c r="D611" s="35">
        <f>+집계표!$H$2</f>
        <v>0.2</v>
      </c>
      <c r="E611" s="40">
        <f>(G611+I611+K611)</f>
        <v>20632</v>
      </c>
      <c r="F611" s="40"/>
      <c r="G611" s="40"/>
      <c r="H611" s="40"/>
      <c r="I611" s="40"/>
      <c r="J611" s="40">
        <f>+J610+K610</f>
        <v>103160</v>
      </c>
      <c r="K611" s="40">
        <f>TRUNC(D611*J611)</f>
        <v>20632</v>
      </c>
      <c r="L611" s="23"/>
    </row>
    <row r="612" spans="1:12">
      <c r="A612" s="39" t="s">
        <v>718</v>
      </c>
      <c r="B612" s="33"/>
      <c r="C612" s="34"/>
      <c r="D612" s="36"/>
      <c r="E612" s="40">
        <f>SUM(E608:E611)</f>
        <v>371874</v>
      </c>
      <c r="F612" s="40"/>
      <c r="G612" s="40">
        <f>SUM(G608:G611)</f>
        <v>49124</v>
      </c>
      <c r="H612" s="40"/>
      <c r="I612" s="40">
        <f>SUM(I608:I611)</f>
        <v>22348</v>
      </c>
      <c r="J612" s="40"/>
      <c r="K612" s="40">
        <f>SUM(K608:K611)</f>
        <v>300402</v>
      </c>
      <c r="L612" s="23"/>
    </row>
    <row r="613" spans="1:12" ht="17.25" customHeight="1">
      <c r="A613" s="39"/>
      <c r="B613" s="30"/>
      <c r="C613" s="23"/>
      <c r="D613" s="32"/>
      <c r="E613" s="38"/>
      <c r="F613" s="38"/>
      <c r="G613" s="38"/>
      <c r="H613" s="53"/>
      <c r="I613" s="38"/>
      <c r="J613" s="38"/>
      <c r="K613" s="38"/>
      <c r="L613" s="23"/>
    </row>
    <row r="614" spans="1:12" ht="17.25" customHeight="1">
      <c r="A614" s="41" t="s">
        <v>1936</v>
      </c>
      <c r="B614" s="37"/>
      <c r="C614" s="23"/>
      <c r="D614" s="23"/>
      <c r="E614" s="42"/>
      <c r="F614" s="54"/>
      <c r="G614" s="42"/>
      <c r="H614" s="54"/>
      <c r="I614" s="42"/>
      <c r="J614" s="54"/>
      <c r="K614" s="42"/>
      <c r="L614" s="28"/>
    </row>
    <row r="615" spans="1:12">
      <c r="A615" s="22" t="s">
        <v>1154</v>
      </c>
      <c r="B615" s="30"/>
      <c r="C615" s="23" t="s">
        <v>685</v>
      </c>
      <c r="D615" s="59">
        <v>0.39</v>
      </c>
      <c r="E615" s="38">
        <f t="shared" ref="E615:E626" si="25">+G615+I615+K615</f>
        <v>106436</v>
      </c>
      <c r="F615" s="38">
        <f>+인건비!$D$6</f>
        <v>272915</v>
      </c>
      <c r="G615" s="38">
        <f>TRUNC(D615*F615)</f>
        <v>106436</v>
      </c>
      <c r="H615" s="53"/>
      <c r="I615" s="53"/>
      <c r="J615" s="53"/>
      <c r="K615" s="53"/>
      <c r="L615" s="23"/>
    </row>
    <row r="616" spans="1:12" ht="17.25" customHeight="1">
      <c r="A616" s="22" t="s">
        <v>678</v>
      </c>
      <c r="B616" s="23"/>
      <c r="C616" s="23" t="s">
        <v>685</v>
      </c>
      <c r="D616" s="59">
        <v>0.62</v>
      </c>
      <c r="E616" s="38">
        <f t="shared" si="25"/>
        <v>138543</v>
      </c>
      <c r="F616" s="38"/>
      <c r="G616" s="38"/>
      <c r="H616" s="38"/>
      <c r="I616" s="38"/>
      <c r="J616" s="38">
        <f>+인건비!$E$21</f>
        <v>223458</v>
      </c>
      <c r="K616" s="38">
        <f>TRUNC(D616*J616)</f>
        <v>138543</v>
      </c>
      <c r="L616" s="23"/>
    </row>
    <row r="617" spans="1:12" ht="17.25" customHeight="1">
      <c r="A617" s="22" t="s">
        <v>1187</v>
      </c>
      <c r="B617" s="23"/>
      <c r="C617" s="23" t="s">
        <v>685</v>
      </c>
      <c r="D617" s="59">
        <v>0.53</v>
      </c>
      <c r="E617" s="38">
        <f t="shared" si="25"/>
        <v>113537</v>
      </c>
      <c r="F617" s="38"/>
      <c r="G617" s="38"/>
      <c r="H617" s="38"/>
      <c r="I617" s="38"/>
      <c r="J617" s="38">
        <f>+인건비!$E$18</f>
        <v>214222</v>
      </c>
      <c r="K617" s="38">
        <f>TRUNC(D617*J617)</f>
        <v>113537</v>
      </c>
      <c r="L617" s="23"/>
    </row>
    <row r="618" spans="1:12" ht="17.25" customHeight="1">
      <c r="A618" s="22" t="s">
        <v>1182</v>
      </c>
      <c r="B618" s="23"/>
      <c r="C618" s="23" t="s">
        <v>685</v>
      </c>
      <c r="D618" s="59">
        <v>0.62</v>
      </c>
      <c r="E618" s="38">
        <f t="shared" si="25"/>
        <v>102637</v>
      </c>
      <c r="F618" s="38"/>
      <c r="G618" s="38"/>
      <c r="H618" s="38"/>
      <c r="I618" s="38"/>
      <c r="J618" s="38">
        <f>+인건비!$E$17</f>
        <v>165545</v>
      </c>
      <c r="K618" s="38">
        <f>TRUNC(D618*J618)</f>
        <v>102637</v>
      </c>
      <c r="L618" s="23"/>
    </row>
    <row r="619" spans="1:12" ht="17.25" customHeight="1">
      <c r="A619" s="22" t="s">
        <v>1319</v>
      </c>
      <c r="B619" s="23" t="s">
        <v>350</v>
      </c>
      <c r="C619" s="23" t="s">
        <v>665</v>
      </c>
      <c r="D619" s="59">
        <v>0.05</v>
      </c>
      <c r="E619" s="38">
        <f t="shared" si="25"/>
        <v>4250</v>
      </c>
      <c r="F619" s="38"/>
      <c r="G619" s="38"/>
      <c r="H619" s="38">
        <f>+재료비!$K$35</f>
        <v>85000</v>
      </c>
      <c r="I619" s="38">
        <f t="shared" ref="I619:I624" si="26">TRUNC(D619*H619)</f>
        <v>4250</v>
      </c>
      <c r="J619" s="38"/>
      <c r="K619" s="38"/>
      <c r="L619" s="23"/>
    </row>
    <row r="620" spans="1:12" ht="17.25" customHeight="1">
      <c r="A620" s="22" t="s">
        <v>1131</v>
      </c>
      <c r="B620" s="23" t="s">
        <v>680</v>
      </c>
      <c r="C620" s="23" t="s">
        <v>665</v>
      </c>
      <c r="D620" s="32">
        <v>0.5</v>
      </c>
      <c r="E620" s="38">
        <f t="shared" si="25"/>
        <v>11500</v>
      </c>
      <c r="F620" s="38"/>
      <c r="G620" s="38"/>
      <c r="H620" s="38">
        <f>+재료비!$K$55</f>
        <v>23000</v>
      </c>
      <c r="I620" s="38">
        <f t="shared" si="26"/>
        <v>11500</v>
      </c>
      <c r="J620" s="38"/>
      <c r="K620" s="38"/>
      <c r="L620" s="23"/>
    </row>
    <row r="621" spans="1:12" ht="17.25" customHeight="1">
      <c r="A621" s="22" t="s">
        <v>420</v>
      </c>
      <c r="B621" s="23" t="s">
        <v>680</v>
      </c>
      <c r="C621" s="23" t="s">
        <v>665</v>
      </c>
      <c r="D621" s="59">
        <v>0.05</v>
      </c>
      <c r="E621" s="38">
        <f t="shared" si="25"/>
        <v>2000</v>
      </c>
      <c r="F621" s="38"/>
      <c r="G621" s="38"/>
      <c r="H621" s="38">
        <f>+재료비!$K$47</f>
        <v>40000</v>
      </c>
      <c r="I621" s="38">
        <f t="shared" si="26"/>
        <v>2000</v>
      </c>
      <c r="J621" s="38"/>
      <c r="K621" s="38"/>
      <c r="L621" s="23"/>
    </row>
    <row r="622" spans="1:12" ht="17.25" customHeight="1">
      <c r="A622" s="22" t="s">
        <v>418</v>
      </c>
      <c r="B622" s="23" t="s">
        <v>680</v>
      </c>
      <c r="C622" s="23" t="s">
        <v>665</v>
      </c>
      <c r="D622" s="59">
        <v>0.05</v>
      </c>
      <c r="E622" s="38">
        <f t="shared" si="25"/>
        <v>1500</v>
      </c>
      <c r="F622" s="38"/>
      <c r="G622" s="38"/>
      <c r="H622" s="38">
        <f>+재료비!$K$51</f>
        <v>30000</v>
      </c>
      <c r="I622" s="38">
        <f t="shared" si="26"/>
        <v>1500</v>
      </c>
      <c r="J622" s="38"/>
      <c r="K622" s="38"/>
      <c r="L622" s="23"/>
    </row>
    <row r="623" spans="1:12" ht="17.25" customHeight="1">
      <c r="A623" s="22" t="s">
        <v>1136</v>
      </c>
      <c r="B623" s="23" t="s">
        <v>351</v>
      </c>
      <c r="C623" s="23" t="s">
        <v>665</v>
      </c>
      <c r="D623" s="59">
        <v>0.05</v>
      </c>
      <c r="E623" s="38">
        <f t="shared" si="25"/>
        <v>4250</v>
      </c>
      <c r="F623" s="38"/>
      <c r="G623" s="38"/>
      <c r="H623" s="38">
        <f>+재료비!$K$43</f>
        <v>85000</v>
      </c>
      <c r="I623" s="38">
        <f t="shared" si="26"/>
        <v>4250</v>
      </c>
      <c r="J623" s="38"/>
      <c r="K623" s="38"/>
      <c r="L623" s="23"/>
    </row>
    <row r="624" spans="1:12" ht="17.25" customHeight="1">
      <c r="A624" s="22" t="s">
        <v>681</v>
      </c>
      <c r="B624" s="23"/>
      <c r="C624" s="23" t="s">
        <v>739</v>
      </c>
      <c r="D624" s="32">
        <v>15.4</v>
      </c>
      <c r="E624" s="38">
        <f t="shared" si="25"/>
        <v>23192</v>
      </c>
      <c r="F624" s="38"/>
      <c r="G624" s="38"/>
      <c r="H624" s="38">
        <f>+재료비!$K$7</f>
        <v>1506</v>
      </c>
      <c r="I624" s="38">
        <f t="shared" si="26"/>
        <v>23192</v>
      </c>
      <c r="J624" s="38"/>
      <c r="K624" s="38"/>
      <c r="L624" s="23"/>
    </row>
    <row r="625" spans="1:12" ht="17.25" customHeight="1">
      <c r="A625" s="22" t="s">
        <v>668</v>
      </c>
      <c r="B625" s="23" t="s">
        <v>1327</v>
      </c>
      <c r="C625" s="23" t="s">
        <v>666</v>
      </c>
      <c r="D625" s="32">
        <v>16</v>
      </c>
      <c r="E625" s="38">
        <f t="shared" si="25"/>
        <v>3710</v>
      </c>
      <c r="F625" s="38"/>
      <c r="G625" s="38"/>
      <c r="H625" s="38">
        <f>+I624</f>
        <v>23192</v>
      </c>
      <c r="I625" s="38">
        <f>TRUNC(D625/100*H625)</f>
        <v>3710</v>
      </c>
      <c r="J625" s="38"/>
      <c r="K625" s="38"/>
      <c r="L625" s="23"/>
    </row>
    <row r="626" spans="1:12" ht="17.25" customHeight="1">
      <c r="A626" s="22" t="s">
        <v>868</v>
      </c>
      <c r="B626" s="23" t="s">
        <v>864</v>
      </c>
      <c r="C626" s="23" t="s">
        <v>770</v>
      </c>
      <c r="D626" s="59">
        <v>2.66</v>
      </c>
      <c r="E626" s="38">
        <f t="shared" si="25"/>
        <v>74589</v>
      </c>
      <c r="F626" s="38"/>
      <c r="G626" s="38"/>
      <c r="H626" s="38"/>
      <c r="I626" s="38"/>
      <c r="J626" s="38">
        <f>+기계손료!$J$40</f>
        <v>28041</v>
      </c>
      <c r="K626" s="38">
        <f>TRUNC(D626*J626)</f>
        <v>74589</v>
      </c>
      <c r="L626" s="23"/>
    </row>
    <row r="627" spans="1:12">
      <c r="A627" s="22" t="s">
        <v>701</v>
      </c>
      <c r="B627" s="23"/>
      <c r="C627" s="23"/>
      <c r="D627" s="32"/>
      <c r="E627" s="38">
        <f>SUM(E615:E626)</f>
        <v>586144</v>
      </c>
      <c r="F627" s="38"/>
      <c r="G627" s="38">
        <f>SUM(G615:G626)</f>
        <v>106436</v>
      </c>
      <c r="H627" s="38"/>
      <c r="I627" s="38">
        <f>SUM(I615:I626)</f>
        <v>50402</v>
      </c>
      <c r="J627" s="38"/>
      <c r="K627" s="38">
        <f>SUM(K615:K626)</f>
        <v>429306</v>
      </c>
      <c r="L627" s="29"/>
    </row>
    <row r="628" spans="1:12">
      <c r="A628" s="22"/>
      <c r="B628" s="23"/>
      <c r="C628" s="23"/>
      <c r="D628" s="32"/>
      <c r="E628" s="38"/>
      <c r="F628" s="38"/>
      <c r="G628" s="38"/>
      <c r="H628" s="38"/>
      <c r="I628" s="38"/>
      <c r="J628" s="38"/>
      <c r="K628" s="38"/>
      <c r="L628" s="29"/>
    </row>
    <row r="629" spans="1:12">
      <c r="A629" s="39" t="s">
        <v>682</v>
      </c>
      <c r="B629" s="33" t="s">
        <v>1164</v>
      </c>
      <c r="C629" s="34"/>
      <c r="D629" s="35">
        <f>+집계표!$G$2</f>
        <v>1.1000000000000001</v>
      </c>
      <c r="E629" s="40">
        <f>(G629+I629+K629)</f>
        <v>117079</v>
      </c>
      <c r="F629" s="40"/>
      <c r="G629" s="40"/>
      <c r="H629" s="40"/>
      <c r="I629" s="40"/>
      <c r="J629" s="40">
        <f>+G627</f>
        <v>106436</v>
      </c>
      <c r="K629" s="40">
        <f>TRUNC(D629*J629)</f>
        <v>117079</v>
      </c>
      <c r="L629" s="23"/>
    </row>
    <row r="630" spans="1:12">
      <c r="A630" s="39" t="s">
        <v>670</v>
      </c>
      <c r="B630" s="33" t="s">
        <v>425</v>
      </c>
      <c r="C630" s="34"/>
      <c r="D630" s="35">
        <f>+집계표!$H$2</f>
        <v>0.2</v>
      </c>
      <c r="E630" s="40">
        <f>(G630+I630+K630)</f>
        <v>44703</v>
      </c>
      <c r="F630" s="40"/>
      <c r="G630" s="40"/>
      <c r="H630" s="40"/>
      <c r="I630" s="40"/>
      <c r="J630" s="40">
        <f>+J629+K629</f>
        <v>223515</v>
      </c>
      <c r="K630" s="40">
        <f>TRUNC(D630*J630)</f>
        <v>44703</v>
      </c>
      <c r="L630" s="23"/>
    </row>
    <row r="631" spans="1:12">
      <c r="A631" s="39" t="s">
        <v>718</v>
      </c>
      <c r="B631" s="33"/>
      <c r="C631" s="34"/>
      <c r="D631" s="36"/>
      <c r="E631" s="40">
        <f>SUM(E627:E630)</f>
        <v>747926</v>
      </c>
      <c r="F631" s="40"/>
      <c r="G631" s="40">
        <f>SUM(G627:G630)</f>
        <v>106436</v>
      </c>
      <c r="H631" s="40"/>
      <c r="I631" s="40">
        <f>SUM(I627:I630)</f>
        <v>50402</v>
      </c>
      <c r="J631" s="40"/>
      <c r="K631" s="40">
        <f>SUM(K627:K630)</f>
        <v>591088</v>
      </c>
      <c r="L631" s="23"/>
    </row>
    <row r="632" spans="1:12" ht="17.25" customHeight="1">
      <c r="A632" s="39"/>
      <c r="B632" s="30"/>
      <c r="C632" s="23"/>
      <c r="D632" s="32"/>
      <c r="E632" s="38"/>
      <c r="F632" s="38"/>
      <c r="G632" s="38"/>
      <c r="H632" s="53"/>
      <c r="I632" s="38"/>
      <c r="J632" s="38"/>
      <c r="K632" s="38"/>
      <c r="L632" s="23"/>
    </row>
    <row r="633" spans="1:12" ht="17.25" customHeight="1">
      <c r="A633" s="41" t="s">
        <v>1729</v>
      </c>
      <c r="B633" s="37"/>
      <c r="C633" s="23"/>
      <c r="D633" s="23"/>
      <c r="E633" s="42"/>
      <c r="F633" s="54"/>
      <c r="G633" s="42"/>
      <c r="H633" s="54"/>
      <c r="I633" s="42"/>
      <c r="J633" s="54"/>
      <c r="K633" s="42"/>
      <c r="L633" s="28"/>
    </row>
    <row r="634" spans="1:12">
      <c r="A634" s="22" t="s">
        <v>1154</v>
      </c>
      <c r="B634" s="30"/>
      <c r="C634" s="23" t="s">
        <v>685</v>
      </c>
      <c r="D634" s="59">
        <v>0.65</v>
      </c>
      <c r="E634" s="38">
        <f t="shared" ref="E634:E646" si="27">+G634+I634+K634</f>
        <v>177394</v>
      </c>
      <c r="F634" s="38">
        <f>+인건비!$D$6</f>
        <v>272915</v>
      </c>
      <c r="G634" s="38">
        <f>TRUNC(D634*F634)</f>
        <v>177394</v>
      </c>
      <c r="H634" s="53"/>
      <c r="I634" s="53"/>
      <c r="J634" s="53"/>
      <c r="K634" s="53"/>
      <c r="L634" s="23"/>
    </row>
    <row r="635" spans="1:12" ht="17.25" customHeight="1">
      <c r="A635" s="22" t="s">
        <v>678</v>
      </c>
      <c r="B635" s="23"/>
      <c r="C635" s="23" t="s">
        <v>685</v>
      </c>
      <c r="D635" s="59">
        <v>0.81</v>
      </c>
      <c r="E635" s="38">
        <f t="shared" si="27"/>
        <v>181000</v>
      </c>
      <c r="F635" s="38"/>
      <c r="G635" s="38"/>
      <c r="H635" s="38"/>
      <c r="I635" s="38"/>
      <c r="J635" s="38">
        <f>+인건비!$E$21</f>
        <v>223458</v>
      </c>
      <c r="K635" s="38">
        <f>TRUNC(D635*J635)</f>
        <v>181000</v>
      </c>
      <c r="L635" s="23"/>
    </row>
    <row r="636" spans="1:12" ht="17.25" customHeight="1">
      <c r="A636" s="22" t="s">
        <v>1187</v>
      </c>
      <c r="B636" s="23"/>
      <c r="C636" s="23" t="s">
        <v>685</v>
      </c>
      <c r="D636" s="59">
        <v>0.65</v>
      </c>
      <c r="E636" s="38">
        <f t="shared" si="27"/>
        <v>139244</v>
      </c>
      <c r="F636" s="38"/>
      <c r="G636" s="38"/>
      <c r="H636" s="38"/>
      <c r="I636" s="38"/>
      <c r="J636" s="38">
        <f>+인건비!$E$18</f>
        <v>214222</v>
      </c>
      <c r="K636" s="38">
        <f>TRUNC(D636*J636)</f>
        <v>139244</v>
      </c>
      <c r="L636" s="23"/>
    </row>
    <row r="637" spans="1:12" ht="17.25" customHeight="1">
      <c r="A637" s="22" t="s">
        <v>1182</v>
      </c>
      <c r="B637" s="23"/>
      <c r="C637" s="23" t="s">
        <v>685</v>
      </c>
      <c r="D637" s="59">
        <v>0.81</v>
      </c>
      <c r="E637" s="38">
        <f t="shared" si="27"/>
        <v>134091</v>
      </c>
      <c r="F637" s="38"/>
      <c r="G637" s="38"/>
      <c r="H637" s="38"/>
      <c r="I637" s="38"/>
      <c r="J637" s="38">
        <f>+인건비!$E$17</f>
        <v>165545</v>
      </c>
      <c r="K637" s="38">
        <f>TRUNC(D637*J637)</f>
        <v>134091</v>
      </c>
      <c r="L637" s="23"/>
    </row>
    <row r="638" spans="1:12" ht="17.25" customHeight="1">
      <c r="A638" s="22" t="s">
        <v>1319</v>
      </c>
      <c r="B638" s="23" t="s">
        <v>350</v>
      </c>
      <c r="C638" s="23" t="s">
        <v>665</v>
      </c>
      <c r="D638" s="59">
        <v>0.15</v>
      </c>
      <c r="E638" s="38">
        <f t="shared" si="27"/>
        <v>12750</v>
      </c>
      <c r="F638" s="38"/>
      <c r="G638" s="38"/>
      <c r="H638" s="38">
        <f>+재료비!$K$35</f>
        <v>85000</v>
      </c>
      <c r="I638" s="38">
        <f t="shared" ref="I638:I643" si="28">TRUNC(D638*H638)</f>
        <v>12750</v>
      </c>
      <c r="J638" s="38"/>
      <c r="K638" s="38"/>
      <c r="L638" s="23"/>
    </row>
    <row r="639" spans="1:12" ht="17.25" customHeight="1">
      <c r="A639" s="22" t="s">
        <v>1131</v>
      </c>
      <c r="B639" s="23" t="s">
        <v>680</v>
      </c>
      <c r="C639" s="23" t="s">
        <v>665</v>
      </c>
      <c r="D639" s="32">
        <v>1.5</v>
      </c>
      <c r="E639" s="38">
        <f t="shared" si="27"/>
        <v>34500</v>
      </c>
      <c r="F639" s="38"/>
      <c r="G639" s="38"/>
      <c r="H639" s="38">
        <f>+재료비!$K$55</f>
        <v>23000</v>
      </c>
      <c r="I639" s="38">
        <f t="shared" si="28"/>
        <v>34500</v>
      </c>
      <c r="J639" s="38"/>
      <c r="K639" s="38"/>
      <c r="L639" s="23"/>
    </row>
    <row r="640" spans="1:12" ht="17.25" customHeight="1">
      <c r="A640" s="22" t="s">
        <v>1132</v>
      </c>
      <c r="B640" s="23" t="s">
        <v>680</v>
      </c>
      <c r="C640" s="23" t="s">
        <v>665</v>
      </c>
      <c r="D640" s="32">
        <v>0.5</v>
      </c>
      <c r="E640" s="38">
        <f>+G640+I640+K640</f>
        <v>60000</v>
      </c>
      <c r="F640" s="38"/>
      <c r="G640" s="38"/>
      <c r="H640" s="38">
        <f>+재료비!$K$63</f>
        <v>120000</v>
      </c>
      <c r="I640" s="38">
        <f>TRUNC(D640*H640)</f>
        <v>60000</v>
      </c>
      <c r="J640" s="38"/>
      <c r="K640" s="38"/>
      <c r="L640" s="23"/>
    </row>
    <row r="641" spans="1:12" ht="17.25" customHeight="1">
      <c r="A641" s="22" t="s">
        <v>420</v>
      </c>
      <c r="B641" s="23" t="s">
        <v>680</v>
      </c>
      <c r="C641" s="23" t="s">
        <v>665</v>
      </c>
      <c r="D641" s="59">
        <v>0.08</v>
      </c>
      <c r="E641" s="38">
        <f t="shared" si="27"/>
        <v>3200</v>
      </c>
      <c r="F641" s="38"/>
      <c r="G641" s="38"/>
      <c r="H641" s="38">
        <f>+재료비!$K$47</f>
        <v>40000</v>
      </c>
      <c r="I641" s="38">
        <f t="shared" si="28"/>
        <v>3200</v>
      </c>
      <c r="J641" s="38"/>
      <c r="K641" s="38"/>
      <c r="L641" s="23"/>
    </row>
    <row r="642" spans="1:12" ht="17.25" customHeight="1">
      <c r="A642" s="22" t="s">
        <v>418</v>
      </c>
      <c r="B642" s="23" t="s">
        <v>680</v>
      </c>
      <c r="C642" s="23" t="s">
        <v>665</v>
      </c>
      <c r="D642" s="59">
        <v>0.08</v>
      </c>
      <c r="E642" s="38">
        <f t="shared" si="27"/>
        <v>2400</v>
      </c>
      <c r="F642" s="38"/>
      <c r="G642" s="38"/>
      <c r="H642" s="38">
        <f>+재료비!$K$51</f>
        <v>30000</v>
      </c>
      <c r="I642" s="38">
        <f t="shared" si="28"/>
        <v>2400</v>
      </c>
      <c r="J642" s="38"/>
      <c r="K642" s="38"/>
      <c r="L642" s="23"/>
    </row>
    <row r="643" spans="1:12" ht="17.25" customHeight="1">
      <c r="A643" s="22" t="s">
        <v>1136</v>
      </c>
      <c r="B643" s="23" t="s">
        <v>351</v>
      </c>
      <c r="C643" s="23" t="s">
        <v>665</v>
      </c>
      <c r="D643" s="59">
        <v>0.08</v>
      </c>
      <c r="E643" s="38">
        <f t="shared" si="27"/>
        <v>6800</v>
      </c>
      <c r="F643" s="38"/>
      <c r="G643" s="38"/>
      <c r="H643" s="38">
        <f>+재료비!$K$43</f>
        <v>85000</v>
      </c>
      <c r="I643" s="38">
        <f t="shared" si="28"/>
        <v>6800</v>
      </c>
      <c r="J643" s="38"/>
      <c r="K643" s="38"/>
      <c r="L643" s="23"/>
    </row>
    <row r="644" spans="1:12" ht="17.25" customHeight="1">
      <c r="A644" s="22" t="s">
        <v>681</v>
      </c>
      <c r="B644" s="23"/>
      <c r="C644" s="23" t="s">
        <v>739</v>
      </c>
      <c r="D644" s="32">
        <v>20.100000000000001</v>
      </c>
      <c r="E644" s="38">
        <f t="shared" si="27"/>
        <v>30270</v>
      </c>
      <c r="F644" s="38"/>
      <c r="G644" s="38"/>
      <c r="H644" s="38">
        <f>+재료비!$K$7</f>
        <v>1506</v>
      </c>
      <c r="I644" s="38">
        <f>TRUNC(D644*H644)</f>
        <v>30270</v>
      </c>
      <c r="J644" s="38"/>
      <c r="K644" s="38"/>
      <c r="L644" s="23"/>
    </row>
    <row r="645" spans="1:12" ht="17.25" customHeight="1">
      <c r="A645" s="22" t="s">
        <v>668</v>
      </c>
      <c r="B645" s="23" t="s">
        <v>1327</v>
      </c>
      <c r="C645" s="23" t="s">
        <v>666</v>
      </c>
      <c r="D645" s="32">
        <v>16</v>
      </c>
      <c r="E645" s="38">
        <f t="shared" si="27"/>
        <v>4843</v>
      </c>
      <c r="F645" s="38"/>
      <c r="G645" s="38"/>
      <c r="H645" s="38">
        <f>+I644</f>
        <v>30270</v>
      </c>
      <c r="I645" s="38">
        <f>TRUNC(D645/100*H645)</f>
        <v>4843</v>
      </c>
      <c r="J645" s="38"/>
      <c r="K645" s="38"/>
      <c r="L645" s="23"/>
    </row>
    <row r="646" spans="1:12" ht="17.25" customHeight="1">
      <c r="A646" s="22" t="s">
        <v>868</v>
      </c>
      <c r="B646" s="23" t="s">
        <v>864</v>
      </c>
      <c r="C646" s="23" t="s">
        <v>770</v>
      </c>
      <c r="D646" s="59">
        <v>3.47</v>
      </c>
      <c r="E646" s="38">
        <f t="shared" si="27"/>
        <v>97302</v>
      </c>
      <c r="F646" s="38"/>
      <c r="G646" s="38"/>
      <c r="H646" s="38"/>
      <c r="I646" s="38"/>
      <c r="J646" s="38">
        <f>+기계손료!$J$40</f>
        <v>28041</v>
      </c>
      <c r="K646" s="38">
        <f>TRUNC(D646*J646)</f>
        <v>97302</v>
      </c>
      <c r="L646" s="23"/>
    </row>
    <row r="647" spans="1:12">
      <c r="A647" s="22" t="s">
        <v>701</v>
      </c>
      <c r="B647" s="23"/>
      <c r="C647" s="23"/>
      <c r="D647" s="32"/>
      <c r="E647" s="38">
        <f>SUM(E634:E646)</f>
        <v>883794</v>
      </c>
      <c r="F647" s="38"/>
      <c r="G647" s="38">
        <f>SUM(G634:G646)</f>
        <v>177394</v>
      </c>
      <c r="H647" s="38"/>
      <c r="I647" s="38">
        <f>SUM(I634:I646)</f>
        <v>154763</v>
      </c>
      <c r="J647" s="38"/>
      <c r="K647" s="38">
        <f>SUM(K634:K646)</f>
        <v>551637</v>
      </c>
      <c r="L647" s="29"/>
    </row>
    <row r="648" spans="1:12">
      <c r="A648" s="22"/>
      <c r="B648" s="23"/>
      <c r="C648" s="23"/>
      <c r="D648" s="32"/>
      <c r="E648" s="38"/>
      <c r="F648" s="38"/>
      <c r="G648" s="38"/>
      <c r="H648" s="38"/>
      <c r="I648" s="38"/>
      <c r="J648" s="38"/>
      <c r="K648" s="38"/>
      <c r="L648" s="29"/>
    </row>
    <row r="649" spans="1:12">
      <c r="A649" s="39" t="s">
        <v>682</v>
      </c>
      <c r="B649" s="33" t="s">
        <v>1164</v>
      </c>
      <c r="C649" s="34"/>
      <c r="D649" s="35">
        <f>+집계표!$G$2</f>
        <v>1.1000000000000001</v>
      </c>
      <c r="E649" s="40">
        <f>(G649+I649+K649)</f>
        <v>195133</v>
      </c>
      <c r="F649" s="40"/>
      <c r="G649" s="40"/>
      <c r="H649" s="40"/>
      <c r="I649" s="40"/>
      <c r="J649" s="40">
        <f>+G647</f>
        <v>177394</v>
      </c>
      <c r="K649" s="40">
        <f>TRUNC(D649*J649)</f>
        <v>195133</v>
      </c>
      <c r="L649" s="23"/>
    </row>
    <row r="650" spans="1:12">
      <c r="A650" s="39" t="s">
        <v>670</v>
      </c>
      <c r="B650" s="33" t="s">
        <v>425</v>
      </c>
      <c r="C650" s="34"/>
      <c r="D650" s="35">
        <f>+집계표!$H$2</f>
        <v>0.2</v>
      </c>
      <c r="E650" s="40">
        <f>(G650+I650+K650)</f>
        <v>74505</v>
      </c>
      <c r="F650" s="40"/>
      <c r="G650" s="40"/>
      <c r="H650" s="40"/>
      <c r="I650" s="40"/>
      <c r="J650" s="40">
        <f>+J649+K649</f>
        <v>372527</v>
      </c>
      <c r="K650" s="40">
        <f>TRUNC(D650*J650)</f>
        <v>74505</v>
      </c>
      <c r="L650" s="23"/>
    </row>
    <row r="651" spans="1:12">
      <c r="A651" s="39" t="s">
        <v>718</v>
      </c>
      <c r="B651" s="33"/>
      <c r="C651" s="34"/>
      <c r="D651" s="36"/>
      <c r="E651" s="40">
        <f>SUM(E647:E650)</f>
        <v>1153432</v>
      </c>
      <c r="F651" s="40"/>
      <c r="G651" s="40">
        <f>SUM(G647:G650)</f>
        <v>177394</v>
      </c>
      <c r="H651" s="40"/>
      <c r="I651" s="40">
        <f>SUM(I647:I650)</f>
        <v>154763</v>
      </c>
      <c r="J651" s="40"/>
      <c r="K651" s="40">
        <f>SUM(K647:K650)</f>
        <v>821275</v>
      </c>
      <c r="L651" s="23"/>
    </row>
    <row r="652" spans="1:12" ht="17.25" customHeight="1">
      <c r="A652" s="39"/>
      <c r="B652" s="30"/>
      <c r="C652" s="23"/>
      <c r="D652" s="32"/>
      <c r="E652" s="38"/>
      <c r="F652" s="38"/>
      <c r="G652" s="38"/>
      <c r="H652" s="38"/>
      <c r="I652" s="38"/>
      <c r="J652" s="38"/>
      <c r="K652" s="38"/>
      <c r="L652" s="23" t="s">
        <v>662</v>
      </c>
    </row>
    <row r="653" spans="1:12" ht="17.25" customHeight="1">
      <c r="A653" s="41" t="s">
        <v>954</v>
      </c>
      <c r="B653" s="37"/>
      <c r="C653" s="23"/>
      <c r="D653" s="23"/>
      <c r="E653" s="42"/>
      <c r="F653" s="54"/>
      <c r="G653" s="42"/>
      <c r="H653" s="54"/>
      <c r="I653" s="42"/>
      <c r="J653" s="54"/>
      <c r="K653" s="42"/>
      <c r="L653" s="28"/>
    </row>
    <row r="654" spans="1:12">
      <c r="A654" s="22" t="s">
        <v>1154</v>
      </c>
      <c r="B654" s="30"/>
      <c r="C654" s="23" t="s">
        <v>685</v>
      </c>
      <c r="D654" s="59">
        <v>0.18</v>
      </c>
      <c r="E654" s="38">
        <f t="shared" ref="E654:E665" si="29">+G654+I654+K654</f>
        <v>49124</v>
      </c>
      <c r="F654" s="38">
        <f>+인건비!$D$6</f>
        <v>272915</v>
      </c>
      <c r="G654" s="38">
        <f>TRUNC(D654*F654)</f>
        <v>49124</v>
      </c>
      <c r="H654" s="53"/>
      <c r="I654" s="53"/>
      <c r="J654" s="53"/>
      <c r="K654" s="53"/>
      <c r="L654" s="23"/>
    </row>
    <row r="655" spans="1:12" ht="17.25" customHeight="1">
      <c r="A655" s="22" t="s">
        <v>678</v>
      </c>
      <c r="B655" s="23"/>
      <c r="C655" s="23" t="s">
        <v>685</v>
      </c>
      <c r="D655" s="59">
        <v>0.35</v>
      </c>
      <c r="E655" s="38">
        <f t="shared" si="29"/>
        <v>78210</v>
      </c>
      <c r="F655" s="38"/>
      <c r="G655" s="38"/>
      <c r="H655" s="38"/>
      <c r="I655" s="38"/>
      <c r="J655" s="38">
        <f>+인건비!$E$21</f>
        <v>223458</v>
      </c>
      <c r="K655" s="38">
        <f>TRUNC(D655*J655)</f>
        <v>78210</v>
      </c>
      <c r="L655" s="23"/>
    </row>
    <row r="656" spans="1:12" ht="17.25" customHeight="1">
      <c r="A656" s="22" t="s">
        <v>1187</v>
      </c>
      <c r="B656" s="23"/>
      <c r="C656" s="23" t="s">
        <v>685</v>
      </c>
      <c r="D656" s="59">
        <v>0.25</v>
      </c>
      <c r="E656" s="38">
        <f t="shared" si="29"/>
        <v>53555</v>
      </c>
      <c r="F656" s="38"/>
      <c r="G656" s="38"/>
      <c r="H656" s="38"/>
      <c r="I656" s="38"/>
      <c r="J656" s="38">
        <f>+인건비!$E$18</f>
        <v>214222</v>
      </c>
      <c r="K656" s="38">
        <f>TRUNC(D656*J656)</f>
        <v>53555</v>
      </c>
      <c r="L656" s="23"/>
    </row>
    <row r="657" spans="1:12" ht="17.25" customHeight="1">
      <c r="A657" s="22" t="s">
        <v>1182</v>
      </c>
      <c r="B657" s="23"/>
      <c r="C657" s="23" t="s">
        <v>685</v>
      </c>
      <c r="D657" s="59">
        <v>0.35</v>
      </c>
      <c r="E657" s="38">
        <f t="shared" si="29"/>
        <v>57940</v>
      </c>
      <c r="F657" s="38"/>
      <c r="G657" s="38"/>
      <c r="H657" s="38"/>
      <c r="I657" s="38"/>
      <c r="J657" s="38">
        <f>+인건비!$E$17</f>
        <v>165545</v>
      </c>
      <c r="K657" s="38">
        <f>TRUNC(D657*J657)</f>
        <v>57940</v>
      </c>
      <c r="L657" s="23"/>
    </row>
    <row r="658" spans="1:12" ht="17.25" customHeight="1">
      <c r="A658" s="22" t="s">
        <v>1319</v>
      </c>
      <c r="B658" s="23" t="s">
        <v>348</v>
      </c>
      <c r="C658" s="23" t="s">
        <v>665</v>
      </c>
      <c r="D658" s="59">
        <v>0.01</v>
      </c>
      <c r="E658" s="38">
        <f t="shared" si="29"/>
        <v>1100</v>
      </c>
      <c r="F658" s="38"/>
      <c r="G658" s="38"/>
      <c r="H658" s="38">
        <f>+재료비!$K$36</f>
        <v>110000</v>
      </c>
      <c r="I658" s="38">
        <f t="shared" ref="I658:I663" si="30">TRUNC(D658*H658)</f>
        <v>1100</v>
      </c>
      <c r="J658" s="38"/>
      <c r="K658" s="38"/>
      <c r="L658" s="23"/>
    </row>
    <row r="659" spans="1:12" ht="17.25" customHeight="1">
      <c r="A659" s="22" t="s">
        <v>1131</v>
      </c>
      <c r="B659" s="23" t="s">
        <v>679</v>
      </c>
      <c r="C659" s="23" t="s">
        <v>665</v>
      </c>
      <c r="D659" s="31">
        <v>2.5000000000000001E-2</v>
      </c>
      <c r="E659" s="38">
        <f t="shared" si="29"/>
        <v>900</v>
      </c>
      <c r="F659" s="38"/>
      <c r="G659" s="38"/>
      <c r="H659" s="38">
        <f>+재료비!$K$56</f>
        <v>36000</v>
      </c>
      <c r="I659" s="38">
        <f t="shared" si="30"/>
        <v>900</v>
      </c>
      <c r="J659" s="38"/>
      <c r="K659" s="38"/>
      <c r="L659" s="23"/>
    </row>
    <row r="660" spans="1:12" ht="17.25" customHeight="1">
      <c r="A660" s="22" t="s">
        <v>420</v>
      </c>
      <c r="B660" s="23" t="s">
        <v>679</v>
      </c>
      <c r="C660" s="23" t="s">
        <v>665</v>
      </c>
      <c r="D660" s="59">
        <v>0.01</v>
      </c>
      <c r="E660" s="38">
        <f t="shared" si="29"/>
        <v>500</v>
      </c>
      <c r="F660" s="38"/>
      <c r="G660" s="38"/>
      <c r="H660" s="38">
        <f>+재료비!$K$48</f>
        <v>50000</v>
      </c>
      <c r="I660" s="38">
        <f t="shared" si="30"/>
        <v>500</v>
      </c>
      <c r="J660" s="38"/>
      <c r="K660" s="38"/>
      <c r="L660" s="23"/>
    </row>
    <row r="661" spans="1:12" ht="17.25" customHeight="1">
      <c r="A661" s="22" t="s">
        <v>418</v>
      </c>
      <c r="B661" s="23" t="s">
        <v>679</v>
      </c>
      <c r="C661" s="23" t="s">
        <v>665</v>
      </c>
      <c r="D661" s="59">
        <v>0.01</v>
      </c>
      <c r="E661" s="38">
        <f t="shared" si="29"/>
        <v>350</v>
      </c>
      <c r="F661" s="38"/>
      <c r="G661" s="38"/>
      <c r="H661" s="38">
        <f>+재료비!$K$52</f>
        <v>35000</v>
      </c>
      <c r="I661" s="38">
        <f t="shared" si="30"/>
        <v>350</v>
      </c>
      <c r="J661" s="38"/>
      <c r="K661" s="38"/>
      <c r="L661" s="23"/>
    </row>
    <row r="662" spans="1:12" ht="17.25" customHeight="1">
      <c r="A662" s="22" t="s">
        <v>1136</v>
      </c>
      <c r="B662" s="23" t="s">
        <v>349</v>
      </c>
      <c r="C662" s="23" t="s">
        <v>665</v>
      </c>
      <c r="D662" s="59">
        <v>0.01</v>
      </c>
      <c r="E662" s="38">
        <f t="shared" si="29"/>
        <v>1300</v>
      </c>
      <c r="F662" s="38"/>
      <c r="G662" s="38"/>
      <c r="H662" s="38">
        <f>+재료비!$K$44</f>
        <v>130000</v>
      </c>
      <c r="I662" s="38">
        <f t="shared" si="30"/>
        <v>1300</v>
      </c>
      <c r="J662" s="38"/>
      <c r="K662" s="38"/>
      <c r="L662" s="23"/>
    </row>
    <row r="663" spans="1:12" ht="17.25" customHeight="1">
      <c r="A663" s="22" t="s">
        <v>681</v>
      </c>
      <c r="B663" s="23"/>
      <c r="C663" s="23" t="s">
        <v>739</v>
      </c>
      <c r="D663" s="32">
        <v>7.7</v>
      </c>
      <c r="E663" s="38">
        <f t="shared" si="29"/>
        <v>11596</v>
      </c>
      <c r="F663" s="38"/>
      <c r="G663" s="38"/>
      <c r="H663" s="38">
        <f>+재료비!$K$7</f>
        <v>1506</v>
      </c>
      <c r="I663" s="38">
        <f t="shared" si="30"/>
        <v>11596</v>
      </c>
      <c r="J663" s="38"/>
      <c r="K663" s="38"/>
      <c r="L663" s="23"/>
    </row>
    <row r="664" spans="1:12" ht="17.25" customHeight="1">
      <c r="A664" s="22" t="s">
        <v>668</v>
      </c>
      <c r="B664" s="23" t="s">
        <v>1327</v>
      </c>
      <c r="C664" s="23" t="s">
        <v>666</v>
      </c>
      <c r="D664" s="32">
        <v>16</v>
      </c>
      <c r="E664" s="38">
        <f t="shared" si="29"/>
        <v>1855</v>
      </c>
      <c r="F664" s="38"/>
      <c r="G664" s="38"/>
      <c r="H664" s="38">
        <f>+I663</f>
        <v>11596</v>
      </c>
      <c r="I664" s="38">
        <f>TRUNC(D664/100*H664)</f>
        <v>1855</v>
      </c>
      <c r="J664" s="38"/>
      <c r="K664" s="38"/>
      <c r="L664" s="23"/>
    </row>
    <row r="665" spans="1:12" ht="17.25" customHeight="1">
      <c r="A665" s="22" t="s">
        <v>868</v>
      </c>
      <c r="B665" s="23" t="s">
        <v>864</v>
      </c>
      <c r="C665" s="23" t="s">
        <v>770</v>
      </c>
      <c r="D665" s="59">
        <v>1.33</v>
      </c>
      <c r="E665" s="38">
        <f t="shared" si="29"/>
        <v>37294</v>
      </c>
      <c r="F665" s="38"/>
      <c r="G665" s="38"/>
      <c r="H665" s="38"/>
      <c r="I665" s="38"/>
      <c r="J665" s="38">
        <f>+기계손료!$J$40</f>
        <v>28041</v>
      </c>
      <c r="K665" s="38">
        <f>TRUNC(D665*J665)</f>
        <v>37294</v>
      </c>
      <c r="L665" s="23"/>
    </row>
    <row r="666" spans="1:12">
      <c r="A666" s="22" t="s">
        <v>701</v>
      </c>
      <c r="B666" s="23"/>
      <c r="C666" s="23"/>
      <c r="D666" s="32"/>
      <c r="E666" s="38">
        <f>SUM(E654:E665)</f>
        <v>293724</v>
      </c>
      <c r="F666" s="38"/>
      <c r="G666" s="38">
        <f>SUM(G654:G665)</f>
        <v>49124</v>
      </c>
      <c r="H666" s="38"/>
      <c r="I666" s="38">
        <f>SUM(I654:I665)</f>
        <v>17601</v>
      </c>
      <c r="J666" s="38"/>
      <c r="K666" s="38">
        <f>SUM(K654:K665)</f>
        <v>226999</v>
      </c>
      <c r="L666" s="29"/>
    </row>
    <row r="667" spans="1:12">
      <c r="A667" s="22"/>
      <c r="B667" s="23"/>
      <c r="C667" s="23"/>
      <c r="D667" s="32"/>
      <c r="E667" s="38"/>
      <c r="F667" s="38"/>
      <c r="G667" s="38"/>
      <c r="H667" s="38"/>
      <c r="I667" s="38"/>
      <c r="J667" s="38"/>
      <c r="K667" s="38"/>
      <c r="L667" s="29"/>
    </row>
    <row r="668" spans="1:12">
      <c r="A668" s="39" t="s">
        <v>682</v>
      </c>
      <c r="B668" s="33" t="s">
        <v>1164</v>
      </c>
      <c r="C668" s="34"/>
      <c r="D668" s="35">
        <f>+집계표!$G$2</f>
        <v>1.1000000000000001</v>
      </c>
      <c r="E668" s="40">
        <f>(G668+I668+K668)</f>
        <v>54036</v>
      </c>
      <c r="F668" s="40"/>
      <c r="G668" s="40"/>
      <c r="H668" s="40"/>
      <c r="I668" s="40"/>
      <c r="J668" s="40">
        <f>+G666</f>
        <v>49124</v>
      </c>
      <c r="K668" s="40">
        <f>TRUNC(D668*J668)</f>
        <v>54036</v>
      </c>
      <c r="L668" s="23"/>
    </row>
    <row r="669" spans="1:12">
      <c r="A669" s="39" t="s">
        <v>670</v>
      </c>
      <c r="B669" s="33" t="s">
        <v>425</v>
      </c>
      <c r="C669" s="34"/>
      <c r="D669" s="35">
        <f>+집계표!$H$2</f>
        <v>0.2</v>
      </c>
      <c r="E669" s="40">
        <f>(G669+I669+K669)</f>
        <v>20632</v>
      </c>
      <c r="F669" s="40"/>
      <c r="G669" s="40"/>
      <c r="H669" s="40"/>
      <c r="I669" s="40"/>
      <c r="J669" s="40">
        <f>+J668+K668</f>
        <v>103160</v>
      </c>
      <c r="K669" s="40">
        <f>TRUNC(D669*J669)</f>
        <v>20632</v>
      </c>
      <c r="L669" s="23"/>
    </row>
    <row r="670" spans="1:12">
      <c r="A670" s="39" t="s">
        <v>718</v>
      </c>
      <c r="B670" s="33"/>
      <c r="C670" s="34"/>
      <c r="D670" s="36"/>
      <c r="E670" s="40">
        <f>SUM(E666:E669)</f>
        <v>368392</v>
      </c>
      <c r="F670" s="40"/>
      <c r="G670" s="40">
        <f>SUM(G666:G669)</f>
        <v>49124</v>
      </c>
      <c r="H670" s="40"/>
      <c r="I670" s="40">
        <f>SUM(I666:I669)</f>
        <v>17601</v>
      </c>
      <c r="J670" s="40"/>
      <c r="K670" s="40">
        <f>SUM(K666:K669)</f>
        <v>301667</v>
      </c>
      <c r="L670" s="23"/>
    </row>
    <row r="671" spans="1:12" ht="17.25" customHeight="1">
      <c r="A671" s="39"/>
      <c r="B671" s="30"/>
      <c r="C671" s="23"/>
      <c r="D671" s="32"/>
      <c r="E671" s="38"/>
      <c r="F671" s="38"/>
      <c r="G671" s="38"/>
      <c r="H671" s="53"/>
      <c r="I671" s="38"/>
      <c r="J671" s="38"/>
      <c r="K671" s="38"/>
      <c r="L671" s="23"/>
    </row>
    <row r="672" spans="1:12" ht="17.25" customHeight="1">
      <c r="A672" s="41" t="s">
        <v>1765</v>
      </c>
      <c r="B672" s="37"/>
      <c r="C672" s="23"/>
      <c r="D672" s="23"/>
      <c r="E672" s="42"/>
      <c r="F672" s="54"/>
      <c r="G672" s="42"/>
      <c r="H672" s="54"/>
      <c r="I672" s="42"/>
      <c r="J672" s="54"/>
      <c r="K672" s="42"/>
      <c r="L672" s="28"/>
    </row>
    <row r="673" spans="1:12">
      <c r="A673" s="22" t="s">
        <v>1154</v>
      </c>
      <c r="B673" s="30"/>
      <c r="C673" s="23" t="s">
        <v>685</v>
      </c>
      <c r="D673" s="59">
        <v>0.21</v>
      </c>
      <c r="E673" s="38">
        <f t="shared" ref="E673:E684" si="31">+G673+I673+K673</f>
        <v>57312</v>
      </c>
      <c r="F673" s="38">
        <f>+인건비!$D$6</f>
        <v>272915</v>
      </c>
      <c r="G673" s="38">
        <f>TRUNC(D673*F673)</f>
        <v>57312</v>
      </c>
      <c r="H673" s="53"/>
      <c r="I673" s="53"/>
      <c r="J673" s="53"/>
      <c r="K673" s="53"/>
      <c r="L673" s="23"/>
    </row>
    <row r="674" spans="1:12" ht="17.25" customHeight="1">
      <c r="A674" s="22" t="s">
        <v>678</v>
      </c>
      <c r="B674" s="23"/>
      <c r="C674" s="23" t="s">
        <v>685</v>
      </c>
      <c r="D674" s="32">
        <v>0.4</v>
      </c>
      <c r="E674" s="38">
        <f t="shared" si="31"/>
        <v>89383</v>
      </c>
      <c r="F674" s="38"/>
      <c r="G674" s="38"/>
      <c r="H674" s="38"/>
      <c r="I674" s="38"/>
      <c r="J674" s="38">
        <f>+인건비!$E$21</f>
        <v>223458</v>
      </c>
      <c r="K674" s="38">
        <f>TRUNC(D674*J674)</f>
        <v>89383</v>
      </c>
      <c r="L674" s="23"/>
    </row>
    <row r="675" spans="1:12" ht="17.25" customHeight="1">
      <c r="A675" s="22" t="s">
        <v>1187</v>
      </c>
      <c r="B675" s="23"/>
      <c r="C675" s="23" t="s">
        <v>685</v>
      </c>
      <c r="D675" s="59">
        <v>0.28999999999999998</v>
      </c>
      <c r="E675" s="38">
        <f t="shared" si="31"/>
        <v>62124</v>
      </c>
      <c r="F675" s="38"/>
      <c r="G675" s="38"/>
      <c r="H675" s="38"/>
      <c r="I675" s="38"/>
      <c r="J675" s="38">
        <f>+인건비!$E$18</f>
        <v>214222</v>
      </c>
      <c r="K675" s="38">
        <f>TRUNC(D675*J675)</f>
        <v>62124</v>
      </c>
      <c r="L675" s="23"/>
    </row>
    <row r="676" spans="1:12" ht="17.25" customHeight="1">
      <c r="A676" s="22" t="s">
        <v>1182</v>
      </c>
      <c r="B676" s="23"/>
      <c r="C676" s="23" t="s">
        <v>685</v>
      </c>
      <c r="D676" s="32">
        <v>0.4</v>
      </c>
      <c r="E676" s="38">
        <f t="shared" si="31"/>
        <v>66218</v>
      </c>
      <c r="F676" s="38"/>
      <c r="G676" s="38"/>
      <c r="H676" s="38"/>
      <c r="I676" s="38"/>
      <c r="J676" s="38">
        <f>+인건비!$E$17</f>
        <v>165545</v>
      </c>
      <c r="K676" s="38">
        <f>TRUNC(D676*J676)</f>
        <v>66218</v>
      </c>
      <c r="L676" s="23"/>
    </row>
    <row r="677" spans="1:12" ht="17.25" customHeight="1">
      <c r="A677" s="22" t="s">
        <v>1319</v>
      </c>
      <c r="B677" s="23" t="s">
        <v>348</v>
      </c>
      <c r="C677" s="23" t="s">
        <v>665</v>
      </c>
      <c r="D677" s="31">
        <v>2.5000000000000001E-2</v>
      </c>
      <c r="E677" s="38">
        <f t="shared" si="31"/>
        <v>2750</v>
      </c>
      <c r="F677" s="38"/>
      <c r="G677" s="38"/>
      <c r="H677" s="38">
        <f>+재료비!$K$36</f>
        <v>110000</v>
      </c>
      <c r="I677" s="38">
        <f t="shared" ref="I677:I682" si="32">TRUNC(D677*H677)</f>
        <v>2750</v>
      </c>
      <c r="J677" s="38"/>
      <c r="K677" s="38"/>
      <c r="L677" s="23"/>
    </row>
    <row r="678" spans="1:12" ht="17.25" customHeight="1">
      <c r="A678" s="22" t="s">
        <v>1131</v>
      </c>
      <c r="B678" s="23" t="s">
        <v>679</v>
      </c>
      <c r="C678" s="23" t="s">
        <v>665</v>
      </c>
      <c r="D678" s="59">
        <v>0.05</v>
      </c>
      <c r="E678" s="38">
        <f t="shared" si="31"/>
        <v>1800</v>
      </c>
      <c r="F678" s="38"/>
      <c r="G678" s="38"/>
      <c r="H678" s="38">
        <f>+재료비!$K$56</f>
        <v>36000</v>
      </c>
      <c r="I678" s="38">
        <f t="shared" si="32"/>
        <v>1800</v>
      </c>
      <c r="J678" s="38"/>
      <c r="K678" s="38"/>
      <c r="L678" s="23"/>
    </row>
    <row r="679" spans="1:12" ht="17.25" customHeight="1">
      <c r="A679" s="22" t="s">
        <v>420</v>
      </c>
      <c r="B679" s="23" t="s">
        <v>679</v>
      </c>
      <c r="C679" s="23" t="s">
        <v>665</v>
      </c>
      <c r="D679" s="31">
        <v>2.5000000000000001E-2</v>
      </c>
      <c r="E679" s="38">
        <f t="shared" si="31"/>
        <v>1250</v>
      </c>
      <c r="F679" s="38"/>
      <c r="G679" s="38"/>
      <c r="H679" s="38">
        <f>+재료비!$K$48</f>
        <v>50000</v>
      </c>
      <c r="I679" s="38">
        <f t="shared" si="32"/>
        <v>1250</v>
      </c>
      <c r="J679" s="38"/>
      <c r="K679" s="38"/>
      <c r="L679" s="23"/>
    </row>
    <row r="680" spans="1:12" ht="17.25" customHeight="1">
      <c r="A680" s="22" t="s">
        <v>418</v>
      </c>
      <c r="B680" s="23" t="s">
        <v>679</v>
      </c>
      <c r="C680" s="23" t="s">
        <v>665</v>
      </c>
      <c r="D680" s="31">
        <v>2.5000000000000001E-2</v>
      </c>
      <c r="E680" s="38">
        <f t="shared" si="31"/>
        <v>875</v>
      </c>
      <c r="F680" s="38"/>
      <c r="G680" s="38"/>
      <c r="H680" s="38">
        <f>+재료비!$K$52</f>
        <v>35000</v>
      </c>
      <c r="I680" s="38">
        <f t="shared" si="32"/>
        <v>875</v>
      </c>
      <c r="J680" s="38"/>
      <c r="K680" s="38"/>
      <c r="L680" s="23"/>
    </row>
    <row r="681" spans="1:12" ht="17.25" customHeight="1">
      <c r="A681" s="22" t="s">
        <v>1136</v>
      </c>
      <c r="B681" s="23" t="s">
        <v>349</v>
      </c>
      <c r="C681" s="23" t="s">
        <v>665</v>
      </c>
      <c r="D681" s="31">
        <v>2.5000000000000001E-2</v>
      </c>
      <c r="E681" s="38">
        <f t="shared" si="31"/>
        <v>3250</v>
      </c>
      <c r="F681" s="38"/>
      <c r="G681" s="38"/>
      <c r="H681" s="38">
        <f>+재료비!$K$44</f>
        <v>130000</v>
      </c>
      <c r="I681" s="38">
        <f t="shared" si="32"/>
        <v>3250</v>
      </c>
      <c r="J681" s="38"/>
      <c r="K681" s="38"/>
      <c r="L681" s="23"/>
    </row>
    <row r="682" spans="1:12" ht="17.25" customHeight="1">
      <c r="A682" s="22" t="s">
        <v>681</v>
      </c>
      <c r="B682" s="23"/>
      <c r="C682" s="23" t="s">
        <v>739</v>
      </c>
      <c r="D682" s="32">
        <v>9.6</v>
      </c>
      <c r="E682" s="38">
        <f t="shared" si="31"/>
        <v>14457</v>
      </c>
      <c r="F682" s="38"/>
      <c r="G682" s="38"/>
      <c r="H682" s="38">
        <f>+재료비!$K$7</f>
        <v>1506</v>
      </c>
      <c r="I682" s="38">
        <f t="shared" si="32"/>
        <v>14457</v>
      </c>
      <c r="J682" s="38"/>
      <c r="K682" s="38"/>
      <c r="L682" s="23"/>
    </row>
    <row r="683" spans="1:12" ht="17.25" customHeight="1">
      <c r="A683" s="22" t="s">
        <v>668</v>
      </c>
      <c r="B683" s="23" t="s">
        <v>1327</v>
      </c>
      <c r="C683" s="23" t="s">
        <v>666</v>
      </c>
      <c r="D683" s="32">
        <v>16</v>
      </c>
      <c r="E683" s="38">
        <f t="shared" si="31"/>
        <v>2313</v>
      </c>
      <c r="F683" s="38"/>
      <c r="G683" s="38"/>
      <c r="H683" s="38">
        <f>+I682</f>
        <v>14457</v>
      </c>
      <c r="I683" s="38">
        <f>TRUNC(D683/100*H683)</f>
        <v>2313</v>
      </c>
      <c r="J683" s="38"/>
      <c r="K683" s="38"/>
      <c r="L683" s="23"/>
    </row>
    <row r="684" spans="1:12" ht="17.25" customHeight="1">
      <c r="A684" s="22" t="s">
        <v>868</v>
      </c>
      <c r="B684" s="23" t="s">
        <v>864</v>
      </c>
      <c r="C684" s="23" t="s">
        <v>770</v>
      </c>
      <c r="D684" s="59">
        <v>1.66</v>
      </c>
      <c r="E684" s="38">
        <f t="shared" si="31"/>
        <v>46548</v>
      </c>
      <c r="F684" s="38"/>
      <c r="G684" s="38"/>
      <c r="H684" s="38"/>
      <c r="I684" s="38"/>
      <c r="J684" s="38">
        <f>+기계손료!$J$40</f>
        <v>28041</v>
      </c>
      <c r="K684" s="38">
        <f>TRUNC(D684*J684)</f>
        <v>46548</v>
      </c>
      <c r="L684" s="23"/>
    </row>
    <row r="685" spans="1:12">
      <c r="A685" s="22" t="s">
        <v>701</v>
      </c>
      <c r="B685" s="23"/>
      <c r="C685" s="23"/>
      <c r="D685" s="32"/>
      <c r="E685" s="38">
        <f>SUM(E673:E684)</f>
        <v>348280</v>
      </c>
      <c r="F685" s="38"/>
      <c r="G685" s="38">
        <f>SUM(G673:G684)</f>
        <v>57312</v>
      </c>
      <c r="H685" s="38"/>
      <c r="I685" s="38">
        <f>SUM(I673:I684)</f>
        <v>26695</v>
      </c>
      <c r="J685" s="38"/>
      <c r="K685" s="38">
        <f>SUM(K673:K684)</f>
        <v>264273</v>
      </c>
      <c r="L685" s="29"/>
    </row>
    <row r="686" spans="1:12">
      <c r="A686" s="22"/>
      <c r="B686" s="23"/>
      <c r="C686" s="23"/>
      <c r="D686" s="32"/>
      <c r="E686" s="38"/>
      <c r="F686" s="38"/>
      <c r="G686" s="38"/>
      <c r="H686" s="38"/>
      <c r="I686" s="38"/>
      <c r="J686" s="38"/>
      <c r="K686" s="38"/>
      <c r="L686" s="29"/>
    </row>
    <row r="687" spans="1:12">
      <c r="A687" s="39" t="s">
        <v>682</v>
      </c>
      <c r="B687" s="33" t="s">
        <v>1164</v>
      </c>
      <c r="C687" s="34"/>
      <c r="D687" s="35">
        <f>+집계표!$G$2</f>
        <v>1.1000000000000001</v>
      </c>
      <c r="E687" s="40">
        <f>(G687+I687+K687)</f>
        <v>63043</v>
      </c>
      <c r="F687" s="40"/>
      <c r="G687" s="40"/>
      <c r="H687" s="40"/>
      <c r="I687" s="40"/>
      <c r="J687" s="40">
        <f>+G685</f>
        <v>57312</v>
      </c>
      <c r="K687" s="40">
        <f>TRUNC(D687*J687)</f>
        <v>63043</v>
      </c>
      <c r="L687" s="23"/>
    </row>
    <row r="688" spans="1:12">
      <c r="A688" s="39" t="s">
        <v>670</v>
      </c>
      <c r="B688" s="33" t="s">
        <v>425</v>
      </c>
      <c r="C688" s="34"/>
      <c r="D688" s="35">
        <f>+집계표!$H$2</f>
        <v>0.2</v>
      </c>
      <c r="E688" s="40">
        <f>(G688+I688+K688)</f>
        <v>24071</v>
      </c>
      <c r="F688" s="40"/>
      <c r="G688" s="40"/>
      <c r="H688" s="40"/>
      <c r="I688" s="40"/>
      <c r="J688" s="40">
        <f>+J687+K687</f>
        <v>120355</v>
      </c>
      <c r="K688" s="40">
        <f>TRUNC(D688*J688)</f>
        <v>24071</v>
      </c>
      <c r="L688" s="23"/>
    </row>
    <row r="689" spans="1:12">
      <c r="A689" s="39" t="s">
        <v>718</v>
      </c>
      <c r="B689" s="33"/>
      <c r="C689" s="34"/>
      <c r="D689" s="36"/>
      <c r="E689" s="40">
        <f>SUM(E685:E688)</f>
        <v>435394</v>
      </c>
      <c r="F689" s="40"/>
      <c r="G689" s="40">
        <f>SUM(G685:G688)</f>
        <v>57312</v>
      </c>
      <c r="H689" s="40"/>
      <c r="I689" s="40">
        <f>SUM(I685:I688)</f>
        <v>26695</v>
      </c>
      <c r="J689" s="40"/>
      <c r="K689" s="40">
        <f>SUM(K685:K688)</f>
        <v>351387</v>
      </c>
      <c r="L689" s="23"/>
    </row>
    <row r="690" spans="1:12" ht="17.25" customHeight="1">
      <c r="A690" s="39"/>
      <c r="B690" s="30"/>
      <c r="C690" s="23"/>
      <c r="D690" s="32"/>
      <c r="E690" s="38"/>
      <c r="F690" s="38"/>
      <c r="G690" s="38"/>
      <c r="H690" s="38"/>
      <c r="I690" s="38"/>
      <c r="J690" s="38"/>
      <c r="K690" s="38"/>
      <c r="L690" s="23" t="s">
        <v>662</v>
      </c>
    </row>
    <row r="691" spans="1:12" ht="17.25" customHeight="1">
      <c r="A691" s="41" t="s">
        <v>956</v>
      </c>
      <c r="B691" s="37"/>
      <c r="C691" s="23"/>
      <c r="D691" s="23"/>
      <c r="E691" s="42"/>
      <c r="F691" s="54"/>
      <c r="G691" s="42"/>
      <c r="H691" s="54"/>
      <c r="I691" s="42"/>
      <c r="J691" s="54"/>
      <c r="K691" s="42"/>
      <c r="L691" s="28"/>
    </row>
    <row r="692" spans="1:12">
      <c r="A692" s="22" t="s">
        <v>1154</v>
      </c>
      <c r="B692" s="30"/>
      <c r="C692" s="23" t="s">
        <v>685</v>
      </c>
      <c r="D692" s="59">
        <v>0.45</v>
      </c>
      <c r="E692" s="38">
        <f t="shared" ref="E692:E703" si="33">+G692+I692+K692</f>
        <v>122811</v>
      </c>
      <c r="F692" s="38">
        <f>+인건비!$D$6</f>
        <v>272915</v>
      </c>
      <c r="G692" s="38">
        <f>TRUNC(D692*F692)</f>
        <v>122811</v>
      </c>
      <c r="H692" s="53"/>
      <c r="I692" s="53"/>
      <c r="J692" s="53"/>
      <c r="K692" s="53"/>
      <c r="L692" s="23"/>
    </row>
    <row r="693" spans="1:12" ht="17.25" customHeight="1">
      <c r="A693" s="22" t="s">
        <v>678</v>
      </c>
      <c r="B693" s="23"/>
      <c r="C693" s="23" t="s">
        <v>685</v>
      </c>
      <c r="D693" s="59">
        <v>0.72</v>
      </c>
      <c r="E693" s="38">
        <f t="shared" si="33"/>
        <v>160889</v>
      </c>
      <c r="F693" s="38"/>
      <c r="G693" s="38"/>
      <c r="H693" s="38"/>
      <c r="I693" s="38"/>
      <c r="J693" s="38">
        <f>+인건비!$E$21</f>
        <v>223458</v>
      </c>
      <c r="K693" s="38">
        <f>TRUNC(D693*J693)</f>
        <v>160889</v>
      </c>
      <c r="L693" s="23"/>
    </row>
    <row r="694" spans="1:12" ht="17.25" customHeight="1">
      <c r="A694" s="22" t="s">
        <v>1187</v>
      </c>
      <c r="B694" s="23"/>
      <c r="C694" s="23" t="s">
        <v>685</v>
      </c>
      <c r="D694" s="59">
        <v>0.63</v>
      </c>
      <c r="E694" s="38">
        <f t="shared" si="33"/>
        <v>134959</v>
      </c>
      <c r="F694" s="38"/>
      <c r="G694" s="38"/>
      <c r="H694" s="38"/>
      <c r="I694" s="38"/>
      <c r="J694" s="38">
        <f>+인건비!$E$18</f>
        <v>214222</v>
      </c>
      <c r="K694" s="38">
        <f>TRUNC(D694*J694)</f>
        <v>134959</v>
      </c>
      <c r="L694" s="23"/>
    </row>
    <row r="695" spans="1:12" ht="17.25" customHeight="1">
      <c r="A695" s="22" t="s">
        <v>1182</v>
      </c>
      <c r="B695" s="23"/>
      <c r="C695" s="23" t="s">
        <v>685</v>
      </c>
      <c r="D695" s="59">
        <v>0.72</v>
      </c>
      <c r="E695" s="38">
        <f t="shared" si="33"/>
        <v>119192</v>
      </c>
      <c r="F695" s="38"/>
      <c r="G695" s="38"/>
      <c r="H695" s="38"/>
      <c r="I695" s="38"/>
      <c r="J695" s="38">
        <f>+인건비!$E$17</f>
        <v>165545</v>
      </c>
      <c r="K695" s="38">
        <f>TRUNC(D695*J695)</f>
        <v>119192</v>
      </c>
      <c r="L695" s="23"/>
    </row>
    <row r="696" spans="1:12" ht="17.25" customHeight="1">
      <c r="A696" s="22" t="s">
        <v>1319</v>
      </c>
      <c r="B696" s="23" t="s">
        <v>348</v>
      </c>
      <c r="C696" s="23" t="s">
        <v>665</v>
      </c>
      <c r="D696" s="59">
        <v>0.05</v>
      </c>
      <c r="E696" s="38">
        <f t="shared" si="33"/>
        <v>5500</v>
      </c>
      <c r="F696" s="38"/>
      <c r="G696" s="38"/>
      <c r="H696" s="38">
        <f>+재료비!$K$36</f>
        <v>110000</v>
      </c>
      <c r="I696" s="38">
        <f t="shared" ref="I696:I701" si="34">TRUNC(D696*H696)</f>
        <v>5500</v>
      </c>
      <c r="J696" s="38"/>
      <c r="K696" s="38"/>
      <c r="L696" s="23"/>
    </row>
    <row r="697" spans="1:12" ht="17.25" customHeight="1">
      <c r="A697" s="22" t="s">
        <v>1131</v>
      </c>
      <c r="B697" s="23" t="s">
        <v>679</v>
      </c>
      <c r="C697" s="23" t="s">
        <v>665</v>
      </c>
      <c r="D697" s="32">
        <v>0.5</v>
      </c>
      <c r="E697" s="38">
        <f t="shared" si="33"/>
        <v>18000</v>
      </c>
      <c r="F697" s="38"/>
      <c r="G697" s="38"/>
      <c r="H697" s="38">
        <f>+재료비!$K$56</f>
        <v>36000</v>
      </c>
      <c r="I697" s="38">
        <f t="shared" si="34"/>
        <v>18000</v>
      </c>
      <c r="J697" s="38"/>
      <c r="K697" s="38"/>
      <c r="L697" s="23"/>
    </row>
    <row r="698" spans="1:12" ht="17.25" customHeight="1">
      <c r="A698" s="22" t="s">
        <v>420</v>
      </c>
      <c r="B698" s="23" t="s">
        <v>679</v>
      </c>
      <c r="C698" s="23" t="s">
        <v>665</v>
      </c>
      <c r="D698" s="59">
        <v>0.05</v>
      </c>
      <c r="E698" s="38">
        <f t="shared" si="33"/>
        <v>2500</v>
      </c>
      <c r="F698" s="38"/>
      <c r="G698" s="38"/>
      <c r="H698" s="38">
        <f>+재료비!$K$48</f>
        <v>50000</v>
      </c>
      <c r="I698" s="38">
        <f t="shared" si="34"/>
        <v>2500</v>
      </c>
      <c r="J698" s="38"/>
      <c r="K698" s="38"/>
      <c r="L698" s="23"/>
    </row>
    <row r="699" spans="1:12" ht="17.25" customHeight="1">
      <c r="A699" s="22" t="s">
        <v>418</v>
      </c>
      <c r="B699" s="23" t="s">
        <v>679</v>
      </c>
      <c r="C699" s="23" t="s">
        <v>665</v>
      </c>
      <c r="D699" s="59">
        <v>0.05</v>
      </c>
      <c r="E699" s="38">
        <f t="shared" si="33"/>
        <v>1750</v>
      </c>
      <c r="F699" s="38"/>
      <c r="G699" s="38"/>
      <c r="H699" s="38">
        <f>+재료비!$K$52</f>
        <v>35000</v>
      </c>
      <c r="I699" s="38">
        <f t="shared" si="34"/>
        <v>1750</v>
      </c>
      <c r="J699" s="38"/>
      <c r="K699" s="38"/>
      <c r="L699" s="23"/>
    </row>
    <row r="700" spans="1:12" ht="17.25" customHeight="1">
      <c r="A700" s="22" t="s">
        <v>1136</v>
      </c>
      <c r="B700" s="23" t="s">
        <v>349</v>
      </c>
      <c r="C700" s="23" t="s">
        <v>665</v>
      </c>
      <c r="D700" s="59">
        <v>0.05</v>
      </c>
      <c r="E700" s="38">
        <f t="shared" si="33"/>
        <v>6500</v>
      </c>
      <c r="F700" s="38"/>
      <c r="G700" s="38"/>
      <c r="H700" s="38">
        <f>+재료비!$K$44</f>
        <v>130000</v>
      </c>
      <c r="I700" s="38">
        <f t="shared" si="34"/>
        <v>6500</v>
      </c>
      <c r="J700" s="38"/>
      <c r="K700" s="38"/>
      <c r="L700" s="23"/>
    </row>
    <row r="701" spans="1:12" ht="17.25" customHeight="1">
      <c r="A701" s="22" t="s">
        <v>681</v>
      </c>
      <c r="B701" s="23"/>
      <c r="C701" s="23" t="s">
        <v>739</v>
      </c>
      <c r="D701" s="32">
        <v>16.5</v>
      </c>
      <c r="E701" s="38">
        <f t="shared" si="33"/>
        <v>24849</v>
      </c>
      <c r="F701" s="38"/>
      <c r="G701" s="38"/>
      <c r="H701" s="38">
        <f>+재료비!$K$7</f>
        <v>1506</v>
      </c>
      <c r="I701" s="38">
        <f t="shared" si="34"/>
        <v>24849</v>
      </c>
      <c r="J701" s="38"/>
      <c r="K701" s="38"/>
      <c r="L701" s="23"/>
    </row>
    <row r="702" spans="1:12" ht="17.25" customHeight="1">
      <c r="A702" s="22" t="s">
        <v>668</v>
      </c>
      <c r="B702" s="23" t="s">
        <v>1327</v>
      </c>
      <c r="C702" s="23" t="s">
        <v>666</v>
      </c>
      <c r="D702" s="32">
        <v>16</v>
      </c>
      <c r="E702" s="38">
        <f t="shared" si="33"/>
        <v>3975</v>
      </c>
      <c r="F702" s="38"/>
      <c r="G702" s="38"/>
      <c r="H702" s="38">
        <f>+I701</f>
        <v>24849</v>
      </c>
      <c r="I702" s="38">
        <f>TRUNC(D702/100*H702)</f>
        <v>3975</v>
      </c>
      <c r="J702" s="38"/>
      <c r="K702" s="38"/>
      <c r="L702" s="23"/>
    </row>
    <row r="703" spans="1:12" ht="17.25" customHeight="1">
      <c r="A703" s="22" t="s">
        <v>868</v>
      </c>
      <c r="B703" s="23" t="s">
        <v>864</v>
      </c>
      <c r="C703" s="23" t="s">
        <v>770</v>
      </c>
      <c r="D703" s="59">
        <v>2.85</v>
      </c>
      <c r="E703" s="38">
        <f t="shared" si="33"/>
        <v>79916</v>
      </c>
      <c r="F703" s="38"/>
      <c r="G703" s="38"/>
      <c r="H703" s="38"/>
      <c r="I703" s="38"/>
      <c r="J703" s="38">
        <f>+기계손료!$J$40</f>
        <v>28041</v>
      </c>
      <c r="K703" s="38">
        <f>TRUNC(D703*J703)</f>
        <v>79916</v>
      </c>
      <c r="L703" s="23"/>
    </row>
    <row r="704" spans="1:12">
      <c r="A704" s="22" t="s">
        <v>701</v>
      </c>
      <c r="B704" s="23"/>
      <c r="C704" s="23"/>
      <c r="D704" s="32"/>
      <c r="E704" s="38">
        <f>SUM(E692:E703)</f>
        <v>680841</v>
      </c>
      <c r="F704" s="38"/>
      <c r="G704" s="38">
        <f>SUM(G692:G703)</f>
        <v>122811</v>
      </c>
      <c r="H704" s="38"/>
      <c r="I704" s="38">
        <f>SUM(I692:I703)</f>
        <v>63074</v>
      </c>
      <c r="J704" s="38"/>
      <c r="K704" s="38">
        <f>SUM(K692:K703)</f>
        <v>494956</v>
      </c>
      <c r="L704" s="29"/>
    </row>
    <row r="705" spans="1:12">
      <c r="A705" s="22"/>
      <c r="B705" s="23"/>
      <c r="C705" s="23"/>
      <c r="D705" s="32"/>
      <c r="E705" s="38"/>
      <c r="F705" s="38"/>
      <c r="G705" s="38"/>
      <c r="H705" s="38"/>
      <c r="I705" s="38"/>
      <c r="J705" s="38"/>
      <c r="K705" s="38"/>
      <c r="L705" s="29"/>
    </row>
    <row r="706" spans="1:12">
      <c r="A706" s="39" t="s">
        <v>682</v>
      </c>
      <c r="B706" s="33" t="s">
        <v>1164</v>
      </c>
      <c r="C706" s="34"/>
      <c r="D706" s="35">
        <f>+집계표!$G$2</f>
        <v>1.1000000000000001</v>
      </c>
      <c r="E706" s="40">
        <f>(G706+I706+K706)</f>
        <v>135092</v>
      </c>
      <c r="F706" s="40"/>
      <c r="G706" s="40"/>
      <c r="H706" s="40"/>
      <c r="I706" s="40"/>
      <c r="J706" s="40">
        <f>+G704</f>
        <v>122811</v>
      </c>
      <c r="K706" s="40">
        <f>TRUNC(D706*J706)</f>
        <v>135092</v>
      </c>
      <c r="L706" s="23"/>
    </row>
    <row r="707" spans="1:12">
      <c r="A707" s="39" t="s">
        <v>670</v>
      </c>
      <c r="B707" s="33" t="s">
        <v>425</v>
      </c>
      <c r="C707" s="34"/>
      <c r="D707" s="35">
        <f>+집계표!$H$2</f>
        <v>0.2</v>
      </c>
      <c r="E707" s="40">
        <f>(G707+I707+K707)</f>
        <v>51580</v>
      </c>
      <c r="F707" s="40"/>
      <c r="G707" s="40"/>
      <c r="H707" s="40"/>
      <c r="I707" s="40"/>
      <c r="J707" s="40">
        <f>+J706+K706</f>
        <v>257903</v>
      </c>
      <c r="K707" s="40">
        <f>TRUNC(D707*J707)</f>
        <v>51580</v>
      </c>
      <c r="L707" s="23"/>
    </row>
    <row r="708" spans="1:12">
      <c r="A708" s="39" t="s">
        <v>718</v>
      </c>
      <c r="B708" s="33"/>
      <c r="C708" s="34"/>
      <c r="D708" s="36"/>
      <c r="E708" s="40">
        <f>SUM(E704:E707)</f>
        <v>867513</v>
      </c>
      <c r="F708" s="40"/>
      <c r="G708" s="40">
        <f>SUM(G704:G707)</f>
        <v>122811</v>
      </c>
      <c r="H708" s="40"/>
      <c r="I708" s="40">
        <f>SUM(I704:I707)</f>
        <v>63074</v>
      </c>
      <c r="J708" s="40"/>
      <c r="K708" s="40">
        <f>SUM(K704:K707)</f>
        <v>681628</v>
      </c>
      <c r="L708" s="23"/>
    </row>
    <row r="709" spans="1:12" ht="17.25" customHeight="1">
      <c r="A709" s="39"/>
      <c r="B709" s="30"/>
      <c r="C709" s="23"/>
      <c r="D709" s="32"/>
      <c r="E709" s="38"/>
      <c r="F709" s="38"/>
      <c r="G709" s="38"/>
      <c r="H709" s="38"/>
      <c r="I709" s="38"/>
      <c r="J709" s="38"/>
      <c r="K709" s="38"/>
      <c r="L709" s="23" t="s">
        <v>662</v>
      </c>
    </row>
    <row r="710" spans="1:12" ht="17.25" customHeight="1">
      <c r="A710" s="41" t="s">
        <v>1766</v>
      </c>
      <c r="B710" s="37"/>
      <c r="C710" s="23"/>
      <c r="D710" s="23"/>
      <c r="E710" s="42"/>
      <c r="F710" s="54"/>
      <c r="G710" s="42"/>
      <c r="H710" s="54"/>
      <c r="I710" s="42"/>
      <c r="J710" s="54"/>
      <c r="K710" s="42"/>
      <c r="L710" s="28"/>
    </row>
    <row r="711" spans="1:12">
      <c r="A711" s="22" t="s">
        <v>1154</v>
      </c>
      <c r="B711" s="30"/>
      <c r="C711" s="23" t="s">
        <v>685</v>
      </c>
      <c r="D711" s="59">
        <v>0.76</v>
      </c>
      <c r="E711" s="38">
        <f t="shared" ref="E711:E723" si="35">+G711+I711+K711</f>
        <v>207415</v>
      </c>
      <c r="F711" s="38">
        <f>+인건비!$D$6</f>
        <v>272915</v>
      </c>
      <c r="G711" s="38">
        <f>TRUNC(D711*F711)</f>
        <v>207415</v>
      </c>
      <c r="H711" s="53"/>
      <c r="I711" s="53"/>
      <c r="J711" s="53"/>
      <c r="K711" s="53"/>
      <c r="L711" s="23"/>
    </row>
    <row r="712" spans="1:12" ht="17.25" customHeight="1">
      <c r="A712" s="22" t="s">
        <v>678</v>
      </c>
      <c r="B712" s="23"/>
      <c r="C712" s="23" t="s">
        <v>685</v>
      </c>
      <c r="D712" s="59">
        <v>0.96</v>
      </c>
      <c r="E712" s="38">
        <f t="shared" si="35"/>
        <v>214519</v>
      </c>
      <c r="F712" s="38"/>
      <c r="G712" s="38"/>
      <c r="H712" s="38"/>
      <c r="I712" s="38"/>
      <c r="J712" s="38">
        <f>+인건비!$E$21</f>
        <v>223458</v>
      </c>
      <c r="K712" s="38">
        <f>TRUNC(D712*J712)</f>
        <v>214519</v>
      </c>
      <c r="L712" s="23"/>
    </row>
    <row r="713" spans="1:12" ht="17.25" customHeight="1">
      <c r="A713" s="22" t="s">
        <v>1187</v>
      </c>
      <c r="B713" s="23"/>
      <c r="C713" s="23" t="s">
        <v>685</v>
      </c>
      <c r="D713" s="59">
        <v>0.76</v>
      </c>
      <c r="E713" s="38">
        <f t="shared" si="35"/>
        <v>162808</v>
      </c>
      <c r="F713" s="38"/>
      <c r="G713" s="38"/>
      <c r="H713" s="38"/>
      <c r="I713" s="38"/>
      <c r="J713" s="38">
        <f>+인건비!$E$18</f>
        <v>214222</v>
      </c>
      <c r="K713" s="38">
        <f>TRUNC(D713*J713)</f>
        <v>162808</v>
      </c>
      <c r="L713" s="23"/>
    </row>
    <row r="714" spans="1:12" ht="17.25" customHeight="1">
      <c r="A714" s="22" t="s">
        <v>1182</v>
      </c>
      <c r="B714" s="23"/>
      <c r="C714" s="23" t="s">
        <v>685</v>
      </c>
      <c r="D714" s="59">
        <v>0.96</v>
      </c>
      <c r="E714" s="38">
        <f t="shared" si="35"/>
        <v>158923</v>
      </c>
      <c r="F714" s="38"/>
      <c r="G714" s="38"/>
      <c r="H714" s="38"/>
      <c r="I714" s="38"/>
      <c r="J714" s="38">
        <f>+인건비!$E$17</f>
        <v>165545</v>
      </c>
      <c r="K714" s="38">
        <f>TRUNC(D714*J714)</f>
        <v>158923</v>
      </c>
      <c r="L714" s="23"/>
    </row>
    <row r="715" spans="1:12" ht="17.25" customHeight="1">
      <c r="A715" s="22" t="s">
        <v>1319</v>
      </c>
      <c r="B715" s="23" t="s">
        <v>348</v>
      </c>
      <c r="C715" s="23" t="s">
        <v>665</v>
      </c>
      <c r="D715" s="59">
        <v>0.15</v>
      </c>
      <c r="E715" s="38">
        <f t="shared" si="35"/>
        <v>16500</v>
      </c>
      <c r="F715" s="38"/>
      <c r="G715" s="38"/>
      <c r="H715" s="38">
        <f>+재료비!$K$36</f>
        <v>110000</v>
      </c>
      <c r="I715" s="38">
        <f t="shared" ref="I715:I720" si="36">TRUNC(D715*H715)</f>
        <v>16500</v>
      </c>
      <c r="J715" s="38"/>
      <c r="K715" s="38"/>
      <c r="L715" s="23"/>
    </row>
    <row r="716" spans="1:12" ht="17.25" customHeight="1">
      <c r="A716" s="22" t="s">
        <v>1131</v>
      </c>
      <c r="B716" s="23" t="s">
        <v>679</v>
      </c>
      <c r="C716" s="23" t="s">
        <v>665</v>
      </c>
      <c r="D716" s="32">
        <v>1.5</v>
      </c>
      <c r="E716" s="38">
        <f t="shared" si="35"/>
        <v>54000</v>
      </c>
      <c r="F716" s="38"/>
      <c r="G716" s="38"/>
      <c r="H716" s="38">
        <f>+재료비!$K$56</f>
        <v>36000</v>
      </c>
      <c r="I716" s="38">
        <f t="shared" si="36"/>
        <v>54000</v>
      </c>
      <c r="J716" s="38"/>
      <c r="K716" s="38"/>
      <c r="L716" s="23"/>
    </row>
    <row r="717" spans="1:12" ht="17.25" customHeight="1">
      <c r="A717" s="22" t="s">
        <v>1132</v>
      </c>
      <c r="B717" s="23" t="s">
        <v>679</v>
      </c>
      <c r="C717" s="23" t="s">
        <v>665</v>
      </c>
      <c r="D717" s="32">
        <v>0.5</v>
      </c>
      <c r="E717" s="38">
        <f>+G717+I717+K717</f>
        <v>82500</v>
      </c>
      <c r="F717" s="38"/>
      <c r="G717" s="38"/>
      <c r="H717" s="38">
        <f>+재료비!$K$64</f>
        <v>165000</v>
      </c>
      <c r="I717" s="38">
        <f>TRUNC(D717*H717)</f>
        <v>82500</v>
      </c>
      <c r="J717" s="38"/>
      <c r="K717" s="38"/>
      <c r="L717" s="23"/>
    </row>
    <row r="718" spans="1:12" ht="17.25" customHeight="1">
      <c r="A718" s="22" t="s">
        <v>420</v>
      </c>
      <c r="B718" s="23" t="s">
        <v>679</v>
      </c>
      <c r="C718" s="23" t="s">
        <v>665</v>
      </c>
      <c r="D718" s="59">
        <v>0.08</v>
      </c>
      <c r="E718" s="38">
        <f t="shared" si="35"/>
        <v>4000</v>
      </c>
      <c r="F718" s="38"/>
      <c r="G718" s="38"/>
      <c r="H718" s="38">
        <f>+재료비!$K$48</f>
        <v>50000</v>
      </c>
      <c r="I718" s="38">
        <f t="shared" si="36"/>
        <v>4000</v>
      </c>
      <c r="J718" s="38"/>
      <c r="K718" s="38"/>
      <c r="L718" s="23"/>
    </row>
    <row r="719" spans="1:12" ht="17.25" customHeight="1">
      <c r="A719" s="22" t="s">
        <v>418</v>
      </c>
      <c r="B719" s="23" t="s">
        <v>679</v>
      </c>
      <c r="C719" s="23" t="s">
        <v>665</v>
      </c>
      <c r="D719" s="59">
        <v>0.08</v>
      </c>
      <c r="E719" s="38">
        <f t="shared" si="35"/>
        <v>2800</v>
      </c>
      <c r="F719" s="38"/>
      <c r="G719" s="38"/>
      <c r="H719" s="38">
        <f>+재료비!$K$52</f>
        <v>35000</v>
      </c>
      <c r="I719" s="38">
        <f t="shared" si="36"/>
        <v>2800</v>
      </c>
      <c r="J719" s="38"/>
      <c r="K719" s="38"/>
      <c r="L719" s="23"/>
    </row>
    <row r="720" spans="1:12" ht="17.25" customHeight="1">
      <c r="A720" s="22" t="s">
        <v>1136</v>
      </c>
      <c r="B720" s="23" t="s">
        <v>349</v>
      </c>
      <c r="C720" s="23" t="s">
        <v>665</v>
      </c>
      <c r="D720" s="59">
        <v>0.08</v>
      </c>
      <c r="E720" s="38">
        <f t="shared" si="35"/>
        <v>10400</v>
      </c>
      <c r="F720" s="38"/>
      <c r="G720" s="38"/>
      <c r="H720" s="38">
        <f>+재료비!$K$44</f>
        <v>130000</v>
      </c>
      <c r="I720" s="38">
        <f t="shared" si="36"/>
        <v>10400</v>
      </c>
      <c r="J720" s="38"/>
      <c r="K720" s="38"/>
      <c r="L720" s="23"/>
    </row>
    <row r="721" spans="1:14" ht="17.25" customHeight="1">
      <c r="A721" s="22" t="s">
        <v>681</v>
      </c>
      <c r="B721" s="23"/>
      <c r="C721" s="23" t="s">
        <v>739</v>
      </c>
      <c r="D721" s="32">
        <v>22</v>
      </c>
      <c r="E721" s="38">
        <f t="shared" si="35"/>
        <v>33132</v>
      </c>
      <c r="F721" s="38"/>
      <c r="G721" s="38"/>
      <c r="H721" s="38">
        <f>+재료비!$K$7</f>
        <v>1506</v>
      </c>
      <c r="I721" s="38">
        <f>TRUNC(D721*H721)</f>
        <v>33132</v>
      </c>
      <c r="J721" s="38"/>
      <c r="K721" s="38"/>
      <c r="L721" s="23"/>
    </row>
    <row r="722" spans="1:14" ht="17.25" customHeight="1">
      <c r="A722" s="22" t="s">
        <v>668</v>
      </c>
      <c r="B722" s="23" t="s">
        <v>1327</v>
      </c>
      <c r="C722" s="23" t="s">
        <v>666</v>
      </c>
      <c r="D722" s="32">
        <v>16</v>
      </c>
      <c r="E722" s="38">
        <f t="shared" si="35"/>
        <v>5301</v>
      </c>
      <c r="F722" s="38"/>
      <c r="G722" s="38"/>
      <c r="H722" s="38">
        <f>+I721</f>
        <v>33132</v>
      </c>
      <c r="I722" s="38">
        <f>TRUNC(D722/100*H722)</f>
        <v>5301</v>
      </c>
      <c r="J722" s="38"/>
      <c r="K722" s="38"/>
      <c r="L722" s="23"/>
    </row>
    <row r="723" spans="1:14" ht="17.25" customHeight="1">
      <c r="A723" s="22" t="s">
        <v>868</v>
      </c>
      <c r="B723" s="23" t="s">
        <v>864</v>
      </c>
      <c r="C723" s="23" t="s">
        <v>770</v>
      </c>
      <c r="D723" s="32">
        <v>3.8</v>
      </c>
      <c r="E723" s="38">
        <f t="shared" si="35"/>
        <v>106555</v>
      </c>
      <c r="F723" s="38"/>
      <c r="G723" s="38"/>
      <c r="H723" s="38"/>
      <c r="I723" s="38"/>
      <c r="J723" s="38">
        <f>+기계손료!$J$40</f>
        <v>28041</v>
      </c>
      <c r="K723" s="38">
        <f>TRUNC(D723*J723)</f>
        <v>106555</v>
      </c>
      <c r="L723" s="23"/>
    </row>
    <row r="724" spans="1:14">
      <c r="A724" s="22" t="s">
        <v>701</v>
      </c>
      <c r="B724" s="23"/>
      <c r="C724" s="23"/>
      <c r="D724" s="32"/>
      <c r="E724" s="38">
        <f>SUM(E711:E723)</f>
        <v>1058853</v>
      </c>
      <c r="F724" s="38"/>
      <c r="G724" s="38">
        <f>SUM(G711:G723)</f>
        <v>207415</v>
      </c>
      <c r="H724" s="38"/>
      <c r="I724" s="38">
        <f>SUM(I711:I723)</f>
        <v>208633</v>
      </c>
      <c r="J724" s="38"/>
      <c r="K724" s="38">
        <f>SUM(K711:K723)</f>
        <v>642805</v>
      </c>
      <c r="L724" s="29"/>
    </row>
    <row r="725" spans="1:14">
      <c r="A725" s="22"/>
      <c r="B725" s="23"/>
      <c r="C725" s="23"/>
      <c r="D725" s="32"/>
      <c r="E725" s="38"/>
      <c r="F725" s="38"/>
      <c r="G725" s="38"/>
      <c r="H725" s="38"/>
      <c r="I725" s="38"/>
      <c r="J725" s="38"/>
      <c r="K725" s="38"/>
      <c r="L725" s="29"/>
    </row>
    <row r="726" spans="1:14">
      <c r="A726" s="39" t="s">
        <v>682</v>
      </c>
      <c r="B726" s="33" t="s">
        <v>1164</v>
      </c>
      <c r="C726" s="34"/>
      <c r="D726" s="35">
        <f>+집계표!$G$2</f>
        <v>1.1000000000000001</v>
      </c>
      <c r="E726" s="40">
        <f>(G726+I726+K726)</f>
        <v>228156</v>
      </c>
      <c r="F726" s="40"/>
      <c r="G726" s="40"/>
      <c r="H726" s="40"/>
      <c r="I726" s="40"/>
      <c r="J726" s="40">
        <f>+G724</f>
        <v>207415</v>
      </c>
      <c r="K726" s="40">
        <f>TRUNC(D726*J726)</f>
        <v>228156</v>
      </c>
      <c r="L726" s="23"/>
    </row>
    <row r="727" spans="1:14">
      <c r="A727" s="39" t="s">
        <v>670</v>
      </c>
      <c r="B727" s="33" t="s">
        <v>425</v>
      </c>
      <c r="C727" s="34"/>
      <c r="D727" s="35">
        <f>+집계표!$H$2</f>
        <v>0.2</v>
      </c>
      <c r="E727" s="40">
        <f>(G727+I727+K727)</f>
        <v>87114</v>
      </c>
      <c r="F727" s="40"/>
      <c r="G727" s="40"/>
      <c r="H727" s="40"/>
      <c r="I727" s="40"/>
      <c r="J727" s="40">
        <f>+J726+K726</f>
        <v>435571</v>
      </c>
      <c r="K727" s="40">
        <f>TRUNC(D727*J727)</f>
        <v>87114</v>
      </c>
      <c r="L727" s="23"/>
    </row>
    <row r="728" spans="1:14">
      <c r="A728" s="39" t="s">
        <v>718</v>
      </c>
      <c r="B728" s="33"/>
      <c r="C728" s="34"/>
      <c r="D728" s="36"/>
      <c r="E728" s="40">
        <f>SUM(E724:E727)</f>
        <v>1374123</v>
      </c>
      <c r="F728" s="40"/>
      <c r="G728" s="40">
        <f>SUM(G724:G727)</f>
        <v>207415</v>
      </c>
      <c r="H728" s="40"/>
      <c r="I728" s="40">
        <f>SUM(I724:I727)</f>
        <v>208633</v>
      </c>
      <c r="J728" s="40"/>
      <c r="K728" s="40">
        <f>SUM(K724:K727)</f>
        <v>958075</v>
      </c>
      <c r="L728" s="23"/>
    </row>
    <row r="729" spans="1:14" ht="17.25" customHeight="1">
      <c r="A729" s="39"/>
      <c r="B729" s="30"/>
      <c r="C729" s="23"/>
      <c r="D729" s="32"/>
      <c r="E729" s="38"/>
      <c r="F729" s="38"/>
      <c r="G729" s="38"/>
      <c r="H729" s="53"/>
      <c r="I729" s="38"/>
      <c r="J729" s="38"/>
      <c r="K729" s="38"/>
      <c r="L729" s="23"/>
    </row>
    <row r="730" spans="1:14" ht="17.25" customHeight="1">
      <c r="A730" s="41" t="s">
        <v>955</v>
      </c>
      <c r="B730" s="37"/>
      <c r="C730" s="23"/>
      <c r="D730" s="23"/>
      <c r="E730" s="42"/>
      <c r="F730" s="54"/>
      <c r="G730" s="42"/>
      <c r="H730" s="54"/>
      <c r="I730" s="42"/>
      <c r="J730" s="54"/>
      <c r="K730" s="42"/>
      <c r="L730" s="28"/>
    </row>
    <row r="731" spans="1:14">
      <c r="A731" s="22" t="s">
        <v>1154</v>
      </c>
      <c r="B731" s="30"/>
      <c r="C731" s="23" t="s">
        <v>685</v>
      </c>
      <c r="D731" s="59">
        <f>+N731*L731</f>
        <v>0.27</v>
      </c>
      <c r="E731" s="38">
        <f t="shared" ref="E731:E742" si="37">+G731+I731+K731</f>
        <v>73687</v>
      </c>
      <c r="F731" s="38">
        <f>+인건비!$D$6</f>
        <v>272915</v>
      </c>
      <c r="G731" s="38">
        <f>TRUNC(D731*F731)</f>
        <v>73687</v>
      </c>
      <c r="H731" s="53"/>
      <c r="I731" s="53"/>
      <c r="J731" s="53"/>
      <c r="K731" s="53"/>
      <c r="L731" s="167">
        <v>1.5</v>
      </c>
      <c r="N731" s="59">
        <v>0.18</v>
      </c>
    </row>
    <row r="732" spans="1:14" ht="17.25" customHeight="1">
      <c r="A732" s="22" t="s">
        <v>678</v>
      </c>
      <c r="B732" s="23"/>
      <c r="C732" s="23" t="s">
        <v>685</v>
      </c>
      <c r="D732" s="59">
        <f>+N732*L732</f>
        <v>0.52499999999999991</v>
      </c>
      <c r="E732" s="38">
        <f t="shared" si="37"/>
        <v>117315</v>
      </c>
      <c r="F732" s="38"/>
      <c r="G732" s="38"/>
      <c r="H732" s="38"/>
      <c r="I732" s="38"/>
      <c r="J732" s="38">
        <f>+인건비!$E$21</f>
        <v>223458</v>
      </c>
      <c r="K732" s="38">
        <f>TRUNC(D732*J732)</f>
        <v>117315</v>
      </c>
      <c r="L732" s="167">
        <v>1.5</v>
      </c>
      <c r="N732" s="59">
        <v>0.35</v>
      </c>
    </row>
    <row r="733" spans="1:14" ht="17.25" customHeight="1">
      <c r="A733" s="22" t="s">
        <v>1187</v>
      </c>
      <c r="B733" s="23"/>
      <c r="C733" s="23" t="s">
        <v>685</v>
      </c>
      <c r="D733" s="59">
        <f>+N733*L733</f>
        <v>0.375</v>
      </c>
      <c r="E733" s="38">
        <f t="shared" si="37"/>
        <v>80333</v>
      </c>
      <c r="F733" s="38"/>
      <c r="G733" s="38"/>
      <c r="H733" s="38"/>
      <c r="I733" s="38"/>
      <c r="J733" s="38">
        <f>+인건비!$E$18</f>
        <v>214222</v>
      </c>
      <c r="K733" s="38">
        <f>TRUNC(D733*J733)</f>
        <v>80333</v>
      </c>
      <c r="L733" s="167">
        <v>1.5</v>
      </c>
      <c r="N733" s="59">
        <v>0.25</v>
      </c>
    </row>
    <row r="734" spans="1:14" ht="17.25" customHeight="1">
      <c r="A734" s="22" t="s">
        <v>1182</v>
      </c>
      <c r="B734" s="23"/>
      <c r="C734" s="23" t="s">
        <v>685</v>
      </c>
      <c r="D734" s="59">
        <f>+N734*L734</f>
        <v>0.52499999999999991</v>
      </c>
      <c r="E734" s="38">
        <f t="shared" si="37"/>
        <v>86911</v>
      </c>
      <c r="F734" s="38"/>
      <c r="G734" s="38"/>
      <c r="H734" s="38"/>
      <c r="I734" s="38"/>
      <c r="J734" s="38">
        <f>+인건비!$E$17</f>
        <v>165545</v>
      </c>
      <c r="K734" s="38">
        <f>TRUNC(D734*J734)</f>
        <v>86911</v>
      </c>
      <c r="L734" s="167">
        <v>1.5</v>
      </c>
      <c r="N734" s="59">
        <v>0.35</v>
      </c>
    </row>
    <row r="735" spans="1:14" ht="17.25" customHeight="1">
      <c r="A735" s="22" t="s">
        <v>1319</v>
      </c>
      <c r="B735" s="23" t="s">
        <v>348</v>
      </c>
      <c r="C735" s="23" t="s">
        <v>665</v>
      </c>
      <c r="D735" s="59">
        <v>0.01</v>
      </c>
      <c r="E735" s="38">
        <f t="shared" si="37"/>
        <v>1100</v>
      </c>
      <c r="F735" s="38"/>
      <c r="G735" s="38"/>
      <c r="H735" s="38">
        <f>+재료비!$K$36</f>
        <v>110000</v>
      </c>
      <c r="I735" s="38">
        <f t="shared" ref="I735:I740" si="38">TRUNC(D735*H735)</f>
        <v>1100</v>
      </c>
      <c r="J735" s="38"/>
      <c r="K735" s="38"/>
      <c r="L735" s="30"/>
    </row>
    <row r="736" spans="1:14" ht="17.25" customHeight="1">
      <c r="A736" s="22" t="s">
        <v>1131</v>
      </c>
      <c r="B736" s="23" t="s">
        <v>679</v>
      </c>
      <c r="C736" s="23" t="s">
        <v>665</v>
      </c>
      <c r="D736" s="31">
        <v>2.5000000000000001E-2</v>
      </c>
      <c r="E736" s="38">
        <f t="shared" si="37"/>
        <v>900</v>
      </c>
      <c r="F736" s="38"/>
      <c r="G736" s="38"/>
      <c r="H736" s="38">
        <f>+재료비!$K$56</f>
        <v>36000</v>
      </c>
      <c r="I736" s="38">
        <f t="shared" si="38"/>
        <v>900</v>
      </c>
      <c r="J736" s="38"/>
      <c r="K736" s="38"/>
      <c r="L736" s="30"/>
    </row>
    <row r="737" spans="1:14" ht="17.25" customHeight="1">
      <c r="A737" s="22" t="s">
        <v>420</v>
      </c>
      <c r="B737" s="23" t="s">
        <v>679</v>
      </c>
      <c r="C737" s="23" t="s">
        <v>665</v>
      </c>
      <c r="D737" s="59">
        <v>0.01</v>
      </c>
      <c r="E737" s="38">
        <f t="shared" si="37"/>
        <v>500</v>
      </c>
      <c r="F737" s="38"/>
      <c r="G737" s="38"/>
      <c r="H737" s="38">
        <f>+재료비!$K$48</f>
        <v>50000</v>
      </c>
      <c r="I737" s="38">
        <f t="shared" si="38"/>
        <v>500</v>
      </c>
      <c r="J737" s="38"/>
      <c r="K737" s="38"/>
      <c r="L737" s="30"/>
    </row>
    <row r="738" spans="1:14" ht="17.25" customHeight="1">
      <c r="A738" s="22" t="s">
        <v>418</v>
      </c>
      <c r="B738" s="23" t="s">
        <v>679</v>
      </c>
      <c r="C738" s="23" t="s">
        <v>665</v>
      </c>
      <c r="D738" s="59">
        <v>0.01</v>
      </c>
      <c r="E738" s="38">
        <f t="shared" si="37"/>
        <v>350</v>
      </c>
      <c r="F738" s="38"/>
      <c r="G738" s="38"/>
      <c r="H738" s="38">
        <f>+재료비!$K$52</f>
        <v>35000</v>
      </c>
      <c r="I738" s="38">
        <f t="shared" si="38"/>
        <v>350</v>
      </c>
      <c r="J738" s="38"/>
      <c r="K738" s="38"/>
      <c r="L738" s="23"/>
    </row>
    <row r="739" spans="1:14" ht="17.25" customHeight="1">
      <c r="A739" s="22" t="s">
        <v>1136</v>
      </c>
      <c r="B739" s="23" t="s">
        <v>349</v>
      </c>
      <c r="C739" s="23" t="s">
        <v>665</v>
      </c>
      <c r="D739" s="59">
        <v>0.01</v>
      </c>
      <c r="E739" s="38">
        <f t="shared" si="37"/>
        <v>1300</v>
      </c>
      <c r="F739" s="38"/>
      <c r="G739" s="38"/>
      <c r="H739" s="38">
        <f>+재료비!$K$44</f>
        <v>130000</v>
      </c>
      <c r="I739" s="38">
        <f t="shared" si="38"/>
        <v>1300</v>
      </c>
      <c r="J739" s="38"/>
      <c r="K739" s="38"/>
      <c r="L739" s="23"/>
    </row>
    <row r="740" spans="1:14" ht="17.25" customHeight="1">
      <c r="A740" s="22" t="s">
        <v>681</v>
      </c>
      <c r="B740" s="23"/>
      <c r="C740" s="23" t="s">
        <v>739</v>
      </c>
      <c r="D740" s="32">
        <v>7.7</v>
      </c>
      <c r="E740" s="38">
        <f t="shared" si="37"/>
        <v>11596</v>
      </c>
      <c r="F740" s="38"/>
      <c r="G740" s="38"/>
      <c r="H740" s="38">
        <f>+재료비!$K$7</f>
        <v>1506</v>
      </c>
      <c r="I740" s="38">
        <f t="shared" si="38"/>
        <v>11596</v>
      </c>
      <c r="J740" s="38"/>
      <c r="K740" s="38"/>
      <c r="L740" s="23"/>
    </row>
    <row r="741" spans="1:14" ht="17.25" customHeight="1">
      <c r="A741" s="22" t="s">
        <v>668</v>
      </c>
      <c r="B741" s="23" t="s">
        <v>1327</v>
      </c>
      <c r="C741" s="23" t="s">
        <v>666</v>
      </c>
      <c r="D741" s="32">
        <v>16</v>
      </c>
      <c r="E741" s="38">
        <f t="shared" si="37"/>
        <v>1855</v>
      </c>
      <c r="F741" s="38"/>
      <c r="G741" s="38"/>
      <c r="H741" s="38">
        <f>+I740</f>
        <v>11596</v>
      </c>
      <c r="I741" s="38">
        <f>TRUNC(D741/100*H741)</f>
        <v>1855</v>
      </c>
      <c r="J741" s="38"/>
      <c r="K741" s="38"/>
      <c r="L741" s="23"/>
    </row>
    <row r="742" spans="1:14" ht="17.25" customHeight="1">
      <c r="A742" s="22" t="s">
        <v>868</v>
      </c>
      <c r="B742" s="23" t="s">
        <v>864</v>
      </c>
      <c r="C742" s="23" t="s">
        <v>770</v>
      </c>
      <c r="D742" s="59">
        <v>1.33</v>
      </c>
      <c r="E742" s="38">
        <f t="shared" si="37"/>
        <v>37294</v>
      </c>
      <c r="F742" s="38"/>
      <c r="G742" s="38"/>
      <c r="H742" s="38"/>
      <c r="I742" s="38"/>
      <c r="J742" s="38">
        <f>+기계손료!$J$40</f>
        <v>28041</v>
      </c>
      <c r="K742" s="38">
        <f>TRUNC(D742*J742)</f>
        <v>37294</v>
      </c>
      <c r="L742" s="23"/>
    </row>
    <row r="743" spans="1:14">
      <c r="A743" s="22" t="s">
        <v>701</v>
      </c>
      <c r="B743" s="23"/>
      <c r="C743" s="23"/>
      <c r="D743" s="32"/>
      <c r="E743" s="38">
        <f>SUM(E731:E742)</f>
        <v>413141</v>
      </c>
      <c r="F743" s="38"/>
      <c r="G743" s="38">
        <f>SUM(G731:G742)</f>
        <v>73687</v>
      </c>
      <c r="H743" s="38"/>
      <c r="I743" s="38">
        <f>SUM(I731:I742)</f>
        <v>17601</v>
      </c>
      <c r="J743" s="38"/>
      <c r="K743" s="38">
        <f>SUM(K731:K742)</f>
        <v>321853</v>
      </c>
      <c r="L743" s="29"/>
    </row>
    <row r="744" spans="1:14">
      <c r="A744" s="22"/>
      <c r="B744" s="23"/>
      <c r="C744" s="23"/>
      <c r="D744" s="32"/>
      <c r="E744" s="38"/>
      <c r="F744" s="38"/>
      <c r="G744" s="38"/>
      <c r="H744" s="38"/>
      <c r="I744" s="38"/>
      <c r="J744" s="38"/>
      <c r="K744" s="38"/>
      <c r="L744" s="29"/>
    </row>
    <row r="745" spans="1:14">
      <c r="A745" s="39" t="s">
        <v>682</v>
      </c>
      <c r="B745" s="33" t="s">
        <v>1164</v>
      </c>
      <c r="C745" s="34"/>
      <c r="D745" s="35">
        <f>+집계표!$G$2</f>
        <v>1.1000000000000001</v>
      </c>
      <c r="E745" s="40">
        <f>(G745+I745+K745)</f>
        <v>81055</v>
      </c>
      <c r="F745" s="40"/>
      <c r="G745" s="40"/>
      <c r="H745" s="40"/>
      <c r="I745" s="40"/>
      <c r="J745" s="40">
        <f>+G743</f>
        <v>73687</v>
      </c>
      <c r="K745" s="40">
        <f>TRUNC(D745*J745)</f>
        <v>81055</v>
      </c>
      <c r="L745" s="23"/>
    </row>
    <row r="746" spans="1:14">
      <c r="A746" s="39" t="s">
        <v>670</v>
      </c>
      <c r="B746" s="33" t="s">
        <v>425</v>
      </c>
      <c r="C746" s="34"/>
      <c r="D746" s="35">
        <f>+집계표!$H$2</f>
        <v>0.2</v>
      </c>
      <c r="E746" s="40">
        <f>(G746+I746+K746)</f>
        <v>30948</v>
      </c>
      <c r="F746" s="40"/>
      <c r="G746" s="40"/>
      <c r="H746" s="40"/>
      <c r="I746" s="40"/>
      <c r="J746" s="40">
        <f>+J745+K745</f>
        <v>154742</v>
      </c>
      <c r="K746" s="40">
        <f>TRUNC(D746*J746)</f>
        <v>30948</v>
      </c>
      <c r="L746" s="23"/>
    </row>
    <row r="747" spans="1:14">
      <c r="A747" s="39" t="s">
        <v>718</v>
      </c>
      <c r="B747" s="33"/>
      <c r="C747" s="34"/>
      <c r="D747" s="36"/>
      <c r="E747" s="40">
        <f>SUM(E743:E746)</f>
        <v>525144</v>
      </c>
      <c r="F747" s="40"/>
      <c r="G747" s="40">
        <f>SUM(G743:G746)</f>
        <v>73687</v>
      </c>
      <c r="H747" s="40"/>
      <c r="I747" s="40">
        <f>SUM(I743:I746)</f>
        <v>17601</v>
      </c>
      <c r="J747" s="40"/>
      <c r="K747" s="40">
        <f>SUM(K743:K746)</f>
        <v>433856</v>
      </c>
      <c r="L747" s="23"/>
    </row>
    <row r="748" spans="1:14" ht="17.25" customHeight="1">
      <c r="A748" s="39"/>
      <c r="B748" s="30"/>
      <c r="C748" s="23"/>
      <c r="D748" s="32"/>
      <c r="E748" s="38"/>
      <c r="F748" s="38"/>
      <c r="G748" s="38"/>
      <c r="H748" s="53"/>
      <c r="I748" s="38"/>
      <c r="J748" s="38"/>
      <c r="K748" s="38"/>
      <c r="L748" s="23"/>
    </row>
    <row r="749" spans="1:14" ht="17.25" customHeight="1">
      <c r="A749" s="41" t="s">
        <v>1767</v>
      </c>
      <c r="B749" s="37"/>
      <c r="C749" s="23"/>
      <c r="D749" s="23"/>
      <c r="E749" s="42"/>
      <c r="F749" s="54"/>
      <c r="G749" s="42"/>
      <c r="H749" s="54"/>
      <c r="I749" s="42"/>
      <c r="J749" s="54"/>
      <c r="K749" s="42"/>
      <c r="L749" s="28"/>
    </row>
    <row r="750" spans="1:14">
      <c r="A750" s="22" t="s">
        <v>1154</v>
      </c>
      <c r="B750" s="30"/>
      <c r="C750" s="23" t="s">
        <v>685</v>
      </c>
      <c r="D750" s="59">
        <f>+N750*L750</f>
        <v>0.315</v>
      </c>
      <c r="E750" s="38">
        <f t="shared" ref="E750:E761" si="39">+G750+I750+K750</f>
        <v>85968</v>
      </c>
      <c r="F750" s="38">
        <f>+인건비!$D$6</f>
        <v>272915</v>
      </c>
      <c r="G750" s="38">
        <f>TRUNC(D750*F750)</f>
        <v>85968</v>
      </c>
      <c r="H750" s="53"/>
      <c r="I750" s="53"/>
      <c r="J750" s="53"/>
      <c r="K750" s="53"/>
      <c r="L750" s="167">
        <v>1.5</v>
      </c>
      <c r="N750" s="59">
        <v>0.21</v>
      </c>
    </row>
    <row r="751" spans="1:14" ht="17.25" customHeight="1">
      <c r="A751" s="22" t="s">
        <v>678</v>
      </c>
      <c r="B751" s="23"/>
      <c r="C751" s="23" t="s">
        <v>685</v>
      </c>
      <c r="D751" s="59">
        <f>+N751*L751</f>
        <v>0.60000000000000009</v>
      </c>
      <c r="E751" s="38">
        <f t="shared" si="39"/>
        <v>134074</v>
      </c>
      <c r="F751" s="38"/>
      <c r="G751" s="38"/>
      <c r="H751" s="38"/>
      <c r="I751" s="38"/>
      <c r="J751" s="38">
        <f>+인건비!$E$21</f>
        <v>223458</v>
      </c>
      <c r="K751" s="38">
        <f>TRUNC(D751*J751)</f>
        <v>134074</v>
      </c>
      <c r="L751" s="167">
        <v>1.5</v>
      </c>
      <c r="N751" s="32">
        <v>0.4</v>
      </c>
    </row>
    <row r="752" spans="1:14" ht="17.25" customHeight="1">
      <c r="A752" s="22" t="s">
        <v>1187</v>
      </c>
      <c r="B752" s="23"/>
      <c r="C752" s="23" t="s">
        <v>685</v>
      </c>
      <c r="D752" s="59">
        <f>+N752*L752</f>
        <v>0.43499999999999994</v>
      </c>
      <c r="E752" s="38">
        <f t="shared" si="39"/>
        <v>93186</v>
      </c>
      <c r="F752" s="38"/>
      <c r="G752" s="38"/>
      <c r="H752" s="38"/>
      <c r="I752" s="38"/>
      <c r="J752" s="38">
        <f>+인건비!$E$18</f>
        <v>214222</v>
      </c>
      <c r="K752" s="38">
        <f>TRUNC(D752*J752)</f>
        <v>93186</v>
      </c>
      <c r="L752" s="167">
        <v>1.5</v>
      </c>
      <c r="N752" s="59">
        <v>0.28999999999999998</v>
      </c>
    </row>
    <row r="753" spans="1:14" ht="17.25" customHeight="1">
      <c r="A753" s="22" t="s">
        <v>1182</v>
      </c>
      <c r="B753" s="23"/>
      <c r="C753" s="23" t="s">
        <v>685</v>
      </c>
      <c r="D753" s="59">
        <f>+N753*L753</f>
        <v>0.60000000000000009</v>
      </c>
      <c r="E753" s="38">
        <f t="shared" si="39"/>
        <v>99327</v>
      </c>
      <c r="F753" s="38"/>
      <c r="G753" s="38"/>
      <c r="H753" s="38"/>
      <c r="I753" s="38"/>
      <c r="J753" s="38">
        <f>+인건비!$E$17</f>
        <v>165545</v>
      </c>
      <c r="K753" s="38">
        <f>TRUNC(D753*J753)</f>
        <v>99327</v>
      </c>
      <c r="L753" s="167">
        <v>1.5</v>
      </c>
      <c r="N753" s="32">
        <v>0.4</v>
      </c>
    </row>
    <row r="754" spans="1:14" ht="17.25" customHeight="1">
      <c r="A754" s="22" t="s">
        <v>1319</v>
      </c>
      <c r="B754" s="23" t="s">
        <v>348</v>
      </c>
      <c r="C754" s="23" t="s">
        <v>665</v>
      </c>
      <c r="D754" s="31">
        <v>2.5000000000000001E-2</v>
      </c>
      <c r="E754" s="38">
        <f t="shared" si="39"/>
        <v>2750</v>
      </c>
      <c r="F754" s="38"/>
      <c r="G754" s="38"/>
      <c r="H754" s="38">
        <f>+재료비!$K$36</f>
        <v>110000</v>
      </c>
      <c r="I754" s="38">
        <f t="shared" ref="I754:I759" si="40">TRUNC(D754*H754)</f>
        <v>2750</v>
      </c>
      <c r="J754" s="38"/>
      <c r="K754" s="38"/>
      <c r="L754" s="23"/>
    </row>
    <row r="755" spans="1:14" ht="17.25" customHeight="1">
      <c r="A755" s="22" t="s">
        <v>1131</v>
      </c>
      <c r="B755" s="23" t="s">
        <v>679</v>
      </c>
      <c r="C755" s="23" t="s">
        <v>665</v>
      </c>
      <c r="D755" s="59">
        <v>0.05</v>
      </c>
      <c r="E755" s="38">
        <f t="shared" si="39"/>
        <v>1800</v>
      </c>
      <c r="F755" s="38"/>
      <c r="G755" s="38"/>
      <c r="H755" s="38">
        <f>+재료비!$K$56</f>
        <v>36000</v>
      </c>
      <c r="I755" s="38">
        <f t="shared" si="40"/>
        <v>1800</v>
      </c>
      <c r="J755" s="38"/>
      <c r="K755" s="38"/>
      <c r="L755" s="23"/>
    </row>
    <row r="756" spans="1:14" ht="17.25" customHeight="1">
      <c r="A756" s="22" t="s">
        <v>420</v>
      </c>
      <c r="B756" s="23" t="s">
        <v>679</v>
      </c>
      <c r="C756" s="23" t="s">
        <v>665</v>
      </c>
      <c r="D756" s="31">
        <v>2.5000000000000001E-2</v>
      </c>
      <c r="E756" s="38">
        <f t="shared" si="39"/>
        <v>1250</v>
      </c>
      <c r="F756" s="38"/>
      <c r="G756" s="38"/>
      <c r="H756" s="38">
        <f>+재료비!$K$48</f>
        <v>50000</v>
      </c>
      <c r="I756" s="38">
        <f t="shared" si="40"/>
        <v>1250</v>
      </c>
      <c r="J756" s="38"/>
      <c r="K756" s="38"/>
      <c r="L756" s="23"/>
    </row>
    <row r="757" spans="1:14" ht="17.25" customHeight="1">
      <c r="A757" s="22" t="s">
        <v>418</v>
      </c>
      <c r="B757" s="23" t="s">
        <v>679</v>
      </c>
      <c r="C757" s="23" t="s">
        <v>665</v>
      </c>
      <c r="D757" s="31">
        <v>2.5000000000000001E-2</v>
      </c>
      <c r="E757" s="38">
        <f t="shared" si="39"/>
        <v>875</v>
      </c>
      <c r="F757" s="38"/>
      <c r="G757" s="38"/>
      <c r="H757" s="38">
        <f>+재료비!$K$52</f>
        <v>35000</v>
      </c>
      <c r="I757" s="38">
        <f t="shared" si="40"/>
        <v>875</v>
      </c>
      <c r="J757" s="38"/>
      <c r="K757" s="38"/>
      <c r="L757" s="23"/>
    </row>
    <row r="758" spans="1:14" ht="17.25" customHeight="1">
      <c r="A758" s="22" t="s">
        <v>1136</v>
      </c>
      <c r="B758" s="23" t="s">
        <v>349</v>
      </c>
      <c r="C758" s="23" t="s">
        <v>665</v>
      </c>
      <c r="D758" s="31">
        <v>2.5000000000000001E-2</v>
      </c>
      <c r="E758" s="38">
        <f t="shared" si="39"/>
        <v>3250</v>
      </c>
      <c r="F758" s="38"/>
      <c r="G758" s="38"/>
      <c r="H758" s="38">
        <f>+재료비!$K$44</f>
        <v>130000</v>
      </c>
      <c r="I758" s="38">
        <f t="shared" si="40"/>
        <v>3250</v>
      </c>
      <c r="J758" s="38"/>
      <c r="K758" s="38"/>
      <c r="L758" s="23"/>
    </row>
    <row r="759" spans="1:14" ht="17.25" customHeight="1">
      <c r="A759" s="22" t="s">
        <v>681</v>
      </c>
      <c r="B759" s="23"/>
      <c r="C759" s="23" t="s">
        <v>739</v>
      </c>
      <c r="D759" s="32">
        <v>9.6</v>
      </c>
      <c r="E759" s="38">
        <f t="shared" si="39"/>
        <v>14457</v>
      </c>
      <c r="F759" s="38"/>
      <c r="G759" s="38"/>
      <c r="H759" s="38">
        <f>+재료비!$K$7</f>
        <v>1506</v>
      </c>
      <c r="I759" s="38">
        <f t="shared" si="40"/>
        <v>14457</v>
      </c>
      <c r="J759" s="38"/>
      <c r="K759" s="38"/>
      <c r="L759" s="23"/>
    </row>
    <row r="760" spans="1:14" ht="17.25" customHeight="1">
      <c r="A760" s="22" t="s">
        <v>668</v>
      </c>
      <c r="B760" s="23" t="s">
        <v>1327</v>
      </c>
      <c r="C760" s="23" t="s">
        <v>666</v>
      </c>
      <c r="D760" s="32">
        <v>16</v>
      </c>
      <c r="E760" s="38">
        <f t="shared" si="39"/>
        <v>2313</v>
      </c>
      <c r="F760" s="38"/>
      <c r="G760" s="38"/>
      <c r="H760" s="38">
        <f>+I759</f>
        <v>14457</v>
      </c>
      <c r="I760" s="38">
        <f>TRUNC(D760/100*H760)</f>
        <v>2313</v>
      </c>
      <c r="J760" s="38"/>
      <c r="K760" s="38"/>
      <c r="L760" s="23"/>
    </row>
    <row r="761" spans="1:14" ht="17.25" customHeight="1">
      <c r="A761" s="22" t="s">
        <v>868</v>
      </c>
      <c r="B761" s="23" t="s">
        <v>864</v>
      </c>
      <c r="C761" s="23" t="s">
        <v>770</v>
      </c>
      <c r="D761" s="59">
        <v>1.66</v>
      </c>
      <c r="E761" s="38">
        <f t="shared" si="39"/>
        <v>46548</v>
      </c>
      <c r="F761" s="38"/>
      <c r="G761" s="38"/>
      <c r="H761" s="38"/>
      <c r="I761" s="38"/>
      <c r="J761" s="38">
        <f>+기계손료!$J$40</f>
        <v>28041</v>
      </c>
      <c r="K761" s="38">
        <f>TRUNC(D761*J761)</f>
        <v>46548</v>
      </c>
      <c r="L761" s="23"/>
    </row>
    <row r="762" spans="1:14">
      <c r="A762" s="22" t="s">
        <v>701</v>
      </c>
      <c r="B762" s="23"/>
      <c r="C762" s="23"/>
      <c r="D762" s="32"/>
      <c r="E762" s="38">
        <f>SUM(E750:E761)</f>
        <v>485798</v>
      </c>
      <c r="F762" s="38"/>
      <c r="G762" s="38">
        <f>SUM(G750:G761)</f>
        <v>85968</v>
      </c>
      <c r="H762" s="38"/>
      <c r="I762" s="38">
        <f>SUM(I750:I761)</f>
        <v>26695</v>
      </c>
      <c r="J762" s="38"/>
      <c r="K762" s="38">
        <f>SUM(K750:K761)</f>
        <v>373135</v>
      </c>
      <c r="L762" s="29"/>
    </row>
    <row r="763" spans="1:14">
      <c r="A763" s="22"/>
      <c r="B763" s="23"/>
      <c r="C763" s="23"/>
      <c r="D763" s="32"/>
      <c r="E763" s="38"/>
      <c r="F763" s="38"/>
      <c r="G763" s="38"/>
      <c r="H763" s="38"/>
      <c r="I763" s="38"/>
      <c r="J763" s="38"/>
      <c r="K763" s="38"/>
      <c r="L763" s="29"/>
    </row>
    <row r="764" spans="1:14">
      <c r="A764" s="39" t="s">
        <v>682</v>
      </c>
      <c r="B764" s="33" t="s">
        <v>1164</v>
      </c>
      <c r="C764" s="34"/>
      <c r="D764" s="35">
        <f>+집계표!$G$2</f>
        <v>1.1000000000000001</v>
      </c>
      <c r="E764" s="40">
        <f>(G764+I764+K764)</f>
        <v>94564</v>
      </c>
      <c r="F764" s="40"/>
      <c r="G764" s="40"/>
      <c r="H764" s="40"/>
      <c r="I764" s="40"/>
      <c r="J764" s="40">
        <f>+G762</f>
        <v>85968</v>
      </c>
      <c r="K764" s="40">
        <f>TRUNC(D764*J764)</f>
        <v>94564</v>
      </c>
      <c r="L764" s="23"/>
    </row>
    <row r="765" spans="1:14">
      <c r="A765" s="39" t="s">
        <v>670</v>
      </c>
      <c r="B765" s="33" t="s">
        <v>425</v>
      </c>
      <c r="C765" s="34"/>
      <c r="D765" s="35">
        <f>+집계표!$H$2</f>
        <v>0.2</v>
      </c>
      <c r="E765" s="40">
        <f>(G765+I765+K765)</f>
        <v>36106</v>
      </c>
      <c r="F765" s="40"/>
      <c r="G765" s="40"/>
      <c r="H765" s="40"/>
      <c r="I765" s="40"/>
      <c r="J765" s="40">
        <f>+J764+K764</f>
        <v>180532</v>
      </c>
      <c r="K765" s="40">
        <f>TRUNC(D765*J765)</f>
        <v>36106</v>
      </c>
      <c r="L765" s="23"/>
    </row>
    <row r="766" spans="1:14">
      <c r="A766" s="39" t="s">
        <v>718</v>
      </c>
      <c r="B766" s="33"/>
      <c r="C766" s="34"/>
      <c r="D766" s="36"/>
      <c r="E766" s="40">
        <f>SUM(E762:E765)</f>
        <v>616468</v>
      </c>
      <c r="F766" s="40"/>
      <c r="G766" s="40">
        <f>SUM(G762:G765)</f>
        <v>85968</v>
      </c>
      <c r="H766" s="40"/>
      <c r="I766" s="40">
        <f>SUM(I762:I765)</f>
        <v>26695</v>
      </c>
      <c r="J766" s="40"/>
      <c r="K766" s="40">
        <f>SUM(K762:K765)</f>
        <v>503805</v>
      </c>
      <c r="L766" s="23"/>
    </row>
    <row r="767" spans="1:14" ht="17.25" customHeight="1">
      <c r="A767" s="39"/>
      <c r="B767" s="30"/>
      <c r="C767" s="23"/>
      <c r="D767" s="32"/>
      <c r="E767" s="38"/>
      <c r="F767" s="38"/>
      <c r="G767" s="38"/>
      <c r="H767" s="38"/>
      <c r="I767" s="38"/>
      <c r="J767" s="38"/>
      <c r="K767" s="38"/>
      <c r="L767" s="23" t="s">
        <v>662</v>
      </c>
    </row>
    <row r="768" spans="1:14" ht="17.25" customHeight="1">
      <c r="A768" s="41" t="s">
        <v>945</v>
      </c>
      <c r="B768" s="37"/>
      <c r="C768" s="23"/>
      <c r="D768" s="23"/>
      <c r="E768" s="42"/>
      <c r="F768" s="54"/>
      <c r="G768" s="42"/>
      <c r="H768" s="54"/>
      <c r="I768" s="42"/>
      <c r="J768" s="54"/>
      <c r="K768" s="42"/>
      <c r="L768" s="28"/>
    </row>
    <row r="769" spans="1:14">
      <c r="A769" s="22" t="s">
        <v>1154</v>
      </c>
      <c r="B769" s="30"/>
      <c r="C769" s="23" t="s">
        <v>685</v>
      </c>
      <c r="D769" s="59">
        <f>+N769*L769</f>
        <v>0.67500000000000004</v>
      </c>
      <c r="E769" s="38">
        <f t="shared" ref="E769:E780" si="41">+G769+I769+K769</f>
        <v>184217</v>
      </c>
      <c r="F769" s="38">
        <f>+인건비!$D$6</f>
        <v>272915</v>
      </c>
      <c r="G769" s="38">
        <f>TRUNC(D769*F769)</f>
        <v>184217</v>
      </c>
      <c r="H769" s="53"/>
      <c r="I769" s="53"/>
      <c r="J769" s="53"/>
      <c r="K769" s="53"/>
      <c r="L769" s="167">
        <v>1.5</v>
      </c>
      <c r="N769" s="59">
        <v>0.45</v>
      </c>
    </row>
    <row r="770" spans="1:14" ht="17.25" customHeight="1">
      <c r="A770" s="22" t="s">
        <v>678</v>
      </c>
      <c r="B770" s="23"/>
      <c r="C770" s="23" t="s">
        <v>685</v>
      </c>
      <c r="D770" s="59">
        <f>+N770*L770</f>
        <v>1.08</v>
      </c>
      <c r="E770" s="38">
        <f t="shared" si="41"/>
        <v>241334</v>
      </c>
      <c r="F770" s="38"/>
      <c r="G770" s="38"/>
      <c r="H770" s="38"/>
      <c r="I770" s="38"/>
      <c r="J770" s="38">
        <f>+인건비!$E$21</f>
        <v>223458</v>
      </c>
      <c r="K770" s="38">
        <f>TRUNC(D770*J770)</f>
        <v>241334</v>
      </c>
      <c r="L770" s="167">
        <v>1.5</v>
      </c>
      <c r="N770" s="59">
        <v>0.72</v>
      </c>
    </row>
    <row r="771" spans="1:14" ht="17.25" customHeight="1">
      <c r="A771" s="22" t="s">
        <v>1187</v>
      </c>
      <c r="B771" s="23"/>
      <c r="C771" s="23" t="s">
        <v>685</v>
      </c>
      <c r="D771" s="59">
        <f>+N771*L771</f>
        <v>0.94500000000000006</v>
      </c>
      <c r="E771" s="38">
        <f t="shared" si="41"/>
        <v>202439</v>
      </c>
      <c r="F771" s="38"/>
      <c r="G771" s="38"/>
      <c r="H771" s="38"/>
      <c r="I771" s="38"/>
      <c r="J771" s="38">
        <f>+인건비!$E$18</f>
        <v>214222</v>
      </c>
      <c r="K771" s="38">
        <f>TRUNC(D771*J771)</f>
        <v>202439</v>
      </c>
      <c r="L771" s="167">
        <v>1.5</v>
      </c>
      <c r="N771" s="59">
        <v>0.63</v>
      </c>
    </row>
    <row r="772" spans="1:14" ht="17.25" customHeight="1">
      <c r="A772" s="22" t="s">
        <v>1182</v>
      </c>
      <c r="B772" s="23"/>
      <c r="C772" s="23" t="s">
        <v>685</v>
      </c>
      <c r="D772" s="59">
        <f>+N772*L772</f>
        <v>1.08</v>
      </c>
      <c r="E772" s="38">
        <f t="shared" si="41"/>
        <v>178788</v>
      </c>
      <c r="F772" s="38"/>
      <c r="G772" s="38"/>
      <c r="H772" s="38"/>
      <c r="I772" s="38"/>
      <c r="J772" s="38">
        <f>+인건비!$E$17</f>
        <v>165545</v>
      </c>
      <c r="K772" s="38">
        <f>TRUNC(D772*J772)</f>
        <v>178788</v>
      </c>
      <c r="L772" s="167">
        <v>1.5</v>
      </c>
      <c r="N772" s="59">
        <v>0.72</v>
      </c>
    </row>
    <row r="773" spans="1:14" ht="17.25" customHeight="1">
      <c r="A773" s="22" t="s">
        <v>1319</v>
      </c>
      <c r="B773" s="23" t="s">
        <v>348</v>
      </c>
      <c r="C773" s="23" t="s">
        <v>665</v>
      </c>
      <c r="D773" s="59">
        <v>0.05</v>
      </c>
      <c r="E773" s="38">
        <f t="shared" si="41"/>
        <v>5500</v>
      </c>
      <c r="F773" s="38"/>
      <c r="G773" s="38"/>
      <c r="H773" s="38">
        <f>+재료비!$K$36</f>
        <v>110000</v>
      </c>
      <c r="I773" s="38">
        <f t="shared" ref="I773:I778" si="42">TRUNC(D773*H773)</f>
        <v>5500</v>
      </c>
      <c r="J773" s="38"/>
      <c r="K773" s="38"/>
      <c r="L773" s="23"/>
    </row>
    <row r="774" spans="1:14" ht="17.25" customHeight="1">
      <c r="A774" s="22" t="s">
        <v>1131</v>
      </c>
      <c r="B774" s="23" t="s">
        <v>679</v>
      </c>
      <c r="C774" s="23" t="s">
        <v>665</v>
      </c>
      <c r="D774" s="32">
        <v>0.5</v>
      </c>
      <c r="E774" s="38">
        <f t="shared" si="41"/>
        <v>18000</v>
      </c>
      <c r="F774" s="38"/>
      <c r="G774" s="38"/>
      <c r="H774" s="38">
        <f>+재료비!$K$56</f>
        <v>36000</v>
      </c>
      <c r="I774" s="38">
        <f t="shared" si="42"/>
        <v>18000</v>
      </c>
      <c r="J774" s="38"/>
      <c r="K774" s="38"/>
      <c r="L774" s="23"/>
    </row>
    <row r="775" spans="1:14" ht="17.25" customHeight="1">
      <c r="A775" s="22" t="s">
        <v>420</v>
      </c>
      <c r="B775" s="23" t="s">
        <v>679</v>
      </c>
      <c r="C775" s="23" t="s">
        <v>665</v>
      </c>
      <c r="D775" s="59">
        <v>0.05</v>
      </c>
      <c r="E775" s="38">
        <f t="shared" si="41"/>
        <v>2500</v>
      </c>
      <c r="F775" s="38"/>
      <c r="G775" s="38"/>
      <c r="H775" s="38">
        <f>+재료비!$K$48</f>
        <v>50000</v>
      </c>
      <c r="I775" s="38">
        <f t="shared" si="42"/>
        <v>2500</v>
      </c>
      <c r="J775" s="38"/>
      <c r="K775" s="38"/>
      <c r="L775" s="23"/>
    </row>
    <row r="776" spans="1:14" ht="17.25" customHeight="1">
      <c r="A776" s="22" t="s">
        <v>418</v>
      </c>
      <c r="B776" s="23" t="s">
        <v>679</v>
      </c>
      <c r="C776" s="23" t="s">
        <v>665</v>
      </c>
      <c r="D776" s="59">
        <v>0.05</v>
      </c>
      <c r="E776" s="38">
        <f t="shared" si="41"/>
        <v>1750</v>
      </c>
      <c r="F776" s="38"/>
      <c r="G776" s="38"/>
      <c r="H776" s="38">
        <f>+재료비!$K$52</f>
        <v>35000</v>
      </c>
      <c r="I776" s="38">
        <f t="shared" si="42"/>
        <v>1750</v>
      </c>
      <c r="J776" s="38"/>
      <c r="K776" s="38"/>
      <c r="L776" s="23"/>
    </row>
    <row r="777" spans="1:14" ht="17.25" customHeight="1">
      <c r="A777" s="22" t="s">
        <v>1136</v>
      </c>
      <c r="B777" s="23" t="s">
        <v>349</v>
      </c>
      <c r="C777" s="23" t="s">
        <v>665</v>
      </c>
      <c r="D777" s="59">
        <v>0.05</v>
      </c>
      <c r="E777" s="38">
        <f t="shared" si="41"/>
        <v>6500</v>
      </c>
      <c r="F777" s="38"/>
      <c r="G777" s="38"/>
      <c r="H777" s="38">
        <f>+재료비!$K$44</f>
        <v>130000</v>
      </c>
      <c r="I777" s="38">
        <f t="shared" si="42"/>
        <v>6500</v>
      </c>
      <c r="J777" s="38"/>
      <c r="K777" s="38"/>
      <c r="L777" s="23"/>
    </row>
    <row r="778" spans="1:14" ht="17.25" customHeight="1">
      <c r="A778" s="22" t="s">
        <v>681</v>
      </c>
      <c r="B778" s="23"/>
      <c r="C778" s="23" t="s">
        <v>739</v>
      </c>
      <c r="D778" s="32">
        <v>16.5</v>
      </c>
      <c r="E778" s="38">
        <f t="shared" si="41"/>
        <v>24849</v>
      </c>
      <c r="F778" s="38"/>
      <c r="G778" s="38"/>
      <c r="H778" s="38">
        <f>+재료비!$K$7</f>
        <v>1506</v>
      </c>
      <c r="I778" s="38">
        <f t="shared" si="42"/>
        <v>24849</v>
      </c>
      <c r="J778" s="38"/>
      <c r="K778" s="38"/>
      <c r="L778" s="23"/>
    </row>
    <row r="779" spans="1:14" ht="17.25" customHeight="1">
      <c r="A779" s="22" t="s">
        <v>668</v>
      </c>
      <c r="B779" s="23" t="s">
        <v>1327</v>
      </c>
      <c r="C779" s="23" t="s">
        <v>666</v>
      </c>
      <c r="D779" s="32">
        <v>16</v>
      </c>
      <c r="E779" s="38">
        <f t="shared" si="41"/>
        <v>3975</v>
      </c>
      <c r="F779" s="38"/>
      <c r="G779" s="38"/>
      <c r="H779" s="38">
        <f>+I778</f>
        <v>24849</v>
      </c>
      <c r="I779" s="38">
        <f>TRUNC(D779/100*H779)</f>
        <v>3975</v>
      </c>
      <c r="J779" s="38"/>
      <c r="K779" s="38"/>
      <c r="L779" s="23"/>
    </row>
    <row r="780" spans="1:14" ht="17.25" customHeight="1">
      <c r="A780" s="22" t="s">
        <v>868</v>
      </c>
      <c r="B780" s="23" t="s">
        <v>864</v>
      </c>
      <c r="C780" s="23" t="s">
        <v>770</v>
      </c>
      <c r="D780" s="59">
        <v>2.85</v>
      </c>
      <c r="E780" s="38">
        <f t="shared" si="41"/>
        <v>79916</v>
      </c>
      <c r="F780" s="38"/>
      <c r="G780" s="38"/>
      <c r="H780" s="38"/>
      <c r="I780" s="38"/>
      <c r="J780" s="38">
        <f>+기계손료!$J$40</f>
        <v>28041</v>
      </c>
      <c r="K780" s="38">
        <f>TRUNC(D780*J780)</f>
        <v>79916</v>
      </c>
      <c r="L780" s="23"/>
    </row>
    <row r="781" spans="1:14">
      <c r="A781" s="22" t="s">
        <v>701</v>
      </c>
      <c r="B781" s="23"/>
      <c r="C781" s="23"/>
      <c r="D781" s="32"/>
      <c r="E781" s="38">
        <f>SUM(E769:E780)</f>
        <v>949768</v>
      </c>
      <c r="F781" s="38"/>
      <c r="G781" s="38">
        <f>SUM(G769:G780)</f>
        <v>184217</v>
      </c>
      <c r="H781" s="38"/>
      <c r="I781" s="38">
        <f>SUM(I769:I780)</f>
        <v>63074</v>
      </c>
      <c r="J781" s="38"/>
      <c r="K781" s="38">
        <f>SUM(K769:K780)</f>
        <v>702477</v>
      </c>
      <c r="L781" s="29"/>
    </row>
    <row r="782" spans="1:14">
      <c r="A782" s="22"/>
      <c r="B782" s="23"/>
      <c r="C782" s="23"/>
      <c r="D782" s="32"/>
      <c r="E782" s="38"/>
      <c r="F782" s="38"/>
      <c r="G782" s="38"/>
      <c r="H782" s="38"/>
      <c r="I782" s="38"/>
      <c r="J782" s="38"/>
      <c r="K782" s="38"/>
      <c r="L782" s="29"/>
    </row>
    <row r="783" spans="1:14">
      <c r="A783" s="39" t="s">
        <v>682</v>
      </c>
      <c r="B783" s="33" t="s">
        <v>1164</v>
      </c>
      <c r="C783" s="34"/>
      <c r="D783" s="35">
        <f>+집계표!$G$2</f>
        <v>1.1000000000000001</v>
      </c>
      <c r="E783" s="40">
        <f>(G783+I783+K783)</f>
        <v>202638</v>
      </c>
      <c r="F783" s="40"/>
      <c r="G783" s="40"/>
      <c r="H783" s="40"/>
      <c r="I783" s="40"/>
      <c r="J783" s="40">
        <f>+G781</f>
        <v>184217</v>
      </c>
      <c r="K783" s="40">
        <f>TRUNC(D783*J783)</f>
        <v>202638</v>
      </c>
      <c r="L783" s="23"/>
    </row>
    <row r="784" spans="1:14">
      <c r="A784" s="39" t="s">
        <v>670</v>
      </c>
      <c r="B784" s="33" t="s">
        <v>425</v>
      </c>
      <c r="C784" s="34"/>
      <c r="D784" s="35">
        <f>+집계표!$H$2</f>
        <v>0.2</v>
      </c>
      <c r="E784" s="40">
        <f>(G784+I784+K784)</f>
        <v>77371</v>
      </c>
      <c r="F784" s="40"/>
      <c r="G784" s="40"/>
      <c r="H784" s="40"/>
      <c r="I784" s="40"/>
      <c r="J784" s="40">
        <f>+J783+K783</f>
        <v>386855</v>
      </c>
      <c r="K784" s="40">
        <f>TRUNC(D784*J784)</f>
        <v>77371</v>
      </c>
      <c r="L784" s="23"/>
    </row>
    <row r="785" spans="1:14">
      <c r="A785" s="39" t="s">
        <v>718</v>
      </c>
      <c r="B785" s="33"/>
      <c r="C785" s="34"/>
      <c r="D785" s="36"/>
      <c r="E785" s="40">
        <f>SUM(E781:E784)</f>
        <v>1229777</v>
      </c>
      <c r="F785" s="40"/>
      <c r="G785" s="40">
        <f>SUM(G781:G784)</f>
        <v>184217</v>
      </c>
      <c r="H785" s="40"/>
      <c r="I785" s="40">
        <f>SUM(I781:I784)</f>
        <v>63074</v>
      </c>
      <c r="J785" s="40"/>
      <c r="K785" s="40">
        <f>SUM(K781:K784)</f>
        <v>982486</v>
      </c>
      <c r="L785" s="23"/>
    </row>
    <row r="786" spans="1:14" ht="17.25" customHeight="1">
      <c r="A786" s="39"/>
      <c r="B786" s="30"/>
      <c r="C786" s="23"/>
      <c r="D786" s="32"/>
      <c r="E786" s="38"/>
      <c r="F786" s="38"/>
      <c r="G786" s="38"/>
      <c r="H786" s="38"/>
      <c r="I786" s="38"/>
      <c r="J786" s="38"/>
      <c r="K786" s="38"/>
      <c r="L786" s="23" t="s">
        <v>662</v>
      </c>
    </row>
    <row r="787" spans="1:14" ht="17.25" customHeight="1">
      <c r="A787" s="41" t="s">
        <v>1029</v>
      </c>
      <c r="B787" s="37"/>
      <c r="C787" s="23"/>
      <c r="D787" s="23"/>
      <c r="E787" s="42"/>
      <c r="F787" s="54"/>
      <c r="G787" s="42"/>
      <c r="H787" s="54"/>
      <c r="I787" s="42"/>
      <c r="J787" s="54"/>
      <c r="K787" s="42"/>
      <c r="L787" s="28"/>
    </row>
    <row r="788" spans="1:14">
      <c r="A788" s="22" t="s">
        <v>1154</v>
      </c>
      <c r="B788" s="30"/>
      <c r="C788" s="23" t="s">
        <v>685</v>
      </c>
      <c r="D788" s="59">
        <f>+N788*L788</f>
        <v>1.1400000000000001</v>
      </c>
      <c r="E788" s="38">
        <f t="shared" ref="E788:E793" si="43">+G788+I788+K788</f>
        <v>311123</v>
      </c>
      <c r="F788" s="38">
        <f>+인건비!$D$6</f>
        <v>272915</v>
      </c>
      <c r="G788" s="38">
        <f>TRUNC(D788*F788)</f>
        <v>311123</v>
      </c>
      <c r="H788" s="53"/>
      <c r="I788" s="53"/>
      <c r="J788" s="53"/>
      <c r="K788" s="53"/>
      <c r="L788" s="167">
        <v>1.5</v>
      </c>
      <c r="N788" s="59">
        <v>0.76</v>
      </c>
    </row>
    <row r="789" spans="1:14" ht="17.25" customHeight="1">
      <c r="A789" s="22" t="s">
        <v>678</v>
      </c>
      <c r="B789" s="23"/>
      <c r="C789" s="23" t="s">
        <v>685</v>
      </c>
      <c r="D789" s="59">
        <f>+N789*L789</f>
        <v>1.44</v>
      </c>
      <c r="E789" s="38">
        <f t="shared" si="43"/>
        <v>321779</v>
      </c>
      <c r="F789" s="38"/>
      <c r="G789" s="38"/>
      <c r="H789" s="38"/>
      <c r="I789" s="38"/>
      <c r="J789" s="38">
        <f>+인건비!$E$21</f>
        <v>223458</v>
      </c>
      <c r="K789" s="38">
        <f>TRUNC(D789*J789)</f>
        <v>321779</v>
      </c>
      <c r="L789" s="167">
        <v>1.5</v>
      </c>
      <c r="N789" s="59">
        <v>0.96</v>
      </c>
    </row>
    <row r="790" spans="1:14" ht="17.25" customHeight="1">
      <c r="A790" s="22" t="s">
        <v>1187</v>
      </c>
      <c r="B790" s="23"/>
      <c r="C790" s="23" t="s">
        <v>685</v>
      </c>
      <c r="D790" s="59">
        <f>+N790*L790</f>
        <v>1.1400000000000001</v>
      </c>
      <c r="E790" s="38">
        <f t="shared" si="43"/>
        <v>244213</v>
      </c>
      <c r="F790" s="38"/>
      <c r="G790" s="38"/>
      <c r="H790" s="38"/>
      <c r="I790" s="38"/>
      <c r="J790" s="38">
        <f>+인건비!$E$18</f>
        <v>214222</v>
      </c>
      <c r="K790" s="38">
        <f>TRUNC(D790*J790)</f>
        <v>244213</v>
      </c>
      <c r="L790" s="167">
        <v>1.5</v>
      </c>
      <c r="N790" s="59">
        <v>0.76</v>
      </c>
    </row>
    <row r="791" spans="1:14" ht="17.25" customHeight="1">
      <c r="A791" s="22" t="s">
        <v>1182</v>
      </c>
      <c r="B791" s="23"/>
      <c r="C791" s="23" t="s">
        <v>685</v>
      </c>
      <c r="D791" s="59">
        <f>+N791*L791</f>
        <v>1.44</v>
      </c>
      <c r="E791" s="38">
        <f t="shared" si="43"/>
        <v>238384</v>
      </c>
      <c r="F791" s="38"/>
      <c r="G791" s="38"/>
      <c r="H791" s="38"/>
      <c r="I791" s="38"/>
      <c r="J791" s="38">
        <f>+인건비!$E$17</f>
        <v>165545</v>
      </c>
      <c r="K791" s="38">
        <f>TRUNC(D791*J791)</f>
        <v>238384</v>
      </c>
      <c r="L791" s="167">
        <v>1.5</v>
      </c>
      <c r="N791" s="59">
        <v>0.96</v>
      </c>
    </row>
    <row r="792" spans="1:14" ht="17.25" customHeight="1">
      <c r="A792" s="22" t="s">
        <v>1319</v>
      </c>
      <c r="B792" s="23" t="s">
        <v>348</v>
      </c>
      <c r="C792" s="23" t="s">
        <v>665</v>
      </c>
      <c r="D792" s="59">
        <v>0.15</v>
      </c>
      <c r="E792" s="38">
        <f t="shared" si="43"/>
        <v>16500</v>
      </c>
      <c r="F792" s="38"/>
      <c r="G792" s="38"/>
      <c r="H792" s="38">
        <f>+재료비!$K$36</f>
        <v>110000</v>
      </c>
      <c r="I792" s="38">
        <f t="shared" ref="I792:I798" si="44">TRUNC(D792*H792)</f>
        <v>16500</v>
      </c>
      <c r="J792" s="38"/>
      <c r="K792" s="38"/>
      <c r="L792" s="23"/>
    </row>
    <row r="793" spans="1:14" ht="17.25" customHeight="1">
      <c r="A793" s="22" t="s">
        <v>1131</v>
      </c>
      <c r="B793" s="23" t="s">
        <v>679</v>
      </c>
      <c r="C793" s="23" t="s">
        <v>665</v>
      </c>
      <c r="D793" s="32">
        <v>1.5</v>
      </c>
      <c r="E793" s="38">
        <f t="shared" si="43"/>
        <v>54000</v>
      </c>
      <c r="F793" s="38"/>
      <c r="G793" s="38"/>
      <c r="H793" s="38">
        <f>+재료비!$K$56</f>
        <v>36000</v>
      </c>
      <c r="I793" s="38">
        <f t="shared" si="44"/>
        <v>54000</v>
      </c>
      <c r="J793" s="38"/>
      <c r="K793" s="38"/>
      <c r="L793" s="23"/>
    </row>
    <row r="794" spans="1:14" ht="17.25" customHeight="1">
      <c r="A794" s="22" t="s">
        <v>1132</v>
      </c>
      <c r="B794" s="23" t="s">
        <v>679</v>
      </c>
      <c r="C794" s="23" t="s">
        <v>665</v>
      </c>
      <c r="D794" s="32">
        <v>0.5</v>
      </c>
      <c r="E794" s="38">
        <f>+G794+I794+K794</f>
        <v>82500</v>
      </c>
      <c r="F794" s="38"/>
      <c r="G794" s="38"/>
      <c r="H794" s="38">
        <f>+재료비!$K$64</f>
        <v>165000</v>
      </c>
      <c r="I794" s="38">
        <f t="shared" si="44"/>
        <v>82500</v>
      </c>
      <c r="J794" s="38"/>
      <c r="K794" s="38"/>
      <c r="L794" s="23"/>
    </row>
    <row r="795" spans="1:14" ht="17.25" customHeight="1">
      <c r="A795" s="22" t="s">
        <v>420</v>
      </c>
      <c r="B795" s="23" t="s">
        <v>679</v>
      </c>
      <c r="C795" s="23" t="s">
        <v>665</v>
      </c>
      <c r="D795" s="59">
        <v>0.08</v>
      </c>
      <c r="E795" s="38">
        <f t="shared" ref="E795:E800" si="45">+G795+I795+K795</f>
        <v>4000</v>
      </c>
      <c r="F795" s="38"/>
      <c r="G795" s="38"/>
      <c r="H795" s="38">
        <f>+재료비!$K$48</f>
        <v>50000</v>
      </c>
      <c r="I795" s="38">
        <f t="shared" si="44"/>
        <v>4000</v>
      </c>
      <c r="J795" s="38"/>
      <c r="K795" s="38"/>
      <c r="L795" s="23"/>
    </row>
    <row r="796" spans="1:14" ht="17.25" customHeight="1">
      <c r="A796" s="22" t="s">
        <v>418</v>
      </c>
      <c r="B796" s="23" t="s">
        <v>679</v>
      </c>
      <c r="C796" s="23" t="s">
        <v>665</v>
      </c>
      <c r="D796" s="59">
        <v>0.08</v>
      </c>
      <c r="E796" s="38">
        <f t="shared" si="45"/>
        <v>2800</v>
      </c>
      <c r="F796" s="38"/>
      <c r="G796" s="38"/>
      <c r="H796" s="38">
        <f>+재료비!$K$52</f>
        <v>35000</v>
      </c>
      <c r="I796" s="38">
        <f t="shared" si="44"/>
        <v>2800</v>
      </c>
      <c r="J796" s="38"/>
      <c r="K796" s="38"/>
      <c r="L796" s="23"/>
    </row>
    <row r="797" spans="1:14" ht="17.25" customHeight="1">
      <c r="A797" s="22" t="s">
        <v>1136</v>
      </c>
      <c r="B797" s="23" t="s">
        <v>349</v>
      </c>
      <c r="C797" s="23" t="s">
        <v>665</v>
      </c>
      <c r="D797" s="59">
        <v>0.08</v>
      </c>
      <c r="E797" s="38">
        <f t="shared" si="45"/>
        <v>10400</v>
      </c>
      <c r="F797" s="38"/>
      <c r="G797" s="38"/>
      <c r="H797" s="38">
        <f>+재료비!$K$44</f>
        <v>130000</v>
      </c>
      <c r="I797" s="38">
        <f t="shared" si="44"/>
        <v>10400</v>
      </c>
      <c r="J797" s="38"/>
      <c r="K797" s="38"/>
      <c r="L797" s="23"/>
    </row>
    <row r="798" spans="1:14" ht="17.25" customHeight="1">
      <c r="A798" s="22" t="s">
        <v>681</v>
      </c>
      <c r="B798" s="23"/>
      <c r="C798" s="23" t="s">
        <v>739</v>
      </c>
      <c r="D798" s="32">
        <v>22</v>
      </c>
      <c r="E798" s="38">
        <f t="shared" si="45"/>
        <v>33132</v>
      </c>
      <c r="F798" s="38"/>
      <c r="G798" s="38"/>
      <c r="H798" s="38">
        <f>+재료비!$K$7</f>
        <v>1506</v>
      </c>
      <c r="I798" s="38">
        <f t="shared" si="44"/>
        <v>33132</v>
      </c>
      <c r="J798" s="38"/>
      <c r="K798" s="38"/>
      <c r="L798" s="23"/>
    </row>
    <row r="799" spans="1:14" ht="17.25" customHeight="1">
      <c r="A799" s="22" t="s">
        <v>668</v>
      </c>
      <c r="B799" s="23" t="s">
        <v>1327</v>
      </c>
      <c r="C799" s="23" t="s">
        <v>666</v>
      </c>
      <c r="D799" s="32">
        <v>16</v>
      </c>
      <c r="E799" s="38">
        <f t="shared" si="45"/>
        <v>5301</v>
      </c>
      <c r="F799" s="38"/>
      <c r="G799" s="38"/>
      <c r="H799" s="38">
        <f>+I798</f>
        <v>33132</v>
      </c>
      <c r="I799" s="38">
        <f>TRUNC(D799/100*H799)</f>
        <v>5301</v>
      </c>
      <c r="J799" s="38"/>
      <c r="K799" s="38"/>
      <c r="L799" s="23"/>
    </row>
    <row r="800" spans="1:14" ht="17.25" customHeight="1">
      <c r="A800" s="22" t="s">
        <v>868</v>
      </c>
      <c r="B800" s="23" t="s">
        <v>864</v>
      </c>
      <c r="C800" s="23" t="s">
        <v>770</v>
      </c>
      <c r="D800" s="32">
        <v>3.8</v>
      </c>
      <c r="E800" s="38">
        <f t="shared" si="45"/>
        <v>106555</v>
      </c>
      <c r="F800" s="38"/>
      <c r="G800" s="38"/>
      <c r="H800" s="38"/>
      <c r="I800" s="38"/>
      <c r="J800" s="38">
        <f>+기계손료!$J$40</f>
        <v>28041</v>
      </c>
      <c r="K800" s="38">
        <f>TRUNC(D800*J800)</f>
        <v>106555</v>
      </c>
      <c r="L800" s="23"/>
    </row>
    <row r="801" spans="1:12">
      <c r="A801" s="22" t="s">
        <v>701</v>
      </c>
      <c r="B801" s="23"/>
      <c r="C801" s="23"/>
      <c r="D801" s="32"/>
      <c r="E801" s="38">
        <f>SUM(E788:E800)</f>
        <v>1430687</v>
      </c>
      <c r="F801" s="38"/>
      <c r="G801" s="38">
        <f>SUM(G788:G800)</f>
        <v>311123</v>
      </c>
      <c r="H801" s="38"/>
      <c r="I801" s="38">
        <f>SUM(I788:I800)</f>
        <v>208633</v>
      </c>
      <c r="J801" s="38"/>
      <c r="K801" s="38">
        <f>SUM(K788:K800)</f>
        <v>910931</v>
      </c>
      <c r="L801" s="29"/>
    </row>
    <row r="802" spans="1:12">
      <c r="A802" s="22"/>
      <c r="B802" s="23"/>
      <c r="C802" s="23"/>
      <c r="D802" s="32"/>
      <c r="E802" s="38"/>
      <c r="F802" s="38"/>
      <c r="G802" s="38"/>
      <c r="H802" s="38"/>
      <c r="I802" s="38"/>
      <c r="J802" s="38"/>
      <c r="K802" s="38"/>
      <c r="L802" s="29"/>
    </row>
    <row r="803" spans="1:12">
      <c r="A803" s="39" t="s">
        <v>682</v>
      </c>
      <c r="B803" s="33" t="s">
        <v>1164</v>
      </c>
      <c r="C803" s="34"/>
      <c r="D803" s="35">
        <f>+집계표!$G$2</f>
        <v>1.1000000000000001</v>
      </c>
      <c r="E803" s="40">
        <f>(G803+I803+K803)</f>
        <v>342235</v>
      </c>
      <c r="F803" s="40"/>
      <c r="G803" s="40"/>
      <c r="H803" s="40"/>
      <c r="I803" s="40"/>
      <c r="J803" s="40">
        <f>+G801</f>
        <v>311123</v>
      </c>
      <c r="K803" s="40">
        <f>TRUNC(D803*J803)</f>
        <v>342235</v>
      </c>
      <c r="L803" s="23"/>
    </row>
    <row r="804" spans="1:12">
      <c r="A804" s="39" t="s">
        <v>670</v>
      </c>
      <c r="B804" s="33" t="s">
        <v>425</v>
      </c>
      <c r="C804" s="34"/>
      <c r="D804" s="35">
        <f>+집계표!$H$2</f>
        <v>0.2</v>
      </c>
      <c r="E804" s="40">
        <f>(G804+I804+K804)</f>
        <v>130671</v>
      </c>
      <c r="F804" s="40"/>
      <c r="G804" s="40"/>
      <c r="H804" s="40"/>
      <c r="I804" s="40"/>
      <c r="J804" s="40">
        <f>+J803+K803</f>
        <v>653358</v>
      </c>
      <c r="K804" s="40">
        <f>TRUNC(D804*J804)</f>
        <v>130671</v>
      </c>
      <c r="L804" s="23"/>
    </row>
    <row r="805" spans="1:12">
      <c r="A805" s="39" t="s">
        <v>718</v>
      </c>
      <c r="B805" s="33"/>
      <c r="C805" s="34"/>
      <c r="D805" s="36"/>
      <c r="E805" s="40">
        <f>SUM(E801:E804)</f>
        <v>1903593</v>
      </c>
      <c r="F805" s="40"/>
      <c r="G805" s="40">
        <f>SUM(G801:G804)</f>
        <v>311123</v>
      </c>
      <c r="H805" s="40"/>
      <c r="I805" s="40">
        <f>SUM(I801:I804)</f>
        <v>208633</v>
      </c>
      <c r="J805" s="40"/>
      <c r="K805" s="40">
        <f>SUM(K801:K804)</f>
        <v>1383837</v>
      </c>
      <c r="L805" s="23"/>
    </row>
    <row r="806" spans="1:12" ht="17.25" customHeight="1">
      <c r="A806" s="39"/>
      <c r="B806" s="30"/>
      <c r="C806" s="23"/>
      <c r="D806" s="32"/>
      <c r="E806" s="38"/>
      <c r="F806" s="38"/>
      <c r="G806" s="38"/>
      <c r="H806" s="53"/>
      <c r="I806" s="38"/>
      <c r="J806" s="38"/>
      <c r="K806" s="38"/>
      <c r="L806" s="23"/>
    </row>
    <row r="807" spans="1:12" ht="17.25" customHeight="1">
      <c r="A807" s="41" t="s">
        <v>1730</v>
      </c>
      <c r="B807" s="37"/>
      <c r="C807" s="23"/>
      <c r="D807" s="23"/>
      <c r="E807" s="42"/>
      <c r="F807" s="54"/>
      <c r="G807" s="42"/>
      <c r="H807" s="54"/>
      <c r="I807" s="42"/>
      <c r="J807" s="54"/>
      <c r="K807" s="42"/>
      <c r="L807" s="28"/>
    </row>
    <row r="808" spans="1:12">
      <c r="A808" s="22" t="s">
        <v>1154</v>
      </c>
      <c r="B808" s="30"/>
      <c r="C808" s="23" t="s">
        <v>685</v>
      </c>
      <c r="D808" s="59">
        <v>0.21</v>
      </c>
      <c r="E808" s="38">
        <f t="shared" ref="E808:E819" si="46">+G808+I808+K808</f>
        <v>57312</v>
      </c>
      <c r="F808" s="38">
        <f>+인건비!$D$6</f>
        <v>272915</v>
      </c>
      <c r="G808" s="38">
        <f>TRUNC(D808*F808)</f>
        <v>57312</v>
      </c>
      <c r="H808" s="53"/>
      <c r="I808" s="53"/>
      <c r="J808" s="53"/>
      <c r="K808" s="53"/>
      <c r="L808" s="23"/>
    </row>
    <row r="809" spans="1:12" ht="17.25" customHeight="1">
      <c r="A809" s="22" t="s">
        <v>678</v>
      </c>
      <c r="B809" s="23"/>
      <c r="C809" s="23" t="s">
        <v>685</v>
      </c>
      <c r="D809" s="32">
        <v>0.4</v>
      </c>
      <c r="E809" s="38">
        <f t="shared" si="46"/>
        <v>89383</v>
      </c>
      <c r="F809" s="38"/>
      <c r="G809" s="38"/>
      <c r="H809" s="38"/>
      <c r="I809" s="38"/>
      <c r="J809" s="38">
        <f>+인건비!$E$21</f>
        <v>223458</v>
      </c>
      <c r="K809" s="38">
        <f>TRUNC(D809*J809)</f>
        <v>89383</v>
      </c>
      <c r="L809" s="23"/>
    </row>
    <row r="810" spans="1:12" ht="17.25" customHeight="1">
      <c r="A810" s="22" t="s">
        <v>1187</v>
      </c>
      <c r="B810" s="23"/>
      <c r="C810" s="23" t="s">
        <v>685</v>
      </c>
      <c r="D810" s="59">
        <v>0.28999999999999998</v>
      </c>
      <c r="E810" s="38">
        <f t="shared" si="46"/>
        <v>62124</v>
      </c>
      <c r="F810" s="38"/>
      <c r="G810" s="38"/>
      <c r="H810" s="38"/>
      <c r="I810" s="38"/>
      <c r="J810" s="38">
        <f>+인건비!$E$18</f>
        <v>214222</v>
      </c>
      <c r="K810" s="38">
        <f>TRUNC(D810*J810)</f>
        <v>62124</v>
      </c>
      <c r="L810" s="23"/>
    </row>
    <row r="811" spans="1:12" ht="17.25" customHeight="1">
      <c r="A811" s="22" t="s">
        <v>1182</v>
      </c>
      <c r="B811" s="23"/>
      <c r="C811" s="23" t="s">
        <v>685</v>
      </c>
      <c r="D811" s="32">
        <v>0.4</v>
      </c>
      <c r="E811" s="38">
        <f t="shared" si="46"/>
        <v>66218</v>
      </c>
      <c r="F811" s="38"/>
      <c r="G811" s="38"/>
      <c r="H811" s="38"/>
      <c r="I811" s="38"/>
      <c r="J811" s="38">
        <f>+인건비!$E$17</f>
        <v>165545</v>
      </c>
      <c r="K811" s="38">
        <f>TRUNC(D811*J811)</f>
        <v>66218</v>
      </c>
      <c r="L811" s="23"/>
    </row>
    <row r="812" spans="1:12" ht="17.25" customHeight="1">
      <c r="A812" s="22" t="s">
        <v>1319</v>
      </c>
      <c r="B812" s="23" t="s">
        <v>354</v>
      </c>
      <c r="C812" s="23" t="s">
        <v>665</v>
      </c>
      <c r="D812" s="59">
        <v>0.01</v>
      </c>
      <c r="E812" s="38">
        <f t="shared" si="46"/>
        <v>1900</v>
      </c>
      <c r="F812" s="38"/>
      <c r="G812" s="38"/>
      <c r="H812" s="38">
        <f>+재료비!$K$37</f>
        <v>190000</v>
      </c>
      <c r="I812" s="38">
        <f t="shared" ref="I812:I817" si="47">TRUNC(D812*H812)</f>
        <v>1900</v>
      </c>
      <c r="J812" s="38"/>
      <c r="K812" s="38"/>
      <c r="L812" s="23"/>
    </row>
    <row r="813" spans="1:12" ht="17.25" customHeight="1">
      <c r="A813" s="22" t="s">
        <v>1131</v>
      </c>
      <c r="B813" s="23" t="s">
        <v>675</v>
      </c>
      <c r="C813" s="23" t="s">
        <v>665</v>
      </c>
      <c r="D813" s="31">
        <v>2.5000000000000001E-2</v>
      </c>
      <c r="E813" s="38">
        <f t="shared" si="46"/>
        <v>1450</v>
      </c>
      <c r="F813" s="38"/>
      <c r="G813" s="38"/>
      <c r="H813" s="38">
        <f>+재료비!$K$57</f>
        <v>58000</v>
      </c>
      <c r="I813" s="38">
        <f t="shared" si="47"/>
        <v>1450</v>
      </c>
      <c r="J813" s="38"/>
      <c r="K813" s="38"/>
      <c r="L813" s="23"/>
    </row>
    <row r="814" spans="1:12" ht="17.25" customHeight="1">
      <c r="A814" s="22" t="s">
        <v>420</v>
      </c>
      <c r="B814" s="23" t="s">
        <v>675</v>
      </c>
      <c r="C814" s="23" t="s">
        <v>665</v>
      </c>
      <c r="D814" s="59">
        <v>0.01</v>
      </c>
      <c r="E814" s="38">
        <f t="shared" si="46"/>
        <v>600</v>
      </c>
      <c r="F814" s="38"/>
      <c r="G814" s="38"/>
      <c r="H814" s="38">
        <f>+재료비!$K$49</f>
        <v>60000</v>
      </c>
      <c r="I814" s="38">
        <f t="shared" si="47"/>
        <v>600</v>
      </c>
      <c r="J814" s="38"/>
      <c r="K814" s="38"/>
      <c r="L814" s="23"/>
    </row>
    <row r="815" spans="1:12" ht="17.25" customHeight="1">
      <c r="A815" s="22" t="s">
        <v>418</v>
      </c>
      <c r="B815" s="23" t="s">
        <v>675</v>
      </c>
      <c r="C815" s="23" t="s">
        <v>665</v>
      </c>
      <c r="D815" s="59">
        <v>0.01</v>
      </c>
      <c r="E815" s="38">
        <f t="shared" si="46"/>
        <v>500</v>
      </c>
      <c r="F815" s="38"/>
      <c r="G815" s="38"/>
      <c r="H815" s="38">
        <f>+재료비!$K$53</f>
        <v>50000</v>
      </c>
      <c r="I815" s="38">
        <f t="shared" si="47"/>
        <v>500</v>
      </c>
      <c r="J815" s="38"/>
      <c r="K815" s="38"/>
      <c r="L815" s="23"/>
    </row>
    <row r="816" spans="1:12" ht="17.25" customHeight="1">
      <c r="A816" s="22" t="s">
        <v>1136</v>
      </c>
      <c r="B816" s="23" t="s">
        <v>354</v>
      </c>
      <c r="C816" s="23" t="s">
        <v>665</v>
      </c>
      <c r="D816" s="59">
        <v>0.01</v>
      </c>
      <c r="E816" s="38">
        <f t="shared" si="46"/>
        <v>1240</v>
      </c>
      <c r="F816" s="38"/>
      <c r="G816" s="38"/>
      <c r="H816" s="38">
        <f>+재료비!$K$45</f>
        <v>124000</v>
      </c>
      <c r="I816" s="38">
        <f t="shared" si="47"/>
        <v>1240</v>
      </c>
      <c r="J816" s="38"/>
      <c r="K816" s="38"/>
      <c r="L816" s="23"/>
    </row>
    <row r="817" spans="1:12" ht="17.25" customHeight="1">
      <c r="A817" s="22" t="s">
        <v>681</v>
      </c>
      <c r="B817" s="23"/>
      <c r="C817" s="23" t="s">
        <v>739</v>
      </c>
      <c r="D817" s="32">
        <v>8.8000000000000007</v>
      </c>
      <c r="E817" s="38">
        <f t="shared" si="46"/>
        <v>13252</v>
      </c>
      <c r="F817" s="38"/>
      <c r="G817" s="38"/>
      <c r="H817" s="38">
        <f>+재료비!$K$7</f>
        <v>1506</v>
      </c>
      <c r="I817" s="38">
        <f t="shared" si="47"/>
        <v>13252</v>
      </c>
      <c r="J817" s="38"/>
      <c r="K817" s="38"/>
      <c r="L817" s="23"/>
    </row>
    <row r="818" spans="1:12" ht="17.25" customHeight="1">
      <c r="A818" s="22" t="s">
        <v>668</v>
      </c>
      <c r="B818" s="23" t="s">
        <v>1327</v>
      </c>
      <c r="C818" s="23" t="s">
        <v>666</v>
      </c>
      <c r="D818" s="32">
        <v>16</v>
      </c>
      <c r="E818" s="38">
        <f t="shared" si="46"/>
        <v>2120</v>
      </c>
      <c r="F818" s="38"/>
      <c r="G818" s="38"/>
      <c r="H818" s="38">
        <f>+I817</f>
        <v>13252</v>
      </c>
      <c r="I818" s="38">
        <f>TRUNC(D818/100*H818)</f>
        <v>2120</v>
      </c>
      <c r="J818" s="38"/>
      <c r="K818" s="38"/>
      <c r="L818" s="23"/>
    </row>
    <row r="819" spans="1:12" ht="17.25" customHeight="1">
      <c r="A819" s="22" t="s">
        <v>868</v>
      </c>
      <c r="B819" s="23" t="s">
        <v>864</v>
      </c>
      <c r="C819" s="23" t="s">
        <v>770</v>
      </c>
      <c r="D819" s="59">
        <v>1.53</v>
      </c>
      <c r="E819" s="38">
        <f t="shared" si="46"/>
        <v>42902</v>
      </c>
      <c r="F819" s="38"/>
      <c r="G819" s="38"/>
      <c r="H819" s="38"/>
      <c r="I819" s="38"/>
      <c r="J819" s="38">
        <f>+기계손료!$J$40</f>
        <v>28041</v>
      </c>
      <c r="K819" s="38">
        <f>TRUNC(D819*J819)</f>
        <v>42902</v>
      </c>
      <c r="L819" s="23"/>
    </row>
    <row r="820" spans="1:12">
      <c r="A820" s="22" t="s">
        <v>701</v>
      </c>
      <c r="B820" s="23"/>
      <c r="C820" s="23"/>
      <c r="D820" s="32"/>
      <c r="E820" s="38">
        <f>SUM(E808:E819)</f>
        <v>339001</v>
      </c>
      <c r="F820" s="38"/>
      <c r="G820" s="38">
        <f>SUM(G808:G819)</f>
        <v>57312</v>
      </c>
      <c r="H820" s="38"/>
      <c r="I820" s="38">
        <f>SUM(I808:I819)</f>
        <v>21062</v>
      </c>
      <c r="J820" s="38"/>
      <c r="K820" s="38">
        <f>SUM(K808:K819)</f>
        <v>260627</v>
      </c>
      <c r="L820" s="29"/>
    </row>
    <row r="821" spans="1:12">
      <c r="A821" s="22"/>
      <c r="B821" s="23"/>
      <c r="C821" s="23"/>
      <c r="D821" s="32"/>
      <c r="E821" s="38"/>
      <c r="F821" s="38"/>
      <c r="G821" s="38"/>
      <c r="H821" s="38"/>
      <c r="I821" s="38"/>
      <c r="J821" s="38"/>
      <c r="K821" s="38"/>
      <c r="L821" s="29"/>
    </row>
    <row r="822" spans="1:12">
      <c r="A822" s="39" t="s">
        <v>682</v>
      </c>
      <c r="B822" s="33" t="s">
        <v>1164</v>
      </c>
      <c r="C822" s="34"/>
      <c r="D822" s="35">
        <f>+집계표!$G$2</f>
        <v>1.1000000000000001</v>
      </c>
      <c r="E822" s="40">
        <f>(G822+I822+K822)</f>
        <v>63043</v>
      </c>
      <c r="F822" s="40"/>
      <c r="G822" s="40"/>
      <c r="H822" s="40"/>
      <c r="I822" s="40"/>
      <c r="J822" s="40">
        <f>+G820</f>
        <v>57312</v>
      </c>
      <c r="K822" s="40">
        <f>TRUNC(D822*J822)</f>
        <v>63043</v>
      </c>
      <c r="L822" s="23"/>
    </row>
    <row r="823" spans="1:12">
      <c r="A823" s="39" t="s">
        <v>670</v>
      </c>
      <c r="B823" s="33" t="s">
        <v>425</v>
      </c>
      <c r="C823" s="34"/>
      <c r="D823" s="35">
        <f>+집계표!$H$2</f>
        <v>0.2</v>
      </c>
      <c r="E823" s="40">
        <f>(G823+I823+K823)</f>
        <v>24071</v>
      </c>
      <c r="F823" s="40"/>
      <c r="G823" s="40"/>
      <c r="H823" s="40"/>
      <c r="I823" s="40"/>
      <c r="J823" s="40">
        <f>+J822+K822</f>
        <v>120355</v>
      </c>
      <c r="K823" s="40">
        <f>TRUNC(D823*J823)</f>
        <v>24071</v>
      </c>
      <c r="L823" s="23"/>
    </row>
    <row r="824" spans="1:12">
      <c r="A824" s="39" t="s">
        <v>718</v>
      </c>
      <c r="B824" s="33"/>
      <c r="C824" s="34"/>
      <c r="D824" s="36"/>
      <c r="E824" s="40">
        <f>SUM(E820:E823)</f>
        <v>426115</v>
      </c>
      <c r="F824" s="40"/>
      <c r="G824" s="40">
        <f>SUM(G820:G823)</f>
        <v>57312</v>
      </c>
      <c r="H824" s="40"/>
      <c r="I824" s="40">
        <f>SUM(I820:I823)</f>
        <v>21062</v>
      </c>
      <c r="J824" s="40"/>
      <c r="K824" s="40">
        <f>SUM(K820:K823)</f>
        <v>347741</v>
      </c>
      <c r="L824" s="23"/>
    </row>
    <row r="825" spans="1:12" ht="17.25" customHeight="1">
      <c r="A825" s="39"/>
      <c r="B825" s="30"/>
      <c r="C825" s="23"/>
      <c r="D825" s="32"/>
      <c r="E825" s="38"/>
      <c r="F825" s="38"/>
      <c r="G825" s="38"/>
      <c r="H825" s="53"/>
      <c r="I825" s="38"/>
      <c r="J825" s="38"/>
      <c r="K825" s="38"/>
      <c r="L825" s="23"/>
    </row>
    <row r="826" spans="1:12" ht="17.25" customHeight="1">
      <c r="A826" s="41" t="s">
        <v>2080</v>
      </c>
      <c r="B826" s="37"/>
      <c r="C826" s="23"/>
      <c r="D826" s="23"/>
      <c r="E826" s="42"/>
      <c r="F826" s="54"/>
      <c r="G826" s="42"/>
      <c r="H826" s="54"/>
      <c r="I826" s="42"/>
      <c r="J826" s="54"/>
      <c r="K826" s="42"/>
      <c r="L826" s="28"/>
    </row>
    <row r="827" spans="1:12">
      <c r="A827" s="22" t="s">
        <v>1154</v>
      </c>
      <c r="B827" s="30"/>
      <c r="C827" s="23" t="s">
        <v>685</v>
      </c>
      <c r="D827" s="59">
        <v>0.24</v>
      </c>
      <c r="E827" s="38">
        <f t="shared" ref="E827:E838" si="48">+G827+I827+K827</f>
        <v>65499</v>
      </c>
      <c r="F827" s="38">
        <f>+인건비!$D$6</f>
        <v>272915</v>
      </c>
      <c r="G827" s="38">
        <f>TRUNC(D827*F827)</f>
        <v>65499</v>
      </c>
      <c r="H827" s="53"/>
      <c r="I827" s="53"/>
      <c r="J827" s="53"/>
      <c r="K827" s="53"/>
      <c r="L827" s="23"/>
    </row>
    <row r="828" spans="1:12" ht="17.25" customHeight="1">
      <c r="A828" s="22" t="s">
        <v>678</v>
      </c>
      <c r="B828" s="23"/>
      <c r="C828" s="23" t="s">
        <v>685</v>
      </c>
      <c r="D828" s="59">
        <v>0.46</v>
      </c>
      <c r="E828" s="38">
        <f t="shared" si="48"/>
        <v>102790</v>
      </c>
      <c r="F828" s="38"/>
      <c r="G828" s="38"/>
      <c r="H828" s="38"/>
      <c r="I828" s="38"/>
      <c r="J828" s="38">
        <f>+인건비!$E$21</f>
        <v>223458</v>
      </c>
      <c r="K828" s="38">
        <f>TRUNC(D828*J828)</f>
        <v>102790</v>
      </c>
      <c r="L828" s="23"/>
    </row>
    <row r="829" spans="1:12" ht="17.25" customHeight="1">
      <c r="A829" s="22" t="s">
        <v>1187</v>
      </c>
      <c r="B829" s="23"/>
      <c r="C829" s="23" t="s">
        <v>685</v>
      </c>
      <c r="D829" s="59">
        <v>0.33</v>
      </c>
      <c r="E829" s="38">
        <f t="shared" si="48"/>
        <v>70693</v>
      </c>
      <c r="F829" s="38"/>
      <c r="G829" s="38"/>
      <c r="H829" s="38"/>
      <c r="I829" s="38"/>
      <c r="J829" s="38">
        <f>+인건비!$E$18</f>
        <v>214222</v>
      </c>
      <c r="K829" s="38">
        <f>TRUNC(D829*J829)</f>
        <v>70693</v>
      </c>
      <c r="L829" s="23"/>
    </row>
    <row r="830" spans="1:12" ht="17.25" customHeight="1">
      <c r="A830" s="22" t="s">
        <v>1182</v>
      </c>
      <c r="B830" s="23"/>
      <c r="C830" s="23" t="s">
        <v>685</v>
      </c>
      <c r="D830" s="59">
        <v>0.46</v>
      </c>
      <c r="E830" s="38">
        <f t="shared" si="48"/>
        <v>76150</v>
      </c>
      <c r="F830" s="38"/>
      <c r="G830" s="38"/>
      <c r="H830" s="38"/>
      <c r="I830" s="38"/>
      <c r="J830" s="38">
        <f>+인건비!$E$17</f>
        <v>165545</v>
      </c>
      <c r="K830" s="38">
        <f>TRUNC(D830*J830)</f>
        <v>76150</v>
      </c>
      <c r="L830" s="23"/>
    </row>
    <row r="831" spans="1:12" ht="17.25" customHeight="1">
      <c r="A831" s="22" t="s">
        <v>1319</v>
      </c>
      <c r="B831" s="23" t="s">
        <v>354</v>
      </c>
      <c r="C831" s="23" t="s">
        <v>665</v>
      </c>
      <c r="D831" s="31">
        <v>2.5000000000000001E-2</v>
      </c>
      <c r="E831" s="38">
        <f t="shared" si="48"/>
        <v>4750</v>
      </c>
      <c r="F831" s="38"/>
      <c r="G831" s="38"/>
      <c r="H831" s="38">
        <f>+재료비!$K$37</f>
        <v>190000</v>
      </c>
      <c r="I831" s="38">
        <f t="shared" ref="I831:I836" si="49">TRUNC(D831*H831)</f>
        <v>4750</v>
      </c>
      <c r="J831" s="38"/>
      <c r="K831" s="38"/>
      <c r="L831" s="23"/>
    </row>
    <row r="832" spans="1:12" ht="17.25" customHeight="1">
      <c r="A832" s="22" t="s">
        <v>1131</v>
      </c>
      <c r="B832" s="23" t="s">
        <v>675</v>
      </c>
      <c r="C832" s="23" t="s">
        <v>665</v>
      </c>
      <c r="D832" s="59">
        <v>0.05</v>
      </c>
      <c r="E832" s="38">
        <f t="shared" si="48"/>
        <v>2900</v>
      </c>
      <c r="F832" s="38"/>
      <c r="G832" s="38"/>
      <c r="H832" s="38">
        <f>+재료비!$K$57</f>
        <v>58000</v>
      </c>
      <c r="I832" s="38">
        <f t="shared" si="49"/>
        <v>2900</v>
      </c>
      <c r="J832" s="38"/>
      <c r="K832" s="38"/>
      <c r="L832" s="23"/>
    </row>
    <row r="833" spans="1:12" ht="17.25" customHeight="1">
      <c r="A833" s="22" t="s">
        <v>420</v>
      </c>
      <c r="B833" s="23" t="s">
        <v>675</v>
      </c>
      <c r="C833" s="23" t="s">
        <v>665</v>
      </c>
      <c r="D833" s="31">
        <v>2.5000000000000001E-2</v>
      </c>
      <c r="E833" s="38">
        <f t="shared" si="48"/>
        <v>1500</v>
      </c>
      <c r="F833" s="38"/>
      <c r="G833" s="38"/>
      <c r="H833" s="38">
        <f>+재료비!$K$49</f>
        <v>60000</v>
      </c>
      <c r="I833" s="38">
        <f t="shared" si="49"/>
        <v>1500</v>
      </c>
      <c r="J833" s="38"/>
      <c r="K833" s="38"/>
      <c r="L833" s="23"/>
    </row>
    <row r="834" spans="1:12" ht="17.25" customHeight="1">
      <c r="A834" s="22" t="s">
        <v>418</v>
      </c>
      <c r="B834" s="23" t="s">
        <v>675</v>
      </c>
      <c r="C834" s="23" t="s">
        <v>665</v>
      </c>
      <c r="D834" s="31">
        <v>2.5000000000000001E-2</v>
      </c>
      <c r="E834" s="38">
        <f t="shared" si="48"/>
        <v>1250</v>
      </c>
      <c r="F834" s="38"/>
      <c r="G834" s="38"/>
      <c r="H834" s="38">
        <f>+재료비!$K$53</f>
        <v>50000</v>
      </c>
      <c r="I834" s="38">
        <f t="shared" si="49"/>
        <v>1250</v>
      </c>
      <c r="J834" s="38"/>
      <c r="K834" s="38"/>
      <c r="L834" s="23"/>
    </row>
    <row r="835" spans="1:12" ht="17.25" customHeight="1">
      <c r="A835" s="22" t="s">
        <v>1136</v>
      </c>
      <c r="B835" s="23" t="s">
        <v>354</v>
      </c>
      <c r="C835" s="23" t="s">
        <v>665</v>
      </c>
      <c r="D835" s="31">
        <v>2.5000000000000001E-2</v>
      </c>
      <c r="E835" s="38">
        <f t="shared" si="48"/>
        <v>3100</v>
      </c>
      <c r="F835" s="38"/>
      <c r="G835" s="38"/>
      <c r="H835" s="38">
        <f>+재료비!$K$45</f>
        <v>124000</v>
      </c>
      <c r="I835" s="38">
        <f t="shared" si="49"/>
        <v>3100</v>
      </c>
      <c r="J835" s="38"/>
      <c r="K835" s="38"/>
      <c r="L835" s="23"/>
    </row>
    <row r="836" spans="1:12" ht="17.25" customHeight="1">
      <c r="A836" s="22" t="s">
        <v>681</v>
      </c>
      <c r="B836" s="23"/>
      <c r="C836" s="23" t="s">
        <v>739</v>
      </c>
      <c r="D836" s="32">
        <v>11</v>
      </c>
      <c r="E836" s="38">
        <f t="shared" si="48"/>
        <v>16566</v>
      </c>
      <c r="F836" s="38"/>
      <c r="G836" s="38"/>
      <c r="H836" s="38">
        <f>+재료비!$K$7</f>
        <v>1506</v>
      </c>
      <c r="I836" s="38">
        <f t="shared" si="49"/>
        <v>16566</v>
      </c>
      <c r="J836" s="38"/>
      <c r="K836" s="38"/>
      <c r="L836" s="23"/>
    </row>
    <row r="837" spans="1:12" ht="17.25" customHeight="1">
      <c r="A837" s="22" t="s">
        <v>668</v>
      </c>
      <c r="B837" s="23" t="s">
        <v>1327</v>
      </c>
      <c r="C837" s="23" t="s">
        <v>666</v>
      </c>
      <c r="D837" s="32">
        <v>16</v>
      </c>
      <c r="E837" s="38">
        <f t="shared" si="48"/>
        <v>2650</v>
      </c>
      <c r="F837" s="38"/>
      <c r="G837" s="38"/>
      <c r="H837" s="38">
        <f>+I836</f>
        <v>16566</v>
      </c>
      <c r="I837" s="38">
        <f>TRUNC(D837/100*H837)</f>
        <v>2650</v>
      </c>
      <c r="J837" s="38"/>
      <c r="K837" s="38"/>
      <c r="L837" s="23"/>
    </row>
    <row r="838" spans="1:12" ht="17.25" customHeight="1">
      <c r="A838" s="22" t="s">
        <v>868</v>
      </c>
      <c r="B838" s="23" t="s">
        <v>864</v>
      </c>
      <c r="C838" s="23" t="s">
        <v>770</v>
      </c>
      <c r="D838" s="32">
        <v>1.9</v>
      </c>
      <c r="E838" s="38">
        <f t="shared" si="48"/>
        <v>53277</v>
      </c>
      <c r="F838" s="38"/>
      <c r="G838" s="38"/>
      <c r="H838" s="38"/>
      <c r="I838" s="38"/>
      <c r="J838" s="38">
        <f>+기계손료!$J$40</f>
        <v>28041</v>
      </c>
      <c r="K838" s="38">
        <f>TRUNC(D838*J838)</f>
        <v>53277</v>
      </c>
      <c r="L838" s="23"/>
    </row>
    <row r="839" spans="1:12">
      <c r="A839" s="22" t="s">
        <v>701</v>
      </c>
      <c r="B839" s="23"/>
      <c r="C839" s="23"/>
      <c r="D839" s="32"/>
      <c r="E839" s="38">
        <f>SUM(E827:E838)</f>
        <v>401125</v>
      </c>
      <c r="F839" s="38"/>
      <c r="G839" s="38">
        <f>SUM(G827:G838)</f>
        <v>65499</v>
      </c>
      <c r="H839" s="38"/>
      <c r="I839" s="38">
        <f>SUM(I827:I838)</f>
        <v>32716</v>
      </c>
      <c r="J839" s="38"/>
      <c r="K839" s="38">
        <f>SUM(K827:K838)</f>
        <v>302910</v>
      </c>
      <c r="L839" s="29"/>
    </row>
    <row r="840" spans="1:12">
      <c r="A840" s="22"/>
      <c r="B840" s="23"/>
      <c r="C840" s="23"/>
      <c r="D840" s="32"/>
      <c r="E840" s="38"/>
      <c r="F840" s="38"/>
      <c r="G840" s="38"/>
      <c r="H840" s="38"/>
      <c r="I840" s="38"/>
      <c r="J840" s="38"/>
      <c r="K840" s="38"/>
      <c r="L840" s="29"/>
    </row>
    <row r="841" spans="1:12">
      <c r="A841" s="39" t="s">
        <v>682</v>
      </c>
      <c r="B841" s="33" t="s">
        <v>1164</v>
      </c>
      <c r="C841" s="34"/>
      <c r="D841" s="35">
        <f>+집계표!$G$2</f>
        <v>1.1000000000000001</v>
      </c>
      <c r="E841" s="40">
        <f>(G841+I841+K841)</f>
        <v>72048</v>
      </c>
      <c r="F841" s="40"/>
      <c r="G841" s="40"/>
      <c r="H841" s="40"/>
      <c r="I841" s="40"/>
      <c r="J841" s="40">
        <f>+G839</f>
        <v>65499</v>
      </c>
      <c r="K841" s="40">
        <f>TRUNC(D841*J841)</f>
        <v>72048</v>
      </c>
      <c r="L841" s="23"/>
    </row>
    <row r="842" spans="1:12">
      <c r="A842" s="39" t="s">
        <v>670</v>
      </c>
      <c r="B842" s="33" t="s">
        <v>425</v>
      </c>
      <c r="C842" s="34"/>
      <c r="D842" s="35">
        <f>+집계표!$H$2</f>
        <v>0.2</v>
      </c>
      <c r="E842" s="40">
        <f>(G842+I842+K842)</f>
        <v>27509</v>
      </c>
      <c r="F842" s="40"/>
      <c r="G842" s="40"/>
      <c r="H842" s="40"/>
      <c r="I842" s="40"/>
      <c r="J842" s="40">
        <f>+J841+K841</f>
        <v>137547</v>
      </c>
      <c r="K842" s="40">
        <f>TRUNC(D842*J842)</f>
        <v>27509</v>
      </c>
      <c r="L842" s="23"/>
    </row>
    <row r="843" spans="1:12">
      <c r="A843" s="39" t="s">
        <v>718</v>
      </c>
      <c r="B843" s="33"/>
      <c r="C843" s="34"/>
      <c r="D843" s="36"/>
      <c r="E843" s="40">
        <f>SUM(E839:E842)</f>
        <v>500682</v>
      </c>
      <c r="F843" s="40"/>
      <c r="G843" s="40">
        <f>SUM(G839:G842)</f>
        <v>65499</v>
      </c>
      <c r="H843" s="40"/>
      <c r="I843" s="40">
        <f>SUM(I839:I842)</f>
        <v>32716</v>
      </c>
      <c r="J843" s="40"/>
      <c r="K843" s="40">
        <f>SUM(K839:K842)</f>
        <v>402467</v>
      </c>
      <c r="L843" s="23"/>
    </row>
    <row r="844" spans="1:12" ht="17.25" customHeight="1">
      <c r="A844" s="39"/>
      <c r="B844" s="30"/>
      <c r="C844" s="23"/>
      <c r="D844" s="32"/>
      <c r="E844" s="38"/>
      <c r="F844" s="38"/>
      <c r="G844" s="38"/>
      <c r="H844" s="38"/>
      <c r="I844" s="38"/>
      <c r="J844" s="38"/>
      <c r="K844" s="38"/>
      <c r="L844" s="23" t="s">
        <v>662</v>
      </c>
    </row>
    <row r="845" spans="1:12" ht="17.25" customHeight="1">
      <c r="A845" s="41" t="s">
        <v>1930</v>
      </c>
      <c r="B845" s="37"/>
      <c r="C845" s="23"/>
      <c r="D845" s="23"/>
      <c r="E845" s="42"/>
      <c r="F845" s="54"/>
      <c r="G845" s="42"/>
      <c r="H845" s="54"/>
      <c r="I845" s="42"/>
      <c r="J845" s="54"/>
      <c r="K845" s="42"/>
      <c r="L845" s="28"/>
    </row>
    <row r="846" spans="1:12">
      <c r="A846" s="22" t="s">
        <v>1154</v>
      </c>
      <c r="B846" s="30"/>
      <c r="C846" s="23" t="s">
        <v>685</v>
      </c>
      <c r="D846" s="59">
        <v>0.53</v>
      </c>
      <c r="E846" s="38">
        <f t="shared" ref="E846:E857" si="50">+G846+I846+K846</f>
        <v>144644</v>
      </c>
      <c r="F846" s="38">
        <f>+인건비!$D$6</f>
        <v>272915</v>
      </c>
      <c r="G846" s="38">
        <f>TRUNC(D846*F846)</f>
        <v>144644</v>
      </c>
      <c r="H846" s="53"/>
      <c r="I846" s="53"/>
      <c r="J846" s="53"/>
      <c r="K846" s="53"/>
      <c r="L846" s="23"/>
    </row>
    <row r="847" spans="1:12" ht="17.25" customHeight="1">
      <c r="A847" s="22" t="s">
        <v>678</v>
      </c>
      <c r="B847" s="23"/>
      <c r="C847" s="23" t="s">
        <v>685</v>
      </c>
      <c r="D847" s="59">
        <v>0.84</v>
      </c>
      <c r="E847" s="38">
        <f t="shared" si="50"/>
        <v>187704</v>
      </c>
      <c r="F847" s="38"/>
      <c r="G847" s="38"/>
      <c r="H847" s="38"/>
      <c r="I847" s="38"/>
      <c r="J847" s="38">
        <f>+인건비!$E$21</f>
        <v>223458</v>
      </c>
      <c r="K847" s="38">
        <f>TRUNC(D847*J847)</f>
        <v>187704</v>
      </c>
      <c r="L847" s="23"/>
    </row>
    <row r="848" spans="1:12" ht="17.25" customHeight="1">
      <c r="A848" s="22" t="s">
        <v>1187</v>
      </c>
      <c r="B848" s="23"/>
      <c r="C848" s="23" t="s">
        <v>685</v>
      </c>
      <c r="D848" s="59">
        <v>0.74</v>
      </c>
      <c r="E848" s="38">
        <f t="shared" si="50"/>
        <v>158524</v>
      </c>
      <c r="F848" s="38"/>
      <c r="G848" s="38"/>
      <c r="H848" s="38"/>
      <c r="I848" s="38"/>
      <c r="J848" s="38">
        <f>+인건비!$E$18</f>
        <v>214222</v>
      </c>
      <c r="K848" s="38">
        <f>TRUNC(D848*J848)</f>
        <v>158524</v>
      </c>
      <c r="L848" s="23"/>
    </row>
    <row r="849" spans="1:12" ht="17.25" customHeight="1">
      <c r="A849" s="22" t="s">
        <v>1182</v>
      </c>
      <c r="B849" s="23"/>
      <c r="C849" s="23" t="s">
        <v>685</v>
      </c>
      <c r="D849" s="59">
        <v>0.84</v>
      </c>
      <c r="E849" s="38">
        <f t="shared" si="50"/>
        <v>139057</v>
      </c>
      <c r="F849" s="38"/>
      <c r="G849" s="38"/>
      <c r="H849" s="38"/>
      <c r="I849" s="38"/>
      <c r="J849" s="38">
        <f>+인건비!$E$17</f>
        <v>165545</v>
      </c>
      <c r="K849" s="38">
        <f>TRUNC(D849*J849)</f>
        <v>139057</v>
      </c>
      <c r="L849" s="23"/>
    </row>
    <row r="850" spans="1:12" ht="17.25" customHeight="1">
      <c r="A850" s="22" t="s">
        <v>1319</v>
      </c>
      <c r="B850" s="23" t="s">
        <v>354</v>
      </c>
      <c r="C850" s="23" t="s">
        <v>665</v>
      </c>
      <c r="D850" s="59">
        <v>0.05</v>
      </c>
      <c r="E850" s="38">
        <f t="shared" si="50"/>
        <v>9500</v>
      </c>
      <c r="F850" s="38"/>
      <c r="G850" s="38"/>
      <c r="H850" s="38">
        <f>+재료비!$K$37</f>
        <v>190000</v>
      </c>
      <c r="I850" s="38">
        <f t="shared" ref="I850:I855" si="51">TRUNC(D850*H850)</f>
        <v>9500</v>
      </c>
      <c r="J850" s="38"/>
      <c r="K850" s="38"/>
      <c r="L850" s="23"/>
    </row>
    <row r="851" spans="1:12" ht="17.25" customHeight="1">
      <c r="A851" s="22" t="s">
        <v>1131</v>
      </c>
      <c r="B851" s="23" t="s">
        <v>675</v>
      </c>
      <c r="C851" s="23" t="s">
        <v>665</v>
      </c>
      <c r="D851" s="32">
        <v>0.5</v>
      </c>
      <c r="E851" s="38">
        <f t="shared" si="50"/>
        <v>29000</v>
      </c>
      <c r="F851" s="38"/>
      <c r="G851" s="38"/>
      <c r="H851" s="38">
        <f>+재료비!$K$57</f>
        <v>58000</v>
      </c>
      <c r="I851" s="38">
        <f t="shared" si="51"/>
        <v>29000</v>
      </c>
      <c r="J851" s="38"/>
      <c r="K851" s="38"/>
      <c r="L851" s="23"/>
    </row>
    <row r="852" spans="1:12" ht="17.25" customHeight="1">
      <c r="A852" s="22" t="s">
        <v>420</v>
      </c>
      <c r="B852" s="23" t="s">
        <v>675</v>
      </c>
      <c r="C852" s="23" t="s">
        <v>665</v>
      </c>
      <c r="D852" s="31">
        <v>5.0000000000000001E-3</v>
      </c>
      <c r="E852" s="38">
        <f t="shared" si="50"/>
        <v>300</v>
      </c>
      <c r="F852" s="38"/>
      <c r="G852" s="38"/>
      <c r="H852" s="38">
        <f>+재료비!$K$49</f>
        <v>60000</v>
      </c>
      <c r="I852" s="38">
        <f t="shared" si="51"/>
        <v>300</v>
      </c>
      <c r="J852" s="38"/>
      <c r="K852" s="38"/>
      <c r="L852" s="23"/>
    </row>
    <row r="853" spans="1:12" ht="17.25" customHeight="1">
      <c r="A853" s="22" t="s">
        <v>418</v>
      </c>
      <c r="B853" s="23" t="s">
        <v>675</v>
      </c>
      <c r="C853" s="23" t="s">
        <v>665</v>
      </c>
      <c r="D853" s="31">
        <v>5.0000000000000001E-3</v>
      </c>
      <c r="E853" s="38">
        <f t="shared" si="50"/>
        <v>250</v>
      </c>
      <c r="F853" s="38"/>
      <c r="G853" s="38"/>
      <c r="H853" s="38">
        <f>+재료비!$K$53</f>
        <v>50000</v>
      </c>
      <c r="I853" s="38">
        <f t="shared" si="51"/>
        <v>250</v>
      </c>
      <c r="J853" s="38"/>
      <c r="K853" s="38"/>
      <c r="L853" s="23"/>
    </row>
    <row r="854" spans="1:12" ht="17.25" customHeight="1">
      <c r="A854" s="22" t="s">
        <v>1136</v>
      </c>
      <c r="B854" s="23" t="s">
        <v>354</v>
      </c>
      <c r="C854" s="23" t="s">
        <v>665</v>
      </c>
      <c r="D854" s="31">
        <v>5.0000000000000001E-3</v>
      </c>
      <c r="E854" s="38">
        <f t="shared" si="50"/>
        <v>620</v>
      </c>
      <c r="F854" s="38"/>
      <c r="G854" s="38"/>
      <c r="H854" s="38">
        <f>+재료비!$K$45</f>
        <v>124000</v>
      </c>
      <c r="I854" s="38">
        <f t="shared" si="51"/>
        <v>620</v>
      </c>
      <c r="J854" s="38"/>
      <c r="K854" s="38"/>
      <c r="L854" s="23"/>
    </row>
    <row r="855" spans="1:12" ht="17.25" customHeight="1">
      <c r="A855" s="22" t="s">
        <v>681</v>
      </c>
      <c r="B855" s="23"/>
      <c r="C855" s="23" t="s">
        <v>739</v>
      </c>
      <c r="D855" s="32">
        <v>19.3</v>
      </c>
      <c r="E855" s="38">
        <f t="shared" si="50"/>
        <v>29065</v>
      </c>
      <c r="F855" s="38"/>
      <c r="G855" s="38"/>
      <c r="H855" s="38">
        <f>+재료비!$K$7</f>
        <v>1506</v>
      </c>
      <c r="I855" s="38">
        <f t="shared" si="51"/>
        <v>29065</v>
      </c>
      <c r="J855" s="38"/>
      <c r="K855" s="38"/>
      <c r="L855" s="23"/>
    </row>
    <row r="856" spans="1:12" ht="17.25" customHeight="1">
      <c r="A856" s="22" t="s">
        <v>668</v>
      </c>
      <c r="B856" s="23" t="s">
        <v>1327</v>
      </c>
      <c r="C856" s="23" t="s">
        <v>666</v>
      </c>
      <c r="D856" s="32">
        <v>16</v>
      </c>
      <c r="E856" s="38">
        <f t="shared" si="50"/>
        <v>4650</v>
      </c>
      <c r="F856" s="38"/>
      <c r="G856" s="38"/>
      <c r="H856" s="38">
        <f>+I855</f>
        <v>29065</v>
      </c>
      <c r="I856" s="38">
        <f>TRUNC(D856/100*H856)</f>
        <v>4650</v>
      </c>
      <c r="J856" s="38"/>
      <c r="K856" s="38"/>
      <c r="L856" s="23"/>
    </row>
    <row r="857" spans="1:12" ht="17.25" customHeight="1">
      <c r="A857" s="22" t="s">
        <v>868</v>
      </c>
      <c r="B857" s="23" t="s">
        <v>864</v>
      </c>
      <c r="C857" s="23" t="s">
        <v>770</v>
      </c>
      <c r="D857" s="59">
        <v>3.33</v>
      </c>
      <c r="E857" s="38">
        <f t="shared" si="50"/>
        <v>93376</v>
      </c>
      <c r="F857" s="38"/>
      <c r="G857" s="38"/>
      <c r="H857" s="38"/>
      <c r="I857" s="38"/>
      <c r="J857" s="38">
        <f>+기계손료!$J$40</f>
        <v>28041</v>
      </c>
      <c r="K857" s="38">
        <f>TRUNC(D857*J857)</f>
        <v>93376</v>
      </c>
      <c r="L857" s="23"/>
    </row>
    <row r="858" spans="1:12">
      <c r="A858" s="22" t="s">
        <v>701</v>
      </c>
      <c r="B858" s="23"/>
      <c r="C858" s="23"/>
      <c r="D858" s="32"/>
      <c r="E858" s="38">
        <f>SUM(E846:E857)</f>
        <v>796690</v>
      </c>
      <c r="F858" s="38"/>
      <c r="G858" s="38">
        <f>SUM(G846:G857)</f>
        <v>144644</v>
      </c>
      <c r="H858" s="38"/>
      <c r="I858" s="38">
        <f>SUM(I846:I857)</f>
        <v>73385</v>
      </c>
      <c r="J858" s="38"/>
      <c r="K858" s="38">
        <f>SUM(K846:K857)</f>
        <v>578661</v>
      </c>
      <c r="L858" s="29"/>
    </row>
    <row r="859" spans="1:12">
      <c r="A859" s="22"/>
      <c r="B859" s="23"/>
      <c r="C859" s="23"/>
      <c r="D859" s="32"/>
      <c r="E859" s="38"/>
      <c r="F859" s="38"/>
      <c r="G859" s="38"/>
      <c r="H859" s="38"/>
      <c r="I859" s="38"/>
      <c r="J859" s="38"/>
      <c r="K859" s="38"/>
      <c r="L859" s="29"/>
    </row>
    <row r="860" spans="1:12">
      <c r="A860" s="39" t="s">
        <v>682</v>
      </c>
      <c r="B860" s="33" t="s">
        <v>1164</v>
      </c>
      <c r="C860" s="34"/>
      <c r="D860" s="35">
        <f>+집계표!$G$2</f>
        <v>1.1000000000000001</v>
      </c>
      <c r="E860" s="40">
        <f>(G860+I860+K860)</f>
        <v>159108</v>
      </c>
      <c r="F860" s="40"/>
      <c r="G860" s="40"/>
      <c r="H860" s="40"/>
      <c r="I860" s="40"/>
      <c r="J860" s="40">
        <f>+G858</f>
        <v>144644</v>
      </c>
      <c r="K860" s="40">
        <f>TRUNC(D860*J860)</f>
        <v>159108</v>
      </c>
      <c r="L860" s="23"/>
    </row>
    <row r="861" spans="1:12">
      <c r="A861" s="39" t="s">
        <v>670</v>
      </c>
      <c r="B861" s="33" t="s">
        <v>425</v>
      </c>
      <c r="C861" s="34"/>
      <c r="D861" s="35">
        <f>+집계표!$H$2</f>
        <v>0.2</v>
      </c>
      <c r="E861" s="40">
        <f>(G861+I861+K861)</f>
        <v>60750</v>
      </c>
      <c r="F861" s="40"/>
      <c r="G861" s="40"/>
      <c r="H861" s="40"/>
      <c r="I861" s="40"/>
      <c r="J861" s="40">
        <f>+J860+K860</f>
        <v>303752</v>
      </c>
      <c r="K861" s="40">
        <f>TRUNC(D861*J861)</f>
        <v>60750</v>
      </c>
      <c r="L861" s="23"/>
    </row>
    <row r="862" spans="1:12">
      <c r="A862" s="39" t="s">
        <v>718</v>
      </c>
      <c r="B862" s="33"/>
      <c r="C862" s="34"/>
      <c r="D862" s="36"/>
      <c r="E862" s="40">
        <f>SUM(E858:E861)</f>
        <v>1016548</v>
      </c>
      <c r="F862" s="40"/>
      <c r="G862" s="40">
        <f>SUM(G858:G861)</f>
        <v>144644</v>
      </c>
      <c r="H862" s="40"/>
      <c r="I862" s="40">
        <f>SUM(I858:I861)</f>
        <v>73385</v>
      </c>
      <c r="J862" s="40"/>
      <c r="K862" s="40">
        <f>SUM(K858:K861)</f>
        <v>798519</v>
      </c>
      <c r="L862" s="23"/>
    </row>
    <row r="863" spans="1:12" ht="17.25" customHeight="1">
      <c r="A863" s="39"/>
      <c r="B863" s="30"/>
      <c r="C863" s="23"/>
      <c r="D863" s="32"/>
      <c r="E863" s="38"/>
      <c r="F863" s="38"/>
      <c r="G863" s="38"/>
      <c r="H863" s="53"/>
      <c r="I863" s="38"/>
      <c r="J863" s="38"/>
      <c r="K863" s="38"/>
      <c r="L863" s="23"/>
    </row>
    <row r="864" spans="1:12" ht="17.25" customHeight="1">
      <c r="A864" s="41" t="s">
        <v>1733</v>
      </c>
      <c r="B864" s="37"/>
      <c r="C864" s="23"/>
      <c r="D864" s="23"/>
      <c r="E864" s="42"/>
      <c r="F864" s="54"/>
      <c r="G864" s="42"/>
      <c r="H864" s="54"/>
      <c r="I864" s="42"/>
      <c r="J864" s="54"/>
      <c r="K864" s="42"/>
      <c r="L864" s="28"/>
    </row>
    <row r="865" spans="1:12">
      <c r="A865" s="22" t="s">
        <v>1154</v>
      </c>
      <c r="B865" s="30"/>
      <c r="C865" s="23" t="s">
        <v>685</v>
      </c>
      <c r="D865" s="59">
        <v>0.89</v>
      </c>
      <c r="E865" s="38">
        <f t="shared" ref="E865:E877" si="52">+G865+I865+K865</f>
        <v>242894</v>
      </c>
      <c r="F865" s="38">
        <f>+인건비!$D$6</f>
        <v>272915</v>
      </c>
      <c r="G865" s="38">
        <f>TRUNC(D865*F865)</f>
        <v>242894</v>
      </c>
      <c r="H865" s="53"/>
      <c r="I865" s="53"/>
      <c r="J865" s="53"/>
      <c r="K865" s="53"/>
      <c r="L865" s="23"/>
    </row>
    <row r="866" spans="1:12" ht="17.25" customHeight="1">
      <c r="A866" s="22" t="s">
        <v>678</v>
      </c>
      <c r="B866" s="23"/>
      <c r="C866" s="23" t="s">
        <v>685</v>
      </c>
      <c r="D866" s="59">
        <v>1.1200000000000001</v>
      </c>
      <c r="E866" s="38">
        <f t="shared" si="52"/>
        <v>250272</v>
      </c>
      <c r="F866" s="38"/>
      <c r="G866" s="38"/>
      <c r="H866" s="38"/>
      <c r="I866" s="38"/>
      <c r="J866" s="38">
        <f>+인건비!$E$21</f>
        <v>223458</v>
      </c>
      <c r="K866" s="38">
        <f>TRUNC(D866*J866)</f>
        <v>250272</v>
      </c>
      <c r="L866" s="23"/>
    </row>
    <row r="867" spans="1:12" ht="17.25" customHeight="1">
      <c r="A867" s="22" t="s">
        <v>1187</v>
      </c>
      <c r="B867" s="23"/>
      <c r="C867" s="23" t="s">
        <v>685</v>
      </c>
      <c r="D867" s="59">
        <v>0.89</v>
      </c>
      <c r="E867" s="38">
        <f t="shared" si="52"/>
        <v>190657</v>
      </c>
      <c r="F867" s="38"/>
      <c r="G867" s="38"/>
      <c r="H867" s="38"/>
      <c r="I867" s="38"/>
      <c r="J867" s="38">
        <f>+인건비!$E$18</f>
        <v>214222</v>
      </c>
      <c r="K867" s="38">
        <f>TRUNC(D867*J867)</f>
        <v>190657</v>
      </c>
      <c r="L867" s="23"/>
    </row>
    <row r="868" spans="1:12" ht="17.25" customHeight="1">
      <c r="A868" s="22" t="s">
        <v>1182</v>
      </c>
      <c r="B868" s="23"/>
      <c r="C868" s="23" t="s">
        <v>685</v>
      </c>
      <c r="D868" s="59">
        <v>1.1200000000000001</v>
      </c>
      <c r="E868" s="38">
        <f t="shared" si="52"/>
        <v>185410</v>
      </c>
      <c r="F868" s="38"/>
      <c r="G868" s="38"/>
      <c r="H868" s="38"/>
      <c r="I868" s="38"/>
      <c r="J868" s="38">
        <f>+인건비!$E$17</f>
        <v>165545</v>
      </c>
      <c r="K868" s="38">
        <f>TRUNC(D868*J868)</f>
        <v>185410</v>
      </c>
      <c r="L868" s="23"/>
    </row>
    <row r="869" spans="1:12" ht="17.25" customHeight="1">
      <c r="A869" s="22" t="s">
        <v>1319</v>
      </c>
      <c r="B869" s="23" t="s">
        <v>354</v>
      </c>
      <c r="C869" s="23" t="s">
        <v>665</v>
      </c>
      <c r="D869" s="59">
        <v>0.15</v>
      </c>
      <c r="E869" s="38">
        <f t="shared" si="52"/>
        <v>28500</v>
      </c>
      <c r="F869" s="38"/>
      <c r="G869" s="38"/>
      <c r="H869" s="38">
        <f>+재료비!$K$37</f>
        <v>190000</v>
      </c>
      <c r="I869" s="38">
        <f t="shared" ref="I869:I874" si="53">TRUNC(D869*H869)</f>
        <v>28500</v>
      </c>
      <c r="J869" s="38"/>
      <c r="K869" s="38"/>
      <c r="L869" s="23"/>
    </row>
    <row r="870" spans="1:12" ht="17.25" customHeight="1">
      <c r="A870" s="22" t="s">
        <v>1131</v>
      </c>
      <c r="B870" s="23" t="s">
        <v>675</v>
      </c>
      <c r="C870" s="23" t="s">
        <v>665</v>
      </c>
      <c r="D870" s="32">
        <v>1.5</v>
      </c>
      <c r="E870" s="38">
        <f t="shared" si="52"/>
        <v>87000</v>
      </c>
      <c r="F870" s="38"/>
      <c r="G870" s="38"/>
      <c r="H870" s="38">
        <f>+재료비!$K$57</f>
        <v>58000</v>
      </c>
      <c r="I870" s="38">
        <f t="shared" si="53"/>
        <v>87000</v>
      </c>
      <c r="J870" s="38"/>
      <c r="K870" s="38"/>
      <c r="L870" s="23"/>
    </row>
    <row r="871" spans="1:12" ht="17.25" customHeight="1">
      <c r="A871" s="22" t="s">
        <v>1132</v>
      </c>
      <c r="B871" s="23" t="s">
        <v>675</v>
      </c>
      <c r="C871" s="23" t="s">
        <v>665</v>
      </c>
      <c r="D871" s="32">
        <v>0.5</v>
      </c>
      <c r="E871" s="38">
        <f t="shared" si="52"/>
        <v>110000</v>
      </c>
      <c r="F871" s="38"/>
      <c r="G871" s="38"/>
      <c r="H871" s="38">
        <f>+재료비!$K$65</f>
        <v>220000</v>
      </c>
      <c r="I871" s="38">
        <f t="shared" si="53"/>
        <v>110000</v>
      </c>
      <c r="J871" s="38"/>
      <c r="K871" s="38"/>
      <c r="L871" s="23"/>
    </row>
    <row r="872" spans="1:12" ht="17.25" customHeight="1">
      <c r="A872" s="22" t="s">
        <v>420</v>
      </c>
      <c r="B872" s="23" t="s">
        <v>675</v>
      </c>
      <c r="C872" s="23" t="s">
        <v>665</v>
      </c>
      <c r="D872" s="59">
        <v>0.08</v>
      </c>
      <c r="E872" s="38">
        <f t="shared" si="52"/>
        <v>4800</v>
      </c>
      <c r="F872" s="38"/>
      <c r="G872" s="38"/>
      <c r="H872" s="38">
        <f>+재료비!$K$49</f>
        <v>60000</v>
      </c>
      <c r="I872" s="38">
        <f t="shared" si="53"/>
        <v>4800</v>
      </c>
      <c r="J872" s="38"/>
      <c r="K872" s="38"/>
      <c r="L872" s="23"/>
    </row>
    <row r="873" spans="1:12" ht="17.25" customHeight="1">
      <c r="A873" s="22" t="s">
        <v>418</v>
      </c>
      <c r="B873" s="23" t="s">
        <v>675</v>
      </c>
      <c r="C873" s="23" t="s">
        <v>665</v>
      </c>
      <c r="D873" s="59">
        <v>0.08</v>
      </c>
      <c r="E873" s="38">
        <f t="shared" si="52"/>
        <v>4000</v>
      </c>
      <c r="F873" s="38"/>
      <c r="G873" s="38"/>
      <c r="H873" s="38">
        <f>+재료비!$K$53</f>
        <v>50000</v>
      </c>
      <c r="I873" s="38">
        <f t="shared" si="53"/>
        <v>4000</v>
      </c>
      <c r="J873" s="38"/>
      <c r="K873" s="38"/>
      <c r="L873" s="23"/>
    </row>
    <row r="874" spans="1:12" ht="17.25" customHeight="1">
      <c r="A874" s="22" t="s">
        <v>1136</v>
      </c>
      <c r="B874" s="23" t="s">
        <v>354</v>
      </c>
      <c r="C874" s="23" t="s">
        <v>665</v>
      </c>
      <c r="D874" s="59">
        <v>0.08</v>
      </c>
      <c r="E874" s="38">
        <f t="shared" si="52"/>
        <v>9920</v>
      </c>
      <c r="F874" s="38"/>
      <c r="G874" s="38"/>
      <c r="H874" s="38">
        <f>+재료비!$K$45</f>
        <v>124000</v>
      </c>
      <c r="I874" s="38">
        <f t="shared" si="53"/>
        <v>9920</v>
      </c>
      <c r="J874" s="38"/>
      <c r="K874" s="38"/>
      <c r="L874" s="23"/>
    </row>
    <row r="875" spans="1:12" ht="17.25" customHeight="1">
      <c r="A875" s="22" t="s">
        <v>681</v>
      </c>
      <c r="B875" s="23"/>
      <c r="C875" s="23" t="s">
        <v>739</v>
      </c>
      <c r="D875" s="32">
        <v>25.7</v>
      </c>
      <c r="E875" s="38">
        <f t="shared" si="52"/>
        <v>38704</v>
      </c>
      <c r="F875" s="38"/>
      <c r="G875" s="38"/>
      <c r="H875" s="38">
        <f>+재료비!$K$7</f>
        <v>1506</v>
      </c>
      <c r="I875" s="38">
        <f>TRUNC(D875*H875)</f>
        <v>38704</v>
      </c>
      <c r="J875" s="38"/>
      <c r="K875" s="38"/>
      <c r="L875" s="23"/>
    </row>
    <row r="876" spans="1:12" ht="17.25" customHeight="1">
      <c r="A876" s="22" t="s">
        <v>668</v>
      </c>
      <c r="B876" s="23" t="s">
        <v>1327</v>
      </c>
      <c r="C876" s="23" t="s">
        <v>666</v>
      </c>
      <c r="D876" s="32">
        <v>16</v>
      </c>
      <c r="E876" s="38">
        <f t="shared" si="52"/>
        <v>6192</v>
      </c>
      <c r="F876" s="38"/>
      <c r="G876" s="38"/>
      <c r="H876" s="38">
        <f>+I875</f>
        <v>38704</v>
      </c>
      <c r="I876" s="38">
        <f>TRUNC(D876/100*H876)</f>
        <v>6192</v>
      </c>
      <c r="J876" s="38"/>
      <c r="K876" s="38"/>
      <c r="L876" s="23"/>
    </row>
    <row r="877" spans="1:12" ht="17.25" customHeight="1">
      <c r="A877" s="22" t="s">
        <v>868</v>
      </c>
      <c r="B877" s="23" t="s">
        <v>864</v>
      </c>
      <c r="C877" s="23" t="s">
        <v>770</v>
      </c>
      <c r="D877" s="59">
        <v>4.4400000000000004</v>
      </c>
      <c r="E877" s="38">
        <f t="shared" si="52"/>
        <v>124502</v>
      </c>
      <c r="F877" s="38"/>
      <c r="G877" s="38"/>
      <c r="H877" s="38"/>
      <c r="I877" s="38"/>
      <c r="J877" s="38">
        <f>+기계손료!$J$40</f>
        <v>28041</v>
      </c>
      <c r="K877" s="38">
        <f>TRUNC(D877*J877)</f>
        <v>124502</v>
      </c>
      <c r="L877" s="23"/>
    </row>
    <row r="878" spans="1:12">
      <c r="A878" s="22" t="s">
        <v>701</v>
      </c>
      <c r="B878" s="23"/>
      <c r="C878" s="23"/>
      <c r="D878" s="32"/>
      <c r="E878" s="38">
        <f>SUM(E865:E877)</f>
        <v>1282851</v>
      </c>
      <c r="F878" s="38"/>
      <c r="G878" s="38">
        <f>SUM(G865:G877)</f>
        <v>242894</v>
      </c>
      <c r="H878" s="38"/>
      <c r="I878" s="38">
        <f>SUM(I865:I877)</f>
        <v>289116</v>
      </c>
      <c r="J878" s="38"/>
      <c r="K878" s="38">
        <f>SUM(K865:K877)</f>
        <v>750841</v>
      </c>
      <c r="L878" s="29"/>
    </row>
    <row r="879" spans="1:12">
      <c r="A879" s="22"/>
      <c r="B879" s="23"/>
      <c r="C879" s="23"/>
      <c r="D879" s="32"/>
      <c r="E879" s="38"/>
      <c r="F879" s="38"/>
      <c r="G879" s="38"/>
      <c r="H879" s="38"/>
      <c r="I879" s="38"/>
      <c r="J879" s="38"/>
      <c r="K879" s="38"/>
      <c r="L879" s="29"/>
    </row>
    <row r="880" spans="1:12">
      <c r="A880" s="39" t="s">
        <v>682</v>
      </c>
      <c r="B880" s="33" t="s">
        <v>1164</v>
      </c>
      <c r="C880" s="34"/>
      <c r="D880" s="35">
        <f>+집계표!$G$2</f>
        <v>1.1000000000000001</v>
      </c>
      <c r="E880" s="40">
        <f>(G880+I880+K880)</f>
        <v>267183</v>
      </c>
      <c r="F880" s="40"/>
      <c r="G880" s="40"/>
      <c r="H880" s="40"/>
      <c r="I880" s="40"/>
      <c r="J880" s="40">
        <f>+G878</f>
        <v>242894</v>
      </c>
      <c r="K880" s="40">
        <f>TRUNC(D880*J880)</f>
        <v>267183</v>
      </c>
      <c r="L880" s="23"/>
    </row>
    <row r="881" spans="1:12">
      <c r="A881" s="39" t="s">
        <v>670</v>
      </c>
      <c r="B881" s="33" t="s">
        <v>425</v>
      </c>
      <c r="C881" s="34"/>
      <c r="D881" s="35">
        <f>+집계표!$H$2</f>
        <v>0.2</v>
      </c>
      <c r="E881" s="40">
        <f>(G881+I881+K881)</f>
        <v>102015</v>
      </c>
      <c r="F881" s="40"/>
      <c r="G881" s="40"/>
      <c r="H881" s="40"/>
      <c r="I881" s="40"/>
      <c r="J881" s="40">
        <f>+J880+K880</f>
        <v>510077</v>
      </c>
      <c r="K881" s="40">
        <f>TRUNC(D881*J881)</f>
        <v>102015</v>
      </c>
      <c r="L881" s="23"/>
    </row>
    <row r="882" spans="1:12">
      <c r="A882" s="39" t="s">
        <v>718</v>
      </c>
      <c r="B882" s="33"/>
      <c r="C882" s="34"/>
      <c r="D882" s="36"/>
      <c r="E882" s="40">
        <f>SUM(E878:E881)</f>
        <v>1652049</v>
      </c>
      <c r="F882" s="40"/>
      <c r="G882" s="40">
        <f>SUM(G878:G881)</f>
        <v>242894</v>
      </c>
      <c r="H882" s="40"/>
      <c r="I882" s="40">
        <f>SUM(I878:I881)</f>
        <v>289116</v>
      </c>
      <c r="J882" s="40"/>
      <c r="K882" s="40">
        <f>SUM(K878:K881)</f>
        <v>1120039</v>
      </c>
      <c r="L882" s="23"/>
    </row>
    <row r="883" spans="1:12" ht="17.25" customHeight="1">
      <c r="A883" s="39"/>
      <c r="B883" s="30"/>
      <c r="C883" s="23"/>
      <c r="D883" s="32"/>
      <c r="E883" s="38"/>
      <c r="F883" s="38"/>
      <c r="G883" s="38"/>
      <c r="H883" s="53"/>
      <c r="I883" s="38"/>
      <c r="J883" s="38"/>
      <c r="K883" s="38"/>
      <c r="L883" s="23"/>
    </row>
    <row r="884" spans="1:12" ht="17.25" customHeight="1">
      <c r="A884" s="41" t="s">
        <v>1732</v>
      </c>
      <c r="B884" s="37"/>
      <c r="C884" s="23"/>
      <c r="D884" s="23"/>
      <c r="E884" s="42"/>
      <c r="F884" s="54"/>
      <c r="G884" s="42"/>
      <c r="H884" s="54"/>
      <c r="I884" s="42"/>
      <c r="J884" s="54"/>
      <c r="K884" s="42"/>
      <c r="L884" s="28"/>
    </row>
    <row r="885" spans="1:12">
      <c r="A885" s="22" t="s">
        <v>1154</v>
      </c>
      <c r="B885" s="30"/>
      <c r="C885" s="23" t="s">
        <v>685</v>
      </c>
      <c r="D885" s="59">
        <v>0.22</v>
      </c>
      <c r="E885" s="38">
        <f t="shared" ref="E885:E896" si="54">+G885+I885+K885</f>
        <v>60041</v>
      </c>
      <c r="F885" s="38">
        <f>+인건비!$D$6</f>
        <v>272915</v>
      </c>
      <c r="G885" s="38">
        <f>TRUNC(D885*F885)</f>
        <v>60041</v>
      </c>
      <c r="H885" s="53"/>
      <c r="I885" s="53"/>
      <c r="J885" s="53"/>
      <c r="K885" s="53"/>
      <c r="L885" s="23"/>
    </row>
    <row r="886" spans="1:12" ht="17.25" customHeight="1">
      <c r="A886" s="22" t="s">
        <v>678</v>
      </c>
      <c r="B886" s="23"/>
      <c r="C886" s="23" t="s">
        <v>685</v>
      </c>
      <c r="D886" s="59">
        <v>0.43</v>
      </c>
      <c r="E886" s="38">
        <f t="shared" si="54"/>
        <v>96086</v>
      </c>
      <c r="F886" s="38"/>
      <c r="G886" s="38"/>
      <c r="H886" s="38"/>
      <c r="I886" s="38"/>
      <c r="J886" s="38">
        <f>+인건비!$E$21</f>
        <v>223458</v>
      </c>
      <c r="K886" s="38">
        <f>TRUNC(D886*J886)</f>
        <v>96086</v>
      </c>
      <c r="L886" s="23"/>
    </row>
    <row r="887" spans="1:12" ht="17.25" customHeight="1">
      <c r="A887" s="22" t="s">
        <v>1187</v>
      </c>
      <c r="B887" s="23"/>
      <c r="C887" s="23" t="s">
        <v>685</v>
      </c>
      <c r="D887" s="59">
        <v>0.31</v>
      </c>
      <c r="E887" s="38">
        <f t="shared" si="54"/>
        <v>66408</v>
      </c>
      <c r="F887" s="38"/>
      <c r="G887" s="38"/>
      <c r="H887" s="38"/>
      <c r="I887" s="38"/>
      <c r="J887" s="38">
        <f>+인건비!$E$18</f>
        <v>214222</v>
      </c>
      <c r="K887" s="38">
        <f>TRUNC(D887*J887)</f>
        <v>66408</v>
      </c>
      <c r="L887" s="23"/>
    </row>
    <row r="888" spans="1:12" ht="17.25" customHeight="1">
      <c r="A888" s="22" t="s">
        <v>1182</v>
      </c>
      <c r="B888" s="23"/>
      <c r="C888" s="23" t="s">
        <v>685</v>
      </c>
      <c r="D888" s="59">
        <v>0.43</v>
      </c>
      <c r="E888" s="38">
        <f t="shared" si="54"/>
        <v>71184</v>
      </c>
      <c r="F888" s="38"/>
      <c r="G888" s="38"/>
      <c r="H888" s="38"/>
      <c r="I888" s="38"/>
      <c r="J888" s="38">
        <f>+인건비!$E$17</f>
        <v>165545</v>
      </c>
      <c r="K888" s="38">
        <f>TRUNC(D888*J888)</f>
        <v>71184</v>
      </c>
      <c r="L888" s="23"/>
    </row>
    <row r="889" spans="1:12" ht="17.25" customHeight="1">
      <c r="A889" s="22" t="s">
        <v>1319</v>
      </c>
      <c r="B889" s="23" t="s">
        <v>352</v>
      </c>
      <c r="C889" s="23" t="s">
        <v>665</v>
      </c>
      <c r="D889" s="59">
        <v>0.01</v>
      </c>
      <c r="E889" s="38">
        <f t="shared" si="54"/>
        <v>2700</v>
      </c>
      <c r="F889" s="38"/>
      <c r="G889" s="38"/>
      <c r="H889" s="38">
        <f>+재료비!$K$38</f>
        <v>270000</v>
      </c>
      <c r="I889" s="38">
        <f t="shared" ref="I889:I894" si="55">TRUNC(D889*H889)</f>
        <v>2700</v>
      </c>
      <c r="J889" s="38"/>
      <c r="K889" s="38"/>
      <c r="L889" s="23"/>
    </row>
    <row r="890" spans="1:12" ht="17.25" customHeight="1">
      <c r="A890" s="22" t="s">
        <v>1131</v>
      </c>
      <c r="B890" s="23" t="s">
        <v>704</v>
      </c>
      <c r="C890" s="23" t="s">
        <v>665</v>
      </c>
      <c r="D890" s="31">
        <v>2.5000000000000001E-2</v>
      </c>
      <c r="E890" s="38">
        <f t="shared" si="54"/>
        <v>2000</v>
      </c>
      <c r="F890" s="38"/>
      <c r="G890" s="38"/>
      <c r="H890" s="38">
        <f>+재료비!$K$58</f>
        <v>80000</v>
      </c>
      <c r="I890" s="38">
        <f t="shared" si="55"/>
        <v>2000</v>
      </c>
      <c r="J890" s="38"/>
      <c r="K890" s="38"/>
      <c r="L890" s="23"/>
    </row>
    <row r="891" spans="1:12" ht="17.25" customHeight="1">
      <c r="A891" s="22" t="s">
        <v>420</v>
      </c>
      <c r="B891" s="23" t="s">
        <v>704</v>
      </c>
      <c r="C891" s="23" t="s">
        <v>665</v>
      </c>
      <c r="D891" s="59">
        <v>0.01</v>
      </c>
      <c r="E891" s="38">
        <f t="shared" si="54"/>
        <v>700</v>
      </c>
      <c r="F891" s="38"/>
      <c r="G891" s="38"/>
      <c r="H891" s="38">
        <f>+재료비!$K$50</f>
        <v>70000</v>
      </c>
      <c r="I891" s="38">
        <f t="shared" si="55"/>
        <v>700</v>
      </c>
      <c r="J891" s="38"/>
      <c r="K891" s="38"/>
      <c r="L891" s="23"/>
    </row>
    <row r="892" spans="1:12" ht="17.25" customHeight="1">
      <c r="A892" s="22" t="s">
        <v>418</v>
      </c>
      <c r="B892" s="23" t="s">
        <v>704</v>
      </c>
      <c r="C892" s="23" t="s">
        <v>665</v>
      </c>
      <c r="D892" s="59">
        <v>0.01</v>
      </c>
      <c r="E892" s="38">
        <f t="shared" si="54"/>
        <v>600</v>
      </c>
      <c r="F892" s="38"/>
      <c r="G892" s="38"/>
      <c r="H892" s="38">
        <f>+재료비!$K$54</f>
        <v>60000</v>
      </c>
      <c r="I892" s="38">
        <f t="shared" si="55"/>
        <v>600</v>
      </c>
      <c r="J892" s="38"/>
      <c r="K892" s="38"/>
      <c r="L892" s="23"/>
    </row>
    <row r="893" spans="1:12" ht="17.25" customHeight="1">
      <c r="A893" s="22" t="s">
        <v>1136</v>
      </c>
      <c r="B893" s="23" t="s">
        <v>352</v>
      </c>
      <c r="C893" s="23" t="s">
        <v>665</v>
      </c>
      <c r="D893" s="59">
        <v>0.01</v>
      </c>
      <c r="E893" s="38">
        <f t="shared" si="54"/>
        <v>1950</v>
      </c>
      <c r="F893" s="38"/>
      <c r="G893" s="38"/>
      <c r="H893" s="38">
        <f>+재료비!$K$46</f>
        <v>195000</v>
      </c>
      <c r="I893" s="38">
        <f t="shared" si="55"/>
        <v>1950</v>
      </c>
      <c r="J893" s="38"/>
      <c r="K893" s="38"/>
      <c r="L893" s="23"/>
    </row>
    <row r="894" spans="1:12" ht="17.25" customHeight="1">
      <c r="A894" s="22" t="s">
        <v>681</v>
      </c>
      <c r="B894" s="23"/>
      <c r="C894" s="23" t="s">
        <v>739</v>
      </c>
      <c r="D894" s="32">
        <v>9.4</v>
      </c>
      <c r="E894" s="38">
        <f t="shared" si="54"/>
        <v>14156</v>
      </c>
      <c r="F894" s="38"/>
      <c r="G894" s="38"/>
      <c r="H894" s="38">
        <f>+재료비!$K$7</f>
        <v>1506</v>
      </c>
      <c r="I894" s="38">
        <f t="shared" si="55"/>
        <v>14156</v>
      </c>
      <c r="J894" s="38"/>
      <c r="K894" s="38"/>
      <c r="L894" s="23"/>
    </row>
    <row r="895" spans="1:12" ht="17.25" customHeight="1">
      <c r="A895" s="22" t="s">
        <v>668</v>
      </c>
      <c r="B895" s="23" t="s">
        <v>1327</v>
      </c>
      <c r="C895" s="23" t="s">
        <v>666</v>
      </c>
      <c r="D895" s="32">
        <v>16</v>
      </c>
      <c r="E895" s="38">
        <f t="shared" si="54"/>
        <v>2264</v>
      </c>
      <c r="F895" s="38"/>
      <c r="G895" s="38"/>
      <c r="H895" s="38">
        <f>+I894</f>
        <v>14156</v>
      </c>
      <c r="I895" s="38">
        <f>TRUNC(D895/100*H895)</f>
        <v>2264</v>
      </c>
      <c r="J895" s="38"/>
      <c r="K895" s="38"/>
      <c r="L895" s="23"/>
    </row>
    <row r="896" spans="1:12" ht="17.25" customHeight="1">
      <c r="A896" s="22" t="s">
        <v>868</v>
      </c>
      <c r="B896" s="23" t="s">
        <v>864</v>
      </c>
      <c r="C896" s="23" t="s">
        <v>770</v>
      </c>
      <c r="D896" s="59">
        <v>1.63</v>
      </c>
      <c r="E896" s="38">
        <f t="shared" si="54"/>
        <v>45706</v>
      </c>
      <c r="F896" s="38"/>
      <c r="G896" s="38"/>
      <c r="H896" s="38"/>
      <c r="I896" s="38"/>
      <c r="J896" s="38">
        <f>+기계손료!$J$40</f>
        <v>28041</v>
      </c>
      <c r="K896" s="38">
        <f>TRUNC(D896*J896)</f>
        <v>45706</v>
      </c>
      <c r="L896" s="23"/>
    </row>
    <row r="897" spans="1:12">
      <c r="A897" s="22" t="s">
        <v>701</v>
      </c>
      <c r="B897" s="23"/>
      <c r="C897" s="23"/>
      <c r="D897" s="32"/>
      <c r="E897" s="38">
        <f>SUM(E885:E896)</f>
        <v>363795</v>
      </c>
      <c r="F897" s="38"/>
      <c r="G897" s="38">
        <f>SUM(G885:G896)</f>
        <v>60041</v>
      </c>
      <c r="H897" s="38"/>
      <c r="I897" s="38">
        <f>SUM(I885:I896)</f>
        <v>24370</v>
      </c>
      <c r="J897" s="38"/>
      <c r="K897" s="38">
        <f>SUM(K885:K896)</f>
        <v>279384</v>
      </c>
      <c r="L897" s="29"/>
    </row>
    <row r="898" spans="1:12">
      <c r="A898" s="22"/>
      <c r="B898" s="23"/>
      <c r="C898" s="23"/>
      <c r="D898" s="32"/>
      <c r="E898" s="38"/>
      <c r="F898" s="38"/>
      <c r="G898" s="38"/>
      <c r="H898" s="38"/>
      <c r="I898" s="38"/>
      <c r="J898" s="38"/>
      <c r="K898" s="38"/>
      <c r="L898" s="29"/>
    </row>
    <row r="899" spans="1:12">
      <c r="A899" s="39" t="s">
        <v>682</v>
      </c>
      <c r="B899" s="33" t="s">
        <v>1164</v>
      </c>
      <c r="C899" s="34"/>
      <c r="D899" s="35">
        <f>+집계표!$G$2</f>
        <v>1.1000000000000001</v>
      </c>
      <c r="E899" s="40">
        <f>(G899+I899+K899)</f>
        <v>66045</v>
      </c>
      <c r="F899" s="40"/>
      <c r="G899" s="40"/>
      <c r="H899" s="40"/>
      <c r="I899" s="40"/>
      <c r="J899" s="40">
        <f>+G897</f>
        <v>60041</v>
      </c>
      <c r="K899" s="40">
        <f>TRUNC(D899*J899)</f>
        <v>66045</v>
      </c>
      <c r="L899" s="23"/>
    </row>
    <row r="900" spans="1:12">
      <c r="A900" s="39" t="s">
        <v>670</v>
      </c>
      <c r="B900" s="33" t="s">
        <v>425</v>
      </c>
      <c r="C900" s="34"/>
      <c r="D900" s="35">
        <f>+집계표!$H$2</f>
        <v>0.2</v>
      </c>
      <c r="E900" s="40">
        <f>(G900+I900+K900)</f>
        <v>25217</v>
      </c>
      <c r="F900" s="40"/>
      <c r="G900" s="40"/>
      <c r="H900" s="40"/>
      <c r="I900" s="40"/>
      <c r="J900" s="40">
        <f>+J899+K899</f>
        <v>126086</v>
      </c>
      <c r="K900" s="40">
        <f>TRUNC(D900*J900)</f>
        <v>25217</v>
      </c>
      <c r="L900" s="23"/>
    </row>
    <row r="901" spans="1:12">
      <c r="A901" s="39" t="s">
        <v>718</v>
      </c>
      <c r="B901" s="33"/>
      <c r="C901" s="34"/>
      <c r="D901" s="36"/>
      <c r="E901" s="40">
        <f>SUM(E897:E900)</f>
        <v>455057</v>
      </c>
      <c r="F901" s="40"/>
      <c r="G901" s="40">
        <f>SUM(G897:G900)</f>
        <v>60041</v>
      </c>
      <c r="H901" s="40"/>
      <c r="I901" s="40">
        <f>SUM(I897:I900)</f>
        <v>24370</v>
      </c>
      <c r="J901" s="40"/>
      <c r="K901" s="40">
        <f>SUM(K897:K900)</f>
        <v>370646</v>
      </c>
      <c r="L901" s="23"/>
    </row>
    <row r="902" spans="1:12" ht="17.25" customHeight="1">
      <c r="A902" s="39"/>
      <c r="B902" s="30"/>
      <c r="C902" s="23"/>
      <c r="D902" s="32"/>
      <c r="E902" s="38"/>
      <c r="F902" s="38"/>
      <c r="G902" s="38"/>
      <c r="H902" s="53"/>
      <c r="I902" s="38"/>
      <c r="J902" s="38"/>
      <c r="K902" s="38"/>
      <c r="L902" s="23"/>
    </row>
    <row r="903" spans="1:12" ht="17.25" customHeight="1">
      <c r="A903" s="41" t="s">
        <v>2094</v>
      </c>
      <c r="B903" s="37"/>
      <c r="C903" s="23"/>
      <c r="D903" s="23"/>
      <c r="E903" s="42"/>
      <c r="F903" s="54"/>
      <c r="G903" s="42"/>
      <c r="H903" s="54"/>
      <c r="I903" s="42"/>
      <c r="J903" s="54"/>
      <c r="K903" s="42"/>
      <c r="L903" s="28"/>
    </row>
    <row r="904" spans="1:12">
      <c r="A904" s="22" t="s">
        <v>1154</v>
      </c>
      <c r="B904" s="30"/>
      <c r="C904" s="23" t="s">
        <v>685</v>
      </c>
      <c r="D904" s="59">
        <v>0.26</v>
      </c>
      <c r="E904" s="38">
        <f t="shared" ref="E904:E915" si="56">+G904+I904+K904</f>
        <v>70957</v>
      </c>
      <c r="F904" s="38">
        <f>+인건비!$D$6</f>
        <v>272915</v>
      </c>
      <c r="G904" s="38">
        <f>TRUNC(D904*F904)</f>
        <v>70957</v>
      </c>
      <c r="H904" s="53"/>
      <c r="I904" s="53"/>
      <c r="J904" s="53"/>
      <c r="K904" s="53"/>
      <c r="L904" s="23"/>
    </row>
    <row r="905" spans="1:12" ht="17.25" customHeight="1">
      <c r="A905" s="22" t="s">
        <v>678</v>
      </c>
      <c r="B905" s="23"/>
      <c r="C905" s="23" t="s">
        <v>685</v>
      </c>
      <c r="D905" s="59">
        <v>0.49</v>
      </c>
      <c r="E905" s="38">
        <f t="shared" si="56"/>
        <v>109494</v>
      </c>
      <c r="F905" s="38"/>
      <c r="G905" s="38"/>
      <c r="H905" s="38"/>
      <c r="I905" s="38"/>
      <c r="J905" s="38">
        <f>+인건비!$E$21</f>
        <v>223458</v>
      </c>
      <c r="K905" s="38">
        <f>TRUNC(D905*J905)</f>
        <v>109494</v>
      </c>
      <c r="L905" s="23"/>
    </row>
    <row r="906" spans="1:12" ht="17.25" customHeight="1">
      <c r="A906" s="22" t="s">
        <v>1187</v>
      </c>
      <c r="B906" s="23"/>
      <c r="C906" s="23" t="s">
        <v>685</v>
      </c>
      <c r="D906" s="59">
        <v>0.36</v>
      </c>
      <c r="E906" s="38">
        <f t="shared" si="56"/>
        <v>77119</v>
      </c>
      <c r="F906" s="38"/>
      <c r="G906" s="38"/>
      <c r="H906" s="38"/>
      <c r="I906" s="38"/>
      <c r="J906" s="38">
        <f>+인건비!$E$18</f>
        <v>214222</v>
      </c>
      <c r="K906" s="38">
        <f>TRUNC(D906*J906)</f>
        <v>77119</v>
      </c>
      <c r="L906" s="23"/>
    </row>
    <row r="907" spans="1:12" ht="17.25" customHeight="1">
      <c r="A907" s="22" t="s">
        <v>1182</v>
      </c>
      <c r="B907" s="23"/>
      <c r="C907" s="23" t="s">
        <v>685</v>
      </c>
      <c r="D907" s="59">
        <v>0.49</v>
      </c>
      <c r="E907" s="38">
        <f t="shared" si="56"/>
        <v>81117</v>
      </c>
      <c r="F907" s="38"/>
      <c r="G907" s="38"/>
      <c r="H907" s="38"/>
      <c r="I907" s="38"/>
      <c r="J907" s="38">
        <f>+인건비!$E$17</f>
        <v>165545</v>
      </c>
      <c r="K907" s="38">
        <f>TRUNC(D907*J907)</f>
        <v>81117</v>
      </c>
      <c r="L907" s="23"/>
    </row>
    <row r="908" spans="1:12" ht="17.25" customHeight="1">
      <c r="A908" s="22" t="s">
        <v>1319</v>
      </c>
      <c r="B908" s="23" t="s">
        <v>352</v>
      </c>
      <c r="C908" s="23" t="s">
        <v>665</v>
      </c>
      <c r="D908" s="31">
        <v>2.5000000000000001E-2</v>
      </c>
      <c r="E908" s="38">
        <f t="shared" si="56"/>
        <v>6750</v>
      </c>
      <c r="F908" s="38"/>
      <c r="G908" s="38"/>
      <c r="H908" s="38">
        <f>+재료비!$K$38</f>
        <v>270000</v>
      </c>
      <c r="I908" s="38">
        <f t="shared" ref="I908:I913" si="57">TRUNC(D908*H908)</f>
        <v>6750</v>
      </c>
      <c r="J908" s="38"/>
      <c r="K908" s="38"/>
      <c r="L908" s="23"/>
    </row>
    <row r="909" spans="1:12" ht="17.25" customHeight="1">
      <c r="A909" s="22" t="s">
        <v>1131</v>
      </c>
      <c r="B909" s="23" t="s">
        <v>704</v>
      </c>
      <c r="C909" s="23" t="s">
        <v>665</v>
      </c>
      <c r="D909" s="59">
        <v>0.05</v>
      </c>
      <c r="E909" s="38">
        <f t="shared" si="56"/>
        <v>4000</v>
      </c>
      <c r="F909" s="38"/>
      <c r="G909" s="38"/>
      <c r="H909" s="38">
        <f>+재료비!$K$58</f>
        <v>80000</v>
      </c>
      <c r="I909" s="38">
        <f t="shared" si="57"/>
        <v>4000</v>
      </c>
      <c r="J909" s="38"/>
      <c r="K909" s="38"/>
      <c r="L909" s="23"/>
    </row>
    <row r="910" spans="1:12" ht="17.25" customHeight="1">
      <c r="A910" s="22" t="s">
        <v>420</v>
      </c>
      <c r="B910" s="23" t="s">
        <v>704</v>
      </c>
      <c r="C910" s="23" t="s">
        <v>665</v>
      </c>
      <c r="D910" s="31">
        <v>2.5000000000000001E-2</v>
      </c>
      <c r="E910" s="38">
        <f t="shared" si="56"/>
        <v>1750</v>
      </c>
      <c r="F910" s="38"/>
      <c r="G910" s="38"/>
      <c r="H910" s="38">
        <f>+재료비!$K$50</f>
        <v>70000</v>
      </c>
      <c r="I910" s="38">
        <f t="shared" si="57"/>
        <v>1750</v>
      </c>
      <c r="J910" s="38"/>
      <c r="K910" s="38"/>
      <c r="L910" s="23"/>
    </row>
    <row r="911" spans="1:12" ht="17.25" customHeight="1">
      <c r="A911" s="22" t="s">
        <v>418</v>
      </c>
      <c r="B911" s="23" t="s">
        <v>704</v>
      </c>
      <c r="C911" s="23" t="s">
        <v>665</v>
      </c>
      <c r="D911" s="31">
        <v>2.5000000000000001E-2</v>
      </c>
      <c r="E911" s="38">
        <f t="shared" si="56"/>
        <v>1500</v>
      </c>
      <c r="F911" s="38"/>
      <c r="G911" s="38"/>
      <c r="H911" s="38">
        <f>+재료비!$K$54</f>
        <v>60000</v>
      </c>
      <c r="I911" s="38">
        <f t="shared" si="57"/>
        <v>1500</v>
      </c>
      <c r="J911" s="38"/>
      <c r="K911" s="38"/>
      <c r="L911" s="23"/>
    </row>
    <row r="912" spans="1:12" ht="17.25" customHeight="1">
      <c r="A912" s="22" t="s">
        <v>1136</v>
      </c>
      <c r="B912" s="23" t="s">
        <v>352</v>
      </c>
      <c r="C912" s="23" t="s">
        <v>665</v>
      </c>
      <c r="D912" s="31">
        <v>2.5000000000000001E-2</v>
      </c>
      <c r="E912" s="38">
        <f t="shared" si="56"/>
        <v>4875</v>
      </c>
      <c r="F912" s="38"/>
      <c r="G912" s="38"/>
      <c r="H912" s="38">
        <f>+재료비!$K$46</f>
        <v>195000</v>
      </c>
      <c r="I912" s="38">
        <f t="shared" si="57"/>
        <v>4875</v>
      </c>
      <c r="J912" s="38"/>
      <c r="K912" s="38"/>
      <c r="L912" s="23"/>
    </row>
    <row r="913" spans="1:12" ht="17.25" customHeight="1">
      <c r="A913" s="22" t="s">
        <v>681</v>
      </c>
      <c r="B913" s="23"/>
      <c r="C913" s="23" t="s">
        <v>739</v>
      </c>
      <c r="D913" s="32">
        <v>11.8</v>
      </c>
      <c r="E913" s="38">
        <f t="shared" si="56"/>
        <v>17770</v>
      </c>
      <c r="F913" s="38"/>
      <c r="G913" s="38"/>
      <c r="H913" s="38">
        <f>+재료비!$K$7</f>
        <v>1506</v>
      </c>
      <c r="I913" s="38">
        <f t="shared" si="57"/>
        <v>17770</v>
      </c>
      <c r="J913" s="38"/>
      <c r="K913" s="38"/>
      <c r="L913" s="23"/>
    </row>
    <row r="914" spans="1:12" ht="17.25" customHeight="1">
      <c r="A914" s="22" t="s">
        <v>668</v>
      </c>
      <c r="B914" s="23" t="s">
        <v>1327</v>
      </c>
      <c r="C914" s="23" t="s">
        <v>666</v>
      </c>
      <c r="D914" s="32">
        <v>16</v>
      </c>
      <c r="E914" s="38">
        <f t="shared" si="56"/>
        <v>2843</v>
      </c>
      <c r="F914" s="38"/>
      <c r="G914" s="38"/>
      <c r="H914" s="38">
        <f>+I913</f>
        <v>17770</v>
      </c>
      <c r="I914" s="38">
        <f>TRUNC(D914/100*H914)</f>
        <v>2843</v>
      </c>
      <c r="J914" s="38"/>
      <c r="K914" s="38"/>
      <c r="L914" s="23"/>
    </row>
    <row r="915" spans="1:12" ht="17.25" customHeight="1">
      <c r="A915" s="22" t="s">
        <v>868</v>
      </c>
      <c r="B915" s="23" t="s">
        <v>864</v>
      </c>
      <c r="C915" s="23" t="s">
        <v>770</v>
      </c>
      <c r="D915" s="59">
        <v>2.0499999999999998</v>
      </c>
      <c r="E915" s="38">
        <f t="shared" si="56"/>
        <v>57484</v>
      </c>
      <c r="F915" s="38"/>
      <c r="G915" s="38"/>
      <c r="H915" s="38"/>
      <c r="I915" s="38"/>
      <c r="J915" s="38">
        <f>+기계손료!$J$40</f>
        <v>28041</v>
      </c>
      <c r="K915" s="38">
        <f>TRUNC(D915*J915)</f>
        <v>57484</v>
      </c>
      <c r="L915" s="23"/>
    </row>
    <row r="916" spans="1:12">
      <c r="A916" s="22" t="s">
        <v>701</v>
      </c>
      <c r="B916" s="23"/>
      <c r="C916" s="23"/>
      <c r="D916" s="32"/>
      <c r="E916" s="38">
        <f>SUM(E904:E915)</f>
        <v>435659</v>
      </c>
      <c r="F916" s="38"/>
      <c r="G916" s="38">
        <f>SUM(G904:G915)</f>
        <v>70957</v>
      </c>
      <c r="H916" s="38"/>
      <c r="I916" s="38">
        <f>SUM(I904:I915)</f>
        <v>39488</v>
      </c>
      <c r="J916" s="38"/>
      <c r="K916" s="38">
        <f>SUM(K904:K915)</f>
        <v>325214</v>
      </c>
      <c r="L916" s="29"/>
    </row>
    <row r="917" spans="1:12">
      <c r="A917" s="22"/>
      <c r="B917" s="23"/>
      <c r="C917" s="23"/>
      <c r="D917" s="32"/>
      <c r="E917" s="38"/>
      <c r="F917" s="38"/>
      <c r="G917" s="38"/>
      <c r="H917" s="38"/>
      <c r="I917" s="38"/>
      <c r="J917" s="38"/>
      <c r="K917" s="38"/>
      <c r="L917" s="29"/>
    </row>
    <row r="918" spans="1:12">
      <c r="A918" s="39" t="s">
        <v>682</v>
      </c>
      <c r="B918" s="33" t="s">
        <v>1164</v>
      </c>
      <c r="C918" s="34"/>
      <c r="D918" s="35">
        <f>+집계표!$G$2</f>
        <v>1.1000000000000001</v>
      </c>
      <c r="E918" s="40">
        <f>(G918+I918+K918)</f>
        <v>78052</v>
      </c>
      <c r="F918" s="40"/>
      <c r="G918" s="40"/>
      <c r="H918" s="40"/>
      <c r="I918" s="40"/>
      <c r="J918" s="40">
        <f>+G916</f>
        <v>70957</v>
      </c>
      <c r="K918" s="40">
        <f>TRUNC(D918*J918)</f>
        <v>78052</v>
      </c>
      <c r="L918" s="23"/>
    </row>
    <row r="919" spans="1:12">
      <c r="A919" s="39" t="s">
        <v>670</v>
      </c>
      <c r="B919" s="33" t="s">
        <v>425</v>
      </c>
      <c r="C919" s="34"/>
      <c r="D919" s="35">
        <f>+집계표!$H$2</f>
        <v>0.2</v>
      </c>
      <c r="E919" s="40">
        <f>(G919+I919+K919)</f>
        <v>29801</v>
      </c>
      <c r="F919" s="40"/>
      <c r="G919" s="40"/>
      <c r="H919" s="40"/>
      <c r="I919" s="40"/>
      <c r="J919" s="40">
        <f>+J918+K918</f>
        <v>149009</v>
      </c>
      <c r="K919" s="40">
        <f>TRUNC(D919*J919)</f>
        <v>29801</v>
      </c>
      <c r="L919" s="23"/>
    </row>
    <row r="920" spans="1:12">
      <c r="A920" s="39" t="s">
        <v>718</v>
      </c>
      <c r="B920" s="33"/>
      <c r="C920" s="34"/>
      <c r="D920" s="36"/>
      <c r="E920" s="40">
        <f>SUM(E916:E919)</f>
        <v>543512</v>
      </c>
      <c r="F920" s="40"/>
      <c r="G920" s="40">
        <f>SUM(G916:G919)</f>
        <v>70957</v>
      </c>
      <c r="H920" s="40"/>
      <c r="I920" s="40">
        <f>SUM(I916:I919)</f>
        <v>39488</v>
      </c>
      <c r="J920" s="40"/>
      <c r="K920" s="40">
        <f>SUM(K916:K919)</f>
        <v>433067</v>
      </c>
      <c r="L920" s="23"/>
    </row>
    <row r="921" spans="1:12" ht="17.25" customHeight="1">
      <c r="A921" s="39"/>
      <c r="B921" s="30"/>
      <c r="C921" s="23"/>
      <c r="D921" s="32"/>
      <c r="E921" s="38"/>
      <c r="F921" s="38"/>
      <c r="G921" s="38"/>
      <c r="H921" s="38"/>
      <c r="I921" s="38"/>
      <c r="J921" s="38"/>
      <c r="K921" s="38"/>
      <c r="L921" s="23" t="s">
        <v>662</v>
      </c>
    </row>
    <row r="922" spans="1:12" ht="17.25" customHeight="1">
      <c r="A922" s="41" t="s">
        <v>1928</v>
      </c>
      <c r="B922" s="37"/>
      <c r="C922" s="23"/>
      <c r="D922" s="23"/>
      <c r="E922" s="42"/>
      <c r="F922" s="54"/>
      <c r="G922" s="42"/>
      <c r="H922" s="54"/>
      <c r="I922" s="42"/>
      <c r="J922" s="54"/>
      <c r="K922" s="42"/>
      <c r="L922" s="28"/>
    </row>
    <row r="923" spans="1:12">
      <c r="A923" s="22" t="s">
        <v>1154</v>
      </c>
      <c r="B923" s="30"/>
      <c r="C923" s="23" t="s">
        <v>685</v>
      </c>
      <c r="D923" s="59">
        <v>0.56999999999999995</v>
      </c>
      <c r="E923" s="38">
        <f t="shared" ref="E923:E934" si="58">+G923+I923+K923</f>
        <v>155561</v>
      </c>
      <c r="F923" s="38">
        <f>+인건비!$D$6</f>
        <v>272915</v>
      </c>
      <c r="G923" s="38">
        <f>TRUNC(D923*F923)</f>
        <v>155561</v>
      </c>
      <c r="H923" s="53"/>
      <c r="I923" s="53"/>
      <c r="J923" s="53"/>
      <c r="K923" s="53"/>
      <c r="L923" s="23"/>
    </row>
    <row r="924" spans="1:12" ht="17.25" customHeight="1">
      <c r="A924" s="22" t="s">
        <v>678</v>
      </c>
      <c r="B924" s="23"/>
      <c r="C924" s="23" t="s">
        <v>685</v>
      </c>
      <c r="D924" s="59">
        <v>0.92</v>
      </c>
      <c r="E924" s="38">
        <f t="shared" si="58"/>
        <v>205581</v>
      </c>
      <c r="F924" s="38"/>
      <c r="G924" s="38"/>
      <c r="H924" s="38"/>
      <c r="I924" s="38"/>
      <c r="J924" s="38">
        <f>+인건비!$E$21</f>
        <v>223458</v>
      </c>
      <c r="K924" s="38">
        <f>TRUNC(D924*J924)</f>
        <v>205581</v>
      </c>
      <c r="L924" s="23"/>
    </row>
    <row r="925" spans="1:12" ht="17.25" customHeight="1">
      <c r="A925" s="22" t="s">
        <v>1187</v>
      </c>
      <c r="B925" s="23"/>
      <c r="C925" s="23" t="s">
        <v>685</v>
      </c>
      <c r="D925" s="32">
        <v>0.8</v>
      </c>
      <c r="E925" s="38">
        <f t="shared" si="58"/>
        <v>171377</v>
      </c>
      <c r="F925" s="38"/>
      <c r="G925" s="38"/>
      <c r="H925" s="38"/>
      <c r="I925" s="38"/>
      <c r="J925" s="38">
        <f>+인건비!$E$18</f>
        <v>214222</v>
      </c>
      <c r="K925" s="38">
        <f>TRUNC(D925*J925)</f>
        <v>171377</v>
      </c>
      <c r="L925" s="23"/>
    </row>
    <row r="926" spans="1:12" ht="17.25" customHeight="1">
      <c r="A926" s="22" t="s">
        <v>1182</v>
      </c>
      <c r="B926" s="23"/>
      <c r="C926" s="23" t="s">
        <v>685</v>
      </c>
      <c r="D926" s="59">
        <v>0.92</v>
      </c>
      <c r="E926" s="38">
        <f t="shared" si="58"/>
        <v>152301</v>
      </c>
      <c r="F926" s="38"/>
      <c r="G926" s="38"/>
      <c r="H926" s="38"/>
      <c r="I926" s="38"/>
      <c r="J926" s="38">
        <f>+인건비!$E$17</f>
        <v>165545</v>
      </c>
      <c r="K926" s="38">
        <f>TRUNC(D926*J926)</f>
        <v>152301</v>
      </c>
      <c r="L926" s="23"/>
    </row>
    <row r="927" spans="1:12" ht="17.25" customHeight="1">
      <c r="A927" s="22" t="s">
        <v>1319</v>
      </c>
      <c r="B927" s="23" t="s">
        <v>352</v>
      </c>
      <c r="C927" s="23" t="s">
        <v>665</v>
      </c>
      <c r="D927" s="59">
        <v>0.05</v>
      </c>
      <c r="E927" s="38">
        <f t="shared" si="58"/>
        <v>13500</v>
      </c>
      <c r="F927" s="38"/>
      <c r="G927" s="38"/>
      <c r="H927" s="38">
        <f>+재료비!$K$38</f>
        <v>270000</v>
      </c>
      <c r="I927" s="38">
        <f t="shared" ref="I927:I932" si="59">TRUNC(D927*H927)</f>
        <v>13500</v>
      </c>
      <c r="J927" s="38"/>
      <c r="K927" s="38"/>
      <c r="L927" s="23"/>
    </row>
    <row r="928" spans="1:12" ht="17.25" customHeight="1">
      <c r="A928" s="22" t="s">
        <v>1131</v>
      </c>
      <c r="B928" s="23" t="s">
        <v>704</v>
      </c>
      <c r="C928" s="23" t="s">
        <v>665</v>
      </c>
      <c r="D928" s="32">
        <v>0.5</v>
      </c>
      <c r="E928" s="38">
        <f t="shared" si="58"/>
        <v>40000</v>
      </c>
      <c r="F928" s="38"/>
      <c r="G928" s="38"/>
      <c r="H928" s="38">
        <f>+재료비!$K$58</f>
        <v>80000</v>
      </c>
      <c r="I928" s="38">
        <f t="shared" si="59"/>
        <v>40000</v>
      </c>
      <c r="J928" s="38"/>
      <c r="K928" s="38"/>
      <c r="L928" s="23"/>
    </row>
    <row r="929" spans="1:12" ht="17.25" customHeight="1">
      <c r="A929" s="22" t="s">
        <v>420</v>
      </c>
      <c r="B929" s="23" t="s">
        <v>704</v>
      </c>
      <c r="C929" s="23" t="s">
        <v>665</v>
      </c>
      <c r="D929" s="31">
        <v>5.0000000000000001E-3</v>
      </c>
      <c r="E929" s="38">
        <f t="shared" si="58"/>
        <v>350</v>
      </c>
      <c r="F929" s="38"/>
      <c r="G929" s="38"/>
      <c r="H929" s="38">
        <f>+재료비!$K$50</f>
        <v>70000</v>
      </c>
      <c r="I929" s="38">
        <f t="shared" si="59"/>
        <v>350</v>
      </c>
      <c r="J929" s="38"/>
      <c r="K929" s="38"/>
      <c r="L929" s="23"/>
    </row>
    <row r="930" spans="1:12" ht="17.25" customHeight="1">
      <c r="A930" s="22" t="s">
        <v>418</v>
      </c>
      <c r="B930" s="23" t="s">
        <v>704</v>
      </c>
      <c r="C930" s="23" t="s">
        <v>665</v>
      </c>
      <c r="D930" s="31">
        <v>5.0000000000000001E-3</v>
      </c>
      <c r="E930" s="38">
        <f t="shared" si="58"/>
        <v>300</v>
      </c>
      <c r="F930" s="38"/>
      <c r="G930" s="38"/>
      <c r="H930" s="38">
        <f>+재료비!$K$54</f>
        <v>60000</v>
      </c>
      <c r="I930" s="38">
        <f t="shared" si="59"/>
        <v>300</v>
      </c>
      <c r="J930" s="38"/>
      <c r="K930" s="38"/>
      <c r="L930" s="23"/>
    </row>
    <row r="931" spans="1:12" ht="17.25" customHeight="1">
      <c r="A931" s="22" t="s">
        <v>1136</v>
      </c>
      <c r="B931" s="23" t="s">
        <v>352</v>
      </c>
      <c r="C931" s="23" t="s">
        <v>665</v>
      </c>
      <c r="D931" s="31">
        <v>5.0000000000000001E-3</v>
      </c>
      <c r="E931" s="38">
        <f t="shared" si="58"/>
        <v>975</v>
      </c>
      <c r="F931" s="38"/>
      <c r="G931" s="38"/>
      <c r="H931" s="38">
        <f>+재료비!$K$46</f>
        <v>195000</v>
      </c>
      <c r="I931" s="38">
        <f t="shared" si="59"/>
        <v>975</v>
      </c>
      <c r="J931" s="38"/>
      <c r="K931" s="38"/>
      <c r="L931" s="23"/>
    </row>
    <row r="932" spans="1:12" ht="17.25" customHeight="1">
      <c r="A932" s="22" t="s">
        <v>681</v>
      </c>
      <c r="B932" s="23"/>
      <c r="C932" s="23" t="s">
        <v>739</v>
      </c>
      <c r="D932" s="32">
        <v>21</v>
      </c>
      <c r="E932" s="38">
        <f t="shared" si="58"/>
        <v>31626</v>
      </c>
      <c r="F932" s="38"/>
      <c r="G932" s="38"/>
      <c r="H932" s="38">
        <f>+재료비!$K$7</f>
        <v>1506</v>
      </c>
      <c r="I932" s="38">
        <f t="shared" si="59"/>
        <v>31626</v>
      </c>
      <c r="J932" s="38"/>
      <c r="K932" s="38"/>
      <c r="L932" s="23"/>
    </row>
    <row r="933" spans="1:12" ht="17.25" customHeight="1">
      <c r="A933" s="22" t="s">
        <v>668</v>
      </c>
      <c r="B933" s="23" t="s">
        <v>1327</v>
      </c>
      <c r="C933" s="23" t="s">
        <v>666</v>
      </c>
      <c r="D933" s="32">
        <v>16</v>
      </c>
      <c r="E933" s="38">
        <f t="shared" si="58"/>
        <v>5060</v>
      </c>
      <c r="F933" s="38"/>
      <c r="G933" s="38"/>
      <c r="H933" s="38">
        <f>+I932</f>
        <v>31626</v>
      </c>
      <c r="I933" s="38">
        <f>TRUNC(D933/100*H933)</f>
        <v>5060</v>
      </c>
      <c r="J933" s="38"/>
      <c r="K933" s="38"/>
      <c r="L933" s="23"/>
    </row>
    <row r="934" spans="1:12" ht="17.25" customHeight="1">
      <c r="A934" s="22" t="s">
        <v>868</v>
      </c>
      <c r="B934" s="23" t="s">
        <v>864</v>
      </c>
      <c r="C934" s="23" t="s">
        <v>770</v>
      </c>
      <c r="D934" s="59">
        <v>3.63</v>
      </c>
      <c r="E934" s="38">
        <f t="shared" si="58"/>
        <v>101788</v>
      </c>
      <c r="F934" s="38"/>
      <c r="G934" s="38"/>
      <c r="H934" s="38"/>
      <c r="I934" s="38"/>
      <c r="J934" s="38">
        <f>+기계손료!$J$40</f>
        <v>28041</v>
      </c>
      <c r="K934" s="38">
        <f>TRUNC(D934*J934)</f>
        <v>101788</v>
      </c>
      <c r="L934" s="23"/>
    </row>
    <row r="935" spans="1:12">
      <c r="A935" s="22" t="s">
        <v>701</v>
      </c>
      <c r="B935" s="23"/>
      <c r="C935" s="23"/>
      <c r="D935" s="32"/>
      <c r="E935" s="38">
        <f>SUM(E923:E934)</f>
        <v>878419</v>
      </c>
      <c r="F935" s="38"/>
      <c r="G935" s="38">
        <f>SUM(G923:G934)</f>
        <v>155561</v>
      </c>
      <c r="H935" s="38"/>
      <c r="I935" s="38">
        <f>SUM(I923:I934)</f>
        <v>91811</v>
      </c>
      <c r="J935" s="38"/>
      <c r="K935" s="38">
        <f>SUM(K923:K934)</f>
        <v>631047</v>
      </c>
      <c r="L935" s="29"/>
    </row>
    <row r="936" spans="1:12">
      <c r="A936" s="22"/>
      <c r="B936" s="23"/>
      <c r="C936" s="23"/>
      <c r="D936" s="32"/>
      <c r="E936" s="38"/>
      <c r="F936" s="38"/>
      <c r="G936" s="38"/>
      <c r="H936" s="38"/>
      <c r="I936" s="38"/>
      <c r="J936" s="38"/>
      <c r="K936" s="38"/>
      <c r="L936" s="29"/>
    </row>
    <row r="937" spans="1:12">
      <c r="A937" s="39" t="s">
        <v>682</v>
      </c>
      <c r="B937" s="33" t="s">
        <v>1164</v>
      </c>
      <c r="C937" s="34"/>
      <c r="D937" s="35">
        <f>+집계표!$G$2</f>
        <v>1.1000000000000001</v>
      </c>
      <c r="E937" s="40">
        <f>(G937+I937+K937)</f>
        <v>171117</v>
      </c>
      <c r="F937" s="40"/>
      <c r="G937" s="40"/>
      <c r="H937" s="40"/>
      <c r="I937" s="40"/>
      <c r="J937" s="40">
        <f>+G935</f>
        <v>155561</v>
      </c>
      <c r="K937" s="40">
        <f>TRUNC(D937*J937)</f>
        <v>171117</v>
      </c>
      <c r="L937" s="23"/>
    </row>
    <row r="938" spans="1:12">
      <c r="A938" s="39" t="s">
        <v>670</v>
      </c>
      <c r="B938" s="33" t="s">
        <v>425</v>
      </c>
      <c r="C938" s="34"/>
      <c r="D938" s="35">
        <f>+집계표!$H$2</f>
        <v>0.2</v>
      </c>
      <c r="E938" s="40">
        <f>(G938+I938+K938)</f>
        <v>65335</v>
      </c>
      <c r="F938" s="40"/>
      <c r="G938" s="40"/>
      <c r="H938" s="40"/>
      <c r="I938" s="40"/>
      <c r="J938" s="40">
        <f>+J937+K937</f>
        <v>326678</v>
      </c>
      <c r="K938" s="40">
        <f>TRUNC(D938*J938)</f>
        <v>65335</v>
      </c>
      <c r="L938" s="23"/>
    </row>
    <row r="939" spans="1:12">
      <c r="A939" s="39" t="s">
        <v>718</v>
      </c>
      <c r="B939" s="33"/>
      <c r="C939" s="34"/>
      <c r="D939" s="36"/>
      <c r="E939" s="40">
        <f>SUM(E935:E938)</f>
        <v>1114871</v>
      </c>
      <c r="F939" s="40"/>
      <c r="G939" s="40">
        <f>SUM(G935:G938)</f>
        <v>155561</v>
      </c>
      <c r="H939" s="40"/>
      <c r="I939" s="40">
        <f>SUM(I935:I938)</f>
        <v>91811</v>
      </c>
      <c r="J939" s="40"/>
      <c r="K939" s="40">
        <f>SUM(K935:K938)</f>
        <v>867499</v>
      </c>
      <c r="L939" s="23"/>
    </row>
    <row r="940" spans="1:12" ht="17.25" customHeight="1">
      <c r="A940" s="39"/>
      <c r="B940" s="30"/>
      <c r="C940" s="23"/>
      <c r="D940" s="32"/>
      <c r="E940" s="38"/>
      <c r="F940" s="38"/>
      <c r="G940" s="38"/>
      <c r="H940" s="53"/>
      <c r="I940" s="38"/>
      <c r="J940" s="38"/>
      <c r="K940" s="38"/>
      <c r="L940" s="23"/>
    </row>
    <row r="941" spans="1:12" ht="17.25" customHeight="1">
      <c r="A941" s="41" t="s">
        <v>1724</v>
      </c>
      <c r="B941" s="37"/>
      <c r="C941" s="23"/>
      <c r="D941" s="23"/>
      <c r="E941" s="42"/>
      <c r="F941" s="54"/>
      <c r="G941" s="42"/>
      <c r="H941" s="54"/>
      <c r="I941" s="42"/>
      <c r="J941" s="54"/>
      <c r="K941" s="42"/>
      <c r="L941" s="28"/>
    </row>
    <row r="942" spans="1:12">
      <c r="A942" s="22" t="s">
        <v>1154</v>
      </c>
      <c r="B942" s="30"/>
      <c r="C942" s="23" t="s">
        <v>685</v>
      </c>
      <c r="D942" s="59">
        <v>0.94</v>
      </c>
      <c r="E942" s="38">
        <f t="shared" ref="E942:E954" si="60">+G942+I942+K942</f>
        <v>256540</v>
      </c>
      <c r="F942" s="38">
        <f>+인건비!$D$6</f>
        <v>272915</v>
      </c>
      <c r="G942" s="38">
        <f>TRUNC(D942*F942)</f>
        <v>256540</v>
      </c>
      <c r="H942" s="53"/>
      <c r="I942" s="53"/>
      <c r="J942" s="53"/>
      <c r="K942" s="53"/>
      <c r="L942" s="23"/>
    </row>
    <row r="943" spans="1:12" ht="17.25" customHeight="1">
      <c r="A943" s="22" t="s">
        <v>678</v>
      </c>
      <c r="B943" s="23"/>
      <c r="C943" s="23" t="s">
        <v>685</v>
      </c>
      <c r="D943" s="59">
        <v>1.19</v>
      </c>
      <c r="E943" s="38">
        <f t="shared" si="60"/>
        <v>265915</v>
      </c>
      <c r="F943" s="38"/>
      <c r="G943" s="38"/>
      <c r="H943" s="38"/>
      <c r="I943" s="38"/>
      <c r="J943" s="38">
        <f>+인건비!$E$21</f>
        <v>223458</v>
      </c>
      <c r="K943" s="38">
        <f>TRUNC(D943*J943)</f>
        <v>265915</v>
      </c>
      <c r="L943" s="23"/>
    </row>
    <row r="944" spans="1:12" ht="17.25" customHeight="1">
      <c r="A944" s="22" t="s">
        <v>1187</v>
      </c>
      <c r="B944" s="23"/>
      <c r="C944" s="23" t="s">
        <v>685</v>
      </c>
      <c r="D944" s="59">
        <v>0.94</v>
      </c>
      <c r="E944" s="38">
        <f t="shared" si="60"/>
        <v>201368</v>
      </c>
      <c r="F944" s="38"/>
      <c r="G944" s="38"/>
      <c r="H944" s="38"/>
      <c r="I944" s="38"/>
      <c r="J944" s="38">
        <f>+인건비!$E$18</f>
        <v>214222</v>
      </c>
      <c r="K944" s="38">
        <f>TRUNC(D944*J944)</f>
        <v>201368</v>
      </c>
      <c r="L944" s="23"/>
    </row>
    <row r="945" spans="1:12" ht="17.25" customHeight="1">
      <c r="A945" s="22" t="s">
        <v>1182</v>
      </c>
      <c r="B945" s="23"/>
      <c r="C945" s="23" t="s">
        <v>685</v>
      </c>
      <c r="D945" s="59">
        <v>1.19</v>
      </c>
      <c r="E945" s="38">
        <f t="shared" si="60"/>
        <v>196998</v>
      </c>
      <c r="F945" s="38"/>
      <c r="G945" s="38"/>
      <c r="H945" s="38"/>
      <c r="I945" s="38"/>
      <c r="J945" s="38">
        <f>+인건비!$E$17</f>
        <v>165545</v>
      </c>
      <c r="K945" s="38">
        <f>TRUNC(D945*J945)</f>
        <v>196998</v>
      </c>
      <c r="L945" s="23"/>
    </row>
    <row r="946" spans="1:12" ht="17.25" customHeight="1">
      <c r="A946" s="22" t="s">
        <v>1319</v>
      </c>
      <c r="B946" s="23" t="s">
        <v>352</v>
      </c>
      <c r="C946" s="23" t="s">
        <v>665</v>
      </c>
      <c r="D946" s="59">
        <v>0.15</v>
      </c>
      <c r="E946" s="38">
        <f t="shared" si="60"/>
        <v>40500</v>
      </c>
      <c r="F946" s="38"/>
      <c r="G946" s="38"/>
      <c r="H946" s="38">
        <f>+재료비!$K$38</f>
        <v>270000</v>
      </c>
      <c r="I946" s="38">
        <f t="shared" ref="I946:I951" si="61">TRUNC(D946*H946)</f>
        <v>40500</v>
      </c>
      <c r="J946" s="38"/>
      <c r="K946" s="38"/>
      <c r="L946" s="23"/>
    </row>
    <row r="947" spans="1:12" ht="17.25" customHeight="1">
      <c r="A947" s="22" t="s">
        <v>1131</v>
      </c>
      <c r="B947" s="23" t="s">
        <v>704</v>
      </c>
      <c r="C947" s="23" t="s">
        <v>665</v>
      </c>
      <c r="D947" s="32">
        <v>1.5</v>
      </c>
      <c r="E947" s="38">
        <f t="shared" si="60"/>
        <v>120000</v>
      </c>
      <c r="F947" s="38"/>
      <c r="G947" s="38"/>
      <c r="H947" s="38">
        <f>+재료비!$K$58</f>
        <v>80000</v>
      </c>
      <c r="I947" s="38">
        <f t="shared" si="61"/>
        <v>120000</v>
      </c>
      <c r="J947" s="38"/>
      <c r="K947" s="38"/>
      <c r="L947" s="23"/>
    </row>
    <row r="948" spans="1:12" ht="17.25" customHeight="1">
      <c r="A948" s="22" t="s">
        <v>1132</v>
      </c>
      <c r="B948" s="23" t="s">
        <v>704</v>
      </c>
      <c r="C948" s="23" t="s">
        <v>665</v>
      </c>
      <c r="D948" s="32">
        <v>0.5</v>
      </c>
      <c r="E948" s="38">
        <f t="shared" si="60"/>
        <v>137500</v>
      </c>
      <c r="F948" s="38"/>
      <c r="G948" s="38"/>
      <c r="H948" s="38">
        <f>+재료비!K$66</f>
        <v>275000</v>
      </c>
      <c r="I948" s="38">
        <f t="shared" si="61"/>
        <v>137500</v>
      </c>
      <c r="J948" s="38"/>
      <c r="K948" s="38"/>
      <c r="L948" s="23"/>
    </row>
    <row r="949" spans="1:12" ht="17.25" customHeight="1">
      <c r="A949" s="22" t="s">
        <v>420</v>
      </c>
      <c r="B949" s="23" t="s">
        <v>704</v>
      </c>
      <c r="C949" s="23" t="s">
        <v>665</v>
      </c>
      <c r="D949" s="59">
        <v>0.08</v>
      </c>
      <c r="E949" s="38">
        <f t="shared" si="60"/>
        <v>5600</v>
      </c>
      <c r="F949" s="38"/>
      <c r="G949" s="38"/>
      <c r="H949" s="38">
        <f>+재료비!$K$50</f>
        <v>70000</v>
      </c>
      <c r="I949" s="38">
        <f t="shared" si="61"/>
        <v>5600</v>
      </c>
      <c r="J949" s="38"/>
      <c r="K949" s="38"/>
      <c r="L949" s="23"/>
    </row>
    <row r="950" spans="1:12" ht="17.25" customHeight="1">
      <c r="A950" s="22" t="s">
        <v>418</v>
      </c>
      <c r="B950" s="23" t="s">
        <v>704</v>
      </c>
      <c r="C950" s="23" t="s">
        <v>665</v>
      </c>
      <c r="D950" s="59">
        <v>0.08</v>
      </c>
      <c r="E950" s="38">
        <f t="shared" si="60"/>
        <v>4800</v>
      </c>
      <c r="F950" s="38"/>
      <c r="G950" s="38"/>
      <c r="H950" s="38">
        <f>+재료비!$K$54</f>
        <v>60000</v>
      </c>
      <c r="I950" s="38">
        <f t="shared" si="61"/>
        <v>4800</v>
      </c>
      <c r="J950" s="38"/>
      <c r="K950" s="38"/>
      <c r="L950" s="23"/>
    </row>
    <row r="951" spans="1:12" ht="17.25" customHeight="1">
      <c r="A951" s="22" t="s">
        <v>1136</v>
      </c>
      <c r="B951" s="23" t="s">
        <v>352</v>
      </c>
      <c r="C951" s="23" t="s">
        <v>665</v>
      </c>
      <c r="D951" s="59">
        <v>0.08</v>
      </c>
      <c r="E951" s="38">
        <f t="shared" si="60"/>
        <v>15600</v>
      </c>
      <c r="F951" s="38"/>
      <c r="G951" s="38"/>
      <c r="H951" s="38">
        <f>+재료비!$K$46</f>
        <v>195000</v>
      </c>
      <c r="I951" s="38">
        <f t="shared" si="61"/>
        <v>15600</v>
      </c>
      <c r="J951" s="38"/>
      <c r="K951" s="38"/>
      <c r="L951" s="23"/>
    </row>
    <row r="952" spans="1:12" ht="17.25" customHeight="1">
      <c r="A952" s="22" t="s">
        <v>681</v>
      </c>
      <c r="B952" s="23"/>
      <c r="C952" s="23" t="s">
        <v>739</v>
      </c>
      <c r="D952" s="32">
        <v>27.2</v>
      </c>
      <c r="E952" s="38">
        <f t="shared" si="60"/>
        <v>40963</v>
      </c>
      <c r="F952" s="38"/>
      <c r="G952" s="38"/>
      <c r="H952" s="38">
        <f>+재료비!$K$7</f>
        <v>1506</v>
      </c>
      <c r="I952" s="38">
        <f>TRUNC(D952*H952)</f>
        <v>40963</v>
      </c>
      <c r="J952" s="38"/>
      <c r="K952" s="38"/>
      <c r="L952" s="23"/>
    </row>
    <row r="953" spans="1:12" ht="17.25" customHeight="1">
      <c r="A953" s="22" t="s">
        <v>668</v>
      </c>
      <c r="B953" s="23" t="s">
        <v>1327</v>
      </c>
      <c r="C953" s="23" t="s">
        <v>666</v>
      </c>
      <c r="D953" s="32">
        <v>16</v>
      </c>
      <c r="E953" s="38">
        <f t="shared" si="60"/>
        <v>6554</v>
      </c>
      <c r="F953" s="38"/>
      <c r="G953" s="38"/>
      <c r="H953" s="38">
        <f>+I952</f>
        <v>40963</v>
      </c>
      <c r="I953" s="38">
        <f>TRUNC(D953/100*H953)</f>
        <v>6554</v>
      </c>
      <c r="J953" s="38"/>
      <c r="K953" s="38"/>
      <c r="L953" s="23"/>
    </row>
    <row r="954" spans="1:12" ht="17.25" customHeight="1">
      <c r="A954" s="22" t="s">
        <v>868</v>
      </c>
      <c r="B954" s="23" t="s">
        <v>864</v>
      </c>
      <c r="C954" s="23" t="s">
        <v>770</v>
      </c>
      <c r="D954" s="32">
        <v>4.7</v>
      </c>
      <c r="E954" s="38">
        <f t="shared" si="60"/>
        <v>131792</v>
      </c>
      <c r="F954" s="38"/>
      <c r="G954" s="38"/>
      <c r="H954" s="38"/>
      <c r="I954" s="38"/>
      <c r="J954" s="38">
        <f>+기계손료!$J$40</f>
        <v>28041</v>
      </c>
      <c r="K954" s="38">
        <f>TRUNC(D954*J954)</f>
        <v>131792</v>
      </c>
      <c r="L954" s="23"/>
    </row>
    <row r="955" spans="1:12">
      <c r="A955" s="22" t="s">
        <v>701</v>
      </c>
      <c r="B955" s="23"/>
      <c r="C955" s="23"/>
      <c r="D955" s="32"/>
      <c r="E955" s="38">
        <f>SUM(E942:E954)</f>
        <v>1424130</v>
      </c>
      <c r="F955" s="38"/>
      <c r="G955" s="38">
        <f>SUM(G942:G954)</f>
        <v>256540</v>
      </c>
      <c r="H955" s="38"/>
      <c r="I955" s="38">
        <f>SUM(I942:I954)</f>
        <v>371517</v>
      </c>
      <c r="J955" s="38"/>
      <c r="K955" s="38">
        <f>SUM(K942:K954)</f>
        <v>796073</v>
      </c>
      <c r="L955" s="29"/>
    </row>
    <row r="956" spans="1:12">
      <c r="A956" s="22"/>
      <c r="B956" s="23"/>
      <c r="C956" s="23"/>
      <c r="D956" s="32"/>
      <c r="E956" s="38"/>
      <c r="F956" s="38"/>
      <c r="G956" s="38"/>
      <c r="H956" s="38"/>
      <c r="I956" s="38"/>
      <c r="J956" s="38"/>
      <c r="K956" s="38"/>
      <c r="L956" s="29"/>
    </row>
    <row r="957" spans="1:12">
      <c r="A957" s="39" t="s">
        <v>682</v>
      </c>
      <c r="B957" s="33" t="s">
        <v>1164</v>
      </c>
      <c r="C957" s="34"/>
      <c r="D957" s="35">
        <f>+집계표!$G$2</f>
        <v>1.1000000000000001</v>
      </c>
      <c r="E957" s="40">
        <f>(G957+I957+K957)</f>
        <v>282194</v>
      </c>
      <c r="F957" s="40"/>
      <c r="G957" s="40"/>
      <c r="H957" s="40"/>
      <c r="I957" s="40"/>
      <c r="J957" s="40">
        <f>+G955</f>
        <v>256540</v>
      </c>
      <c r="K957" s="40">
        <f>TRUNC(D957*J957)</f>
        <v>282194</v>
      </c>
      <c r="L957" s="23"/>
    </row>
    <row r="958" spans="1:12">
      <c r="A958" s="39" t="s">
        <v>670</v>
      </c>
      <c r="B958" s="33" t="s">
        <v>425</v>
      </c>
      <c r="C958" s="34"/>
      <c r="D958" s="35">
        <f>+집계표!$H$2</f>
        <v>0.2</v>
      </c>
      <c r="E958" s="40">
        <f>(G958+I958+K958)</f>
        <v>107746</v>
      </c>
      <c r="F958" s="40"/>
      <c r="G958" s="40"/>
      <c r="H958" s="40"/>
      <c r="I958" s="40"/>
      <c r="J958" s="40">
        <f>+J957+K957</f>
        <v>538734</v>
      </c>
      <c r="K958" s="40">
        <f>TRUNC(D958*J958)</f>
        <v>107746</v>
      </c>
      <c r="L958" s="23"/>
    </row>
    <row r="959" spans="1:12">
      <c r="A959" s="39" t="s">
        <v>718</v>
      </c>
      <c r="B959" s="33"/>
      <c r="C959" s="34"/>
      <c r="D959" s="36"/>
      <c r="E959" s="40">
        <f>SUM(E955:E958)</f>
        <v>1814070</v>
      </c>
      <c r="F959" s="40"/>
      <c r="G959" s="40">
        <f>SUM(G955:G958)</f>
        <v>256540</v>
      </c>
      <c r="H959" s="40"/>
      <c r="I959" s="40">
        <f>SUM(I955:I958)</f>
        <v>371517</v>
      </c>
      <c r="J959" s="40"/>
      <c r="K959" s="40">
        <f>SUM(K955:K958)</f>
        <v>1186013</v>
      </c>
      <c r="L959" s="23"/>
    </row>
    <row r="960" spans="1:12">
      <c r="A960" s="39"/>
      <c r="B960" s="33"/>
      <c r="C960" s="34"/>
      <c r="D960" s="36"/>
      <c r="E960" s="40"/>
      <c r="F960" s="40"/>
      <c r="G960" s="40"/>
      <c r="H960" s="40"/>
      <c r="I960" s="40"/>
      <c r="J960" s="40"/>
      <c r="K960" s="40"/>
      <c r="L960" s="23"/>
    </row>
    <row r="961" spans="1:12" ht="17.25" customHeight="1">
      <c r="A961" s="41" t="s">
        <v>2101</v>
      </c>
      <c r="B961" s="23"/>
      <c r="C961" s="23"/>
      <c r="D961" s="32"/>
      <c r="E961" s="38"/>
      <c r="F961" s="38"/>
      <c r="G961" s="38"/>
      <c r="H961" s="38"/>
      <c r="I961" s="38"/>
      <c r="J961" s="40"/>
      <c r="K961" s="40"/>
      <c r="L961" s="23"/>
    </row>
    <row r="962" spans="1:12" ht="17.25" customHeight="1">
      <c r="A962" s="22" t="s">
        <v>1510</v>
      </c>
      <c r="B962" s="23" t="s">
        <v>864</v>
      </c>
      <c r="C962" s="23" t="s">
        <v>770</v>
      </c>
      <c r="D962" s="82">
        <f>기계손료!H40/10^7</f>
        <v>3.299E-4</v>
      </c>
      <c r="E962" s="38">
        <f>(G962+I962+K962)</f>
        <v>28041</v>
      </c>
      <c r="F962" s="79"/>
      <c r="G962" s="80"/>
      <c r="H962" s="29"/>
      <c r="I962" s="29"/>
      <c r="J962" s="29">
        <f>기계손료!G40</f>
        <v>85000000</v>
      </c>
      <c r="K962" s="40">
        <f>TRUNC(D962*J962)</f>
        <v>28041</v>
      </c>
      <c r="L962" s="81"/>
    </row>
    <row r="963" spans="1:12" ht="17.25" customHeight="1">
      <c r="A963" s="22" t="s">
        <v>681</v>
      </c>
      <c r="B963" s="23"/>
      <c r="C963" s="23" t="s">
        <v>739</v>
      </c>
      <c r="D963" s="32">
        <v>5.8</v>
      </c>
      <c r="E963" s="38">
        <f>(G963+I963+K963)</f>
        <v>8734</v>
      </c>
      <c r="F963" s="38"/>
      <c r="G963" s="38"/>
      <c r="H963" s="38">
        <f>+재료비!$K$7</f>
        <v>1506</v>
      </c>
      <c r="I963" s="38">
        <f>TRUNC(D963*H963)</f>
        <v>8734</v>
      </c>
      <c r="J963" s="38"/>
      <c r="K963" s="38"/>
      <c r="L963" s="23"/>
    </row>
    <row r="964" spans="1:12" ht="17.25" customHeight="1">
      <c r="A964" s="22" t="s">
        <v>668</v>
      </c>
      <c r="B964" s="23" t="s">
        <v>1327</v>
      </c>
      <c r="C964" s="23" t="s">
        <v>666</v>
      </c>
      <c r="D964" s="32">
        <v>16</v>
      </c>
      <c r="E964" s="38">
        <f>(G964+I964+K964)</f>
        <v>1397</v>
      </c>
      <c r="F964" s="38"/>
      <c r="G964" s="38"/>
      <c r="H964" s="38">
        <f>+I963</f>
        <v>8734</v>
      </c>
      <c r="I964" s="38">
        <f>TRUNC(D964/100*H964)</f>
        <v>1397</v>
      </c>
      <c r="J964" s="38"/>
      <c r="K964" s="38"/>
      <c r="L964" s="23"/>
    </row>
    <row r="965" spans="1:12" ht="17.25" customHeight="1">
      <c r="A965" s="22" t="s">
        <v>701</v>
      </c>
      <c r="B965" s="23"/>
      <c r="C965" s="23" t="s">
        <v>770</v>
      </c>
      <c r="D965" s="32">
        <v>1</v>
      </c>
      <c r="E965" s="38">
        <f>SUM(E962:E964)</f>
        <v>38172</v>
      </c>
      <c r="F965" s="38"/>
      <c r="G965" s="38"/>
      <c r="H965" s="38"/>
      <c r="I965" s="38">
        <f>SUM(I962:I964)</f>
        <v>10131</v>
      </c>
      <c r="J965" s="40"/>
      <c r="K965" s="38">
        <f>SUM(K962:K964)</f>
        <v>28041</v>
      </c>
      <c r="L965" s="23"/>
    </row>
    <row r="966" spans="1:12" ht="17.25" customHeight="1">
      <c r="A966" s="39"/>
      <c r="B966" s="30"/>
      <c r="C966" s="23"/>
      <c r="D966" s="32"/>
      <c r="E966" s="38"/>
      <c r="F966" s="38"/>
      <c r="G966" s="38"/>
      <c r="H966" s="53"/>
      <c r="I966" s="38"/>
      <c r="J966" s="38"/>
      <c r="K966" s="38"/>
      <c r="L966" s="23"/>
    </row>
    <row r="967" spans="1:12">
      <c r="A967" s="52" t="s">
        <v>2060</v>
      </c>
      <c r="B967" s="37"/>
      <c r="C967" s="23"/>
      <c r="D967" s="23"/>
      <c r="E967" s="38"/>
      <c r="F967" s="53"/>
      <c r="G967" s="38" t="s">
        <v>662</v>
      </c>
      <c r="H967" s="53"/>
      <c r="I967" s="38"/>
      <c r="J967" s="53"/>
      <c r="K967" s="38" t="s">
        <v>662</v>
      </c>
      <c r="L967" s="26"/>
    </row>
    <row r="968" spans="1:12" ht="17.25" customHeight="1">
      <c r="A968" s="41" t="s">
        <v>1727</v>
      </c>
      <c r="B968" s="37"/>
      <c r="C968" s="23"/>
      <c r="D968" s="23"/>
      <c r="E968" s="42"/>
      <c r="F968" s="54"/>
      <c r="G968" s="42"/>
      <c r="H968" s="54"/>
      <c r="I968" s="42"/>
      <c r="J968" s="54"/>
      <c r="K968" s="42"/>
      <c r="L968" s="28"/>
    </row>
    <row r="969" spans="1:12">
      <c r="A969" s="22" t="s">
        <v>1154</v>
      </c>
      <c r="B969" s="30"/>
      <c r="C969" s="23" t="s">
        <v>685</v>
      </c>
      <c r="D969" s="59">
        <v>0.16</v>
      </c>
      <c r="E969" s="38">
        <f t="shared" ref="E969:E979" si="62">+G969+I969+K969</f>
        <v>43666</v>
      </c>
      <c r="F969" s="38">
        <f>+인건비!$D$6</f>
        <v>272915</v>
      </c>
      <c r="G969" s="38">
        <f>TRUNC(D969*F969)</f>
        <v>43666</v>
      </c>
      <c r="H969" s="53"/>
      <c r="I969" s="53"/>
      <c r="J969" s="53"/>
      <c r="K969" s="53"/>
      <c r="L969" s="23"/>
    </row>
    <row r="970" spans="1:12" ht="17.25" customHeight="1">
      <c r="A970" s="22" t="s">
        <v>678</v>
      </c>
      <c r="B970" s="23"/>
      <c r="C970" s="23" t="s">
        <v>685</v>
      </c>
      <c r="D970" s="32">
        <v>0.3</v>
      </c>
      <c r="E970" s="38">
        <f t="shared" si="62"/>
        <v>67037</v>
      </c>
      <c r="F970" s="38"/>
      <c r="G970" s="38"/>
      <c r="H970" s="38"/>
      <c r="I970" s="38"/>
      <c r="J970" s="38">
        <f>+인건비!$E$21</f>
        <v>223458</v>
      </c>
      <c r="K970" s="38">
        <f>TRUNC(D970*J970)</f>
        <v>67037</v>
      </c>
      <c r="L970" s="23"/>
    </row>
    <row r="971" spans="1:12" ht="17.25" customHeight="1">
      <c r="A971" s="22" t="s">
        <v>1187</v>
      </c>
      <c r="B971" s="23"/>
      <c r="C971" s="23" t="s">
        <v>685</v>
      </c>
      <c r="D971" s="59">
        <v>0.22</v>
      </c>
      <c r="E971" s="38">
        <f t="shared" si="62"/>
        <v>47128</v>
      </c>
      <c r="F971" s="38"/>
      <c r="G971" s="38"/>
      <c r="H971" s="38"/>
      <c r="I971" s="38"/>
      <c r="J971" s="38">
        <f>+인건비!$E$18</f>
        <v>214222</v>
      </c>
      <c r="K971" s="38">
        <f>TRUNC(D971*J971)</f>
        <v>47128</v>
      </c>
      <c r="L971" s="23"/>
    </row>
    <row r="972" spans="1:12" ht="17.25" customHeight="1">
      <c r="A972" s="22" t="s">
        <v>1182</v>
      </c>
      <c r="B972" s="23"/>
      <c r="C972" s="23" t="s">
        <v>685</v>
      </c>
      <c r="D972" s="32">
        <v>0.3</v>
      </c>
      <c r="E972" s="38">
        <f t="shared" si="62"/>
        <v>49663</v>
      </c>
      <c r="F972" s="38"/>
      <c r="G972" s="38"/>
      <c r="H972" s="38"/>
      <c r="I972" s="38"/>
      <c r="J972" s="38">
        <f>+인건비!$E$17</f>
        <v>165545</v>
      </c>
      <c r="K972" s="38">
        <f>TRUNC(D972*J972)</f>
        <v>49663</v>
      </c>
      <c r="L972" s="23"/>
    </row>
    <row r="973" spans="1:12" ht="17.25" customHeight="1">
      <c r="A973" s="22" t="s">
        <v>1467</v>
      </c>
      <c r="B973" s="23" t="s">
        <v>1522</v>
      </c>
      <c r="C973" s="23" t="s">
        <v>665</v>
      </c>
      <c r="D973" s="59">
        <v>0.02</v>
      </c>
      <c r="E973" s="38">
        <f t="shared" si="62"/>
        <v>6800</v>
      </c>
      <c r="F973" s="38"/>
      <c r="G973" s="38"/>
      <c r="H973" s="38">
        <f>+재료비!$K$39</f>
        <v>340000</v>
      </c>
      <c r="I973" s="38">
        <f>TRUNC(D973*H973)</f>
        <v>6800</v>
      </c>
      <c r="J973" s="38"/>
      <c r="K973" s="38"/>
      <c r="L973" s="23"/>
    </row>
    <row r="974" spans="1:12" ht="17.25" customHeight="1">
      <c r="A974" s="22" t="s">
        <v>1131</v>
      </c>
      <c r="B974" s="23" t="s">
        <v>680</v>
      </c>
      <c r="C974" s="23" t="s">
        <v>665</v>
      </c>
      <c r="D974" s="32">
        <v>0.8</v>
      </c>
      <c r="E974" s="38">
        <f t="shared" si="62"/>
        <v>18400</v>
      </c>
      <c r="F974" s="38"/>
      <c r="G974" s="38"/>
      <c r="H974" s="38">
        <f>+재료비!$K$55</f>
        <v>23000</v>
      </c>
      <c r="I974" s="38">
        <f>TRUNC(D974*H974)</f>
        <v>18400</v>
      </c>
      <c r="J974" s="38"/>
      <c r="K974" s="38"/>
      <c r="L974" s="23"/>
    </row>
    <row r="975" spans="1:12" ht="17.25" customHeight="1">
      <c r="A975" s="22" t="s">
        <v>1348</v>
      </c>
      <c r="B975" s="23" t="s">
        <v>680</v>
      </c>
      <c r="C975" s="23" t="s">
        <v>665</v>
      </c>
      <c r="D975" s="59">
        <v>0.02</v>
      </c>
      <c r="E975" s="38">
        <f t="shared" si="62"/>
        <v>900</v>
      </c>
      <c r="F975" s="38"/>
      <c r="G975" s="38"/>
      <c r="H975" s="38">
        <f>+재료비!$K$59</f>
        <v>45000</v>
      </c>
      <c r="I975" s="38">
        <f>TRUNC(D975*H975)</f>
        <v>900</v>
      </c>
      <c r="J975" s="38"/>
      <c r="K975" s="38"/>
      <c r="L975" s="23"/>
    </row>
    <row r="976" spans="1:12" ht="17.25" customHeight="1">
      <c r="A976" s="22" t="s">
        <v>1339</v>
      </c>
      <c r="B976" s="23" t="s">
        <v>680</v>
      </c>
      <c r="C976" s="23" t="s">
        <v>665</v>
      </c>
      <c r="D976" s="32">
        <v>0.1</v>
      </c>
      <c r="E976" s="38">
        <f t="shared" si="62"/>
        <v>1500</v>
      </c>
      <c r="F976" s="38"/>
      <c r="G976" s="38"/>
      <c r="H976" s="38">
        <f>+재료비!$K$67</f>
        <v>15000</v>
      </c>
      <c r="I976" s="38">
        <f>TRUNC(D976*H976)</f>
        <v>1500</v>
      </c>
      <c r="J976" s="38"/>
      <c r="K976" s="38"/>
      <c r="L976" s="23"/>
    </row>
    <row r="977" spans="1:12" ht="17.25" customHeight="1">
      <c r="A977" s="22" t="s">
        <v>681</v>
      </c>
      <c r="B977" s="23"/>
      <c r="C977" s="23" t="s">
        <v>739</v>
      </c>
      <c r="D977" s="32">
        <v>7.8</v>
      </c>
      <c r="E977" s="38">
        <f t="shared" si="62"/>
        <v>11746</v>
      </c>
      <c r="F977" s="38"/>
      <c r="G977" s="38"/>
      <c r="H977" s="38">
        <f>+재료비!$K$7</f>
        <v>1506</v>
      </c>
      <c r="I977" s="38">
        <f>TRUNC(D977*H977)</f>
        <v>11746</v>
      </c>
      <c r="J977" s="38"/>
      <c r="K977" s="38"/>
      <c r="L977" s="23"/>
    </row>
    <row r="978" spans="1:12" ht="17.25" customHeight="1">
      <c r="A978" s="22" t="s">
        <v>668</v>
      </c>
      <c r="B978" s="23" t="s">
        <v>1327</v>
      </c>
      <c r="C978" s="23" t="s">
        <v>666</v>
      </c>
      <c r="D978" s="32">
        <v>16</v>
      </c>
      <c r="E978" s="38">
        <f t="shared" si="62"/>
        <v>1879</v>
      </c>
      <c r="F978" s="38"/>
      <c r="G978" s="38"/>
      <c r="H978" s="38">
        <f>+I977</f>
        <v>11746</v>
      </c>
      <c r="I978" s="38">
        <f>TRUNC(D978/100*H978)</f>
        <v>1879</v>
      </c>
      <c r="J978" s="38"/>
      <c r="K978" s="38"/>
      <c r="L978" s="23"/>
    </row>
    <row r="979" spans="1:12" ht="17.25" customHeight="1">
      <c r="A979" s="22" t="s">
        <v>870</v>
      </c>
      <c r="B979" s="23" t="s">
        <v>864</v>
      </c>
      <c r="C979" s="23" t="s">
        <v>770</v>
      </c>
      <c r="D979" s="59">
        <v>1.35</v>
      </c>
      <c r="E979" s="38">
        <f t="shared" si="62"/>
        <v>37855</v>
      </c>
      <c r="F979" s="38"/>
      <c r="G979" s="38"/>
      <c r="H979" s="38"/>
      <c r="I979" s="38"/>
      <c r="J979" s="38">
        <f>+기계손료!$J$40</f>
        <v>28041</v>
      </c>
      <c r="K979" s="38">
        <f>TRUNC(D979*J979)</f>
        <v>37855</v>
      </c>
      <c r="L979" s="23"/>
    </row>
    <row r="980" spans="1:12">
      <c r="A980" s="22" t="s">
        <v>701</v>
      </c>
      <c r="B980" s="23"/>
      <c r="C980" s="23"/>
      <c r="D980" s="32"/>
      <c r="E980" s="38">
        <f>SUM(E969:E979)</f>
        <v>286574</v>
      </c>
      <c r="F980" s="38"/>
      <c r="G980" s="38">
        <f>SUM(G969:G979)</f>
        <v>43666</v>
      </c>
      <c r="H980" s="38"/>
      <c r="I980" s="38">
        <f>SUM(I969:I979)</f>
        <v>41225</v>
      </c>
      <c r="J980" s="38"/>
      <c r="K980" s="38">
        <f>SUM(K969:K979)</f>
        <v>201683</v>
      </c>
      <c r="L980" s="29"/>
    </row>
    <row r="981" spans="1:12">
      <c r="A981" s="22"/>
      <c r="B981" s="23"/>
      <c r="C981" s="23"/>
      <c r="D981" s="32"/>
      <c r="E981" s="38"/>
      <c r="F981" s="38"/>
      <c r="G981" s="38"/>
      <c r="H981" s="38"/>
      <c r="I981" s="38"/>
      <c r="J981" s="38"/>
      <c r="K981" s="38"/>
      <c r="L981" s="29"/>
    </row>
    <row r="982" spans="1:12">
      <c r="A982" s="39" t="s">
        <v>682</v>
      </c>
      <c r="B982" s="33" t="s">
        <v>1164</v>
      </c>
      <c r="C982" s="34"/>
      <c r="D982" s="35">
        <f>+집계표!$G$2</f>
        <v>1.1000000000000001</v>
      </c>
      <c r="E982" s="40">
        <f>(G982+I982+K982)</f>
        <v>48032</v>
      </c>
      <c r="F982" s="40"/>
      <c r="G982" s="40"/>
      <c r="H982" s="40"/>
      <c r="I982" s="40"/>
      <c r="J982" s="40">
        <f>+G980</f>
        <v>43666</v>
      </c>
      <c r="K982" s="40">
        <f>TRUNC(D982*J982)</f>
        <v>48032</v>
      </c>
      <c r="L982" s="23"/>
    </row>
    <row r="983" spans="1:12">
      <c r="A983" s="39" t="s">
        <v>670</v>
      </c>
      <c r="B983" s="33" t="s">
        <v>425</v>
      </c>
      <c r="C983" s="34"/>
      <c r="D983" s="35">
        <f>+집계표!$H$2</f>
        <v>0.2</v>
      </c>
      <c r="E983" s="40">
        <f>(G983+I983+K983)</f>
        <v>18339</v>
      </c>
      <c r="F983" s="40"/>
      <c r="G983" s="40"/>
      <c r="H983" s="40"/>
      <c r="I983" s="40"/>
      <c r="J983" s="40">
        <f>+J982+K982</f>
        <v>91698</v>
      </c>
      <c r="K983" s="40">
        <f>TRUNC(D983*J983)</f>
        <v>18339</v>
      </c>
      <c r="L983" s="23"/>
    </row>
    <row r="984" spans="1:12">
      <c r="A984" s="39" t="s">
        <v>718</v>
      </c>
      <c r="B984" s="33"/>
      <c r="C984" s="34"/>
      <c r="D984" s="36"/>
      <c r="E984" s="40">
        <f>SUM(E980:E983)</f>
        <v>352945</v>
      </c>
      <c r="F984" s="40"/>
      <c r="G984" s="40">
        <f>SUM(G980:G983)</f>
        <v>43666</v>
      </c>
      <c r="H984" s="40"/>
      <c r="I984" s="40">
        <f>SUM(I980:I983)</f>
        <v>41225</v>
      </c>
      <c r="J984" s="40"/>
      <c r="K984" s="40">
        <f>SUM(K980:K983)</f>
        <v>268054</v>
      </c>
      <c r="L984" s="23"/>
    </row>
    <row r="985" spans="1:12" ht="17.25" customHeight="1">
      <c r="A985" s="39"/>
      <c r="B985" s="30"/>
      <c r="C985" s="23"/>
      <c r="D985" s="32"/>
      <c r="E985" s="38"/>
      <c r="F985" s="38"/>
      <c r="G985" s="38"/>
      <c r="H985" s="53"/>
      <c r="I985" s="38"/>
      <c r="J985" s="38"/>
      <c r="K985" s="38"/>
      <c r="L985" s="23"/>
    </row>
    <row r="986" spans="1:12" ht="17.25" customHeight="1">
      <c r="A986" s="41" t="s">
        <v>1934</v>
      </c>
      <c r="B986" s="37"/>
      <c r="C986" s="23"/>
      <c r="D986" s="23"/>
      <c r="E986" s="42"/>
      <c r="F986" s="54"/>
      <c r="G986" s="42"/>
      <c r="H986" s="54"/>
      <c r="I986" s="42"/>
      <c r="J986" s="54"/>
      <c r="K986" s="42"/>
      <c r="L986" s="28"/>
    </row>
    <row r="987" spans="1:12">
      <c r="A987" s="22" t="s">
        <v>1154</v>
      </c>
      <c r="B987" s="30"/>
      <c r="C987" s="23" t="s">
        <v>685</v>
      </c>
      <c r="D987" s="59">
        <v>0.17</v>
      </c>
      <c r="E987" s="38">
        <f t="shared" ref="E987:E997" si="63">+G987+I987+K987</f>
        <v>46395</v>
      </c>
      <c r="F987" s="38">
        <f>+인건비!$D$6</f>
        <v>272915</v>
      </c>
      <c r="G987" s="38">
        <f>TRUNC(D987*F987)</f>
        <v>46395</v>
      </c>
      <c r="H987" s="53"/>
      <c r="I987" s="53"/>
      <c r="J987" s="53"/>
      <c r="K987" s="53"/>
      <c r="L987" s="23"/>
    </row>
    <row r="988" spans="1:12" ht="17.25" customHeight="1">
      <c r="A988" s="22" t="s">
        <v>678</v>
      </c>
      <c r="B988" s="23"/>
      <c r="C988" s="23" t="s">
        <v>685</v>
      </c>
      <c r="D988" s="59">
        <v>0.31</v>
      </c>
      <c r="E988" s="38">
        <f t="shared" si="63"/>
        <v>69271</v>
      </c>
      <c r="F988" s="38"/>
      <c r="G988" s="38"/>
      <c r="H988" s="38"/>
      <c r="I988" s="38"/>
      <c r="J988" s="38">
        <f>+인건비!$E$21</f>
        <v>223458</v>
      </c>
      <c r="K988" s="38">
        <f>TRUNC(D988*J988)</f>
        <v>69271</v>
      </c>
      <c r="L988" s="23"/>
    </row>
    <row r="989" spans="1:12" ht="17.25" customHeight="1">
      <c r="A989" s="22" t="s">
        <v>1187</v>
      </c>
      <c r="B989" s="23"/>
      <c r="C989" s="23" t="s">
        <v>685</v>
      </c>
      <c r="D989" s="59">
        <v>0.24</v>
      </c>
      <c r="E989" s="38">
        <f t="shared" si="63"/>
        <v>51413</v>
      </c>
      <c r="F989" s="38"/>
      <c r="G989" s="38"/>
      <c r="H989" s="38"/>
      <c r="I989" s="38"/>
      <c r="J989" s="38">
        <f>+인건비!$E$18</f>
        <v>214222</v>
      </c>
      <c r="K989" s="38">
        <f>TRUNC(D989*J989)</f>
        <v>51413</v>
      </c>
      <c r="L989" s="23"/>
    </row>
    <row r="990" spans="1:12" ht="17.25" customHeight="1">
      <c r="A990" s="22" t="s">
        <v>1182</v>
      </c>
      <c r="B990" s="23"/>
      <c r="C990" s="23" t="s">
        <v>685</v>
      </c>
      <c r="D990" s="59">
        <v>0.31</v>
      </c>
      <c r="E990" s="38">
        <f t="shared" si="63"/>
        <v>51318</v>
      </c>
      <c r="F990" s="38"/>
      <c r="G990" s="38"/>
      <c r="H990" s="38"/>
      <c r="I990" s="38"/>
      <c r="J990" s="38">
        <f>+인건비!$E$17</f>
        <v>165545</v>
      </c>
      <c r="K990" s="38">
        <f>TRUNC(D990*J990)</f>
        <v>51318</v>
      </c>
      <c r="L990" s="23"/>
    </row>
    <row r="991" spans="1:12" ht="17.25" customHeight="1">
      <c r="A991" s="22" t="s">
        <v>1467</v>
      </c>
      <c r="B991" s="23" t="s">
        <v>1522</v>
      </c>
      <c r="C991" s="23" t="s">
        <v>665</v>
      </c>
      <c r="D991" s="31">
        <v>2.5000000000000001E-2</v>
      </c>
      <c r="E991" s="38">
        <f t="shared" si="63"/>
        <v>8500</v>
      </c>
      <c r="F991" s="38"/>
      <c r="G991" s="38"/>
      <c r="H991" s="38">
        <f>+재료비!$K$39</f>
        <v>340000</v>
      </c>
      <c r="I991" s="38">
        <f>TRUNC(D991*H991)</f>
        <v>8500</v>
      </c>
      <c r="J991" s="38"/>
      <c r="K991" s="38"/>
      <c r="L991" s="23"/>
    </row>
    <row r="992" spans="1:12" ht="17.25" customHeight="1">
      <c r="A992" s="22" t="s">
        <v>1131</v>
      </c>
      <c r="B992" s="23" t="s">
        <v>680</v>
      </c>
      <c r="C992" s="23" t="s">
        <v>665</v>
      </c>
      <c r="D992" s="32">
        <v>1</v>
      </c>
      <c r="E992" s="38">
        <f t="shared" si="63"/>
        <v>23000</v>
      </c>
      <c r="F992" s="38"/>
      <c r="G992" s="38"/>
      <c r="H992" s="38">
        <f>+재료비!$K$55</f>
        <v>23000</v>
      </c>
      <c r="I992" s="38">
        <f>TRUNC(D992*H992)</f>
        <v>23000</v>
      </c>
      <c r="J992" s="38"/>
      <c r="K992" s="38"/>
      <c r="L992" s="23"/>
    </row>
    <row r="993" spans="1:12" ht="17.25" customHeight="1">
      <c r="A993" s="22" t="s">
        <v>1348</v>
      </c>
      <c r="B993" s="23" t="s">
        <v>680</v>
      </c>
      <c r="C993" s="23" t="s">
        <v>665</v>
      </c>
      <c r="D993" s="31">
        <v>2.5000000000000001E-2</v>
      </c>
      <c r="E993" s="38">
        <f t="shared" si="63"/>
        <v>1125</v>
      </c>
      <c r="F993" s="38"/>
      <c r="G993" s="38"/>
      <c r="H993" s="38">
        <f>+재료비!$K$59</f>
        <v>45000</v>
      </c>
      <c r="I993" s="38">
        <f>TRUNC(D993*H993)</f>
        <v>1125</v>
      </c>
      <c r="J993" s="38"/>
      <c r="K993" s="38"/>
      <c r="L993" s="23"/>
    </row>
    <row r="994" spans="1:12" ht="17.25" customHeight="1">
      <c r="A994" s="22" t="s">
        <v>1339</v>
      </c>
      <c r="B994" s="23" t="s">
        <v>680</v>
      </c>
      <c r="C994" s="23" t="s">
        <v>665</v>
      </c>
      <c r="D994" s="32">
        <v>0.1</v>
      </c>
      <c r="E994" s="38">
        <f t="shared" si="63"/>
        <v>1500</v>
      </c>
      <c r="F994" s="38"/>
      <c r="G994" s="38"/>
      <c r="H994" s="38">
        <f>+재료비!$K$67</f>
        <v>15000</v>
      </c>
      <c r="I994" s="38">
        <f>TRUNC(D994*H994)</f>
        <v>1500</v>
      </c>
      <c r="J994" s="38"/>
      <c r="K994" s="38"/>
      <c r="L994" s="23"/>
    </row>
    <row r="995" spans="1:12" ht="17.25" customHeight="1">
      <c r="A995" s="22" t="s">
        <v>681</v>
      </c>
      <c r="B995" s="23"/>
      <c r="C995" s="23" t="s">
        <v>739</v>
      </c>
      <c r="D995" s="32">
        <v>9</v>
      </c>
      <c r="E995" s="38">
        <f t="shared" si="63"/>
        <v>13554</v>
      </c>
      <c r="F995" s="38"/>
      <c r="G995" s="38"/>
      <c r="H995" s="38">
        <f>+재료비!$K$7</f>
        <v>1506</v>
      </c>
      <c r="I995" s="38">
        <f>TRUNC(D995*H995)</f>
        <v>13554</v>
      </c>
      <c r="J995" s="38"/>
      <c r="K995" s="38"/>
      <c r="L995" s="23"/>
    </row>
    <row r="996" spans="1:12" ht="17.25" customHeight="1">
      <c r="A996" s="22" t="s">
        <v>668</v>
      </c>
      <c r="B996" s="23" t="s">
        <v>1327</v>
      </c>
      <c r="C996" s="23" t="s">
        <v>666</v>
      </c>
      <c r="D996" s="32">
        <v>16</v>
      </c>
      <c r="E996" s="38">
        <f t="shared" si="63"/>
        <v>2168</v>
      </c>
      <c r="F996" s="38"/>
      <c r="G996" s="38"/>
      <c r="H996" s="38">
        <f>+I995</f>
        <v>13554</v>
      </c>
      <c r="I996" s="38">
        <f>TRUNC(D996/100*H996)</f>
        <v>2168</v>
      </c>
      <c r="J996" s="38"/>
      <c r="K996" s="38"/>
      <c r="L996" s="23"/>
    </row>
    <row r="997" spans="1:12" ht="17.25" customHeight="1">
      <c r="A997" s="22" t="s">
        <v>868</v>
      </c>
      <c r="B997" s="23" t="s">
        <v>864</v>
      </c>
      <c r="C997" s="23" t="s">
        <v>770</v>
      </c>
      <c r="D997" s="59">
        <v>1.56</v>
      </c>
      <c r="E997" s="38">
        <f t="shared" si="63"/>
        <v>43743</v>
      </c>
      <c r="F997" s="38"/>
      <c r="G997" s="38"/>
      <c r="H997" s="38"/>
      <c r="I997" s="38"/>
      <c r="J997" s="38">
        <f>+기계손료!$J$40</f>
        <v>28041</v>
      </c>
      <c r="K997" s="38">
        <f>TRUNC(D997*J997)</f>
        <v>43743</v>
      </c>
      <c r="L997" s="23"/>
    </row>
    <row r="998" spans="1:12">
      <c r="A998" s="22" t="s">
        <v>701</v>
      </c>
      <c r="B998" s="23"/>
      <c r="C998" s="23"/>
      <c r="D998" s="32"/>
      <c r="E998" s="38">
        <f>SUM(E987:E997)</f>
        <v>311987</v>
      </c>
      <c r="F998" s="38"/>
      <c r="G998" s="38">
        <f>SUM(G987:G997)</f>
        <v>46395</v>
      </c>
      <c r="H998" s="38"/>
      <c r="I998" s="38">
        <f>SUM(I987:I997)</f>
        <v>49847</v>
      </c>
      <c r="J998" s="38"/>
      <c r="K998" s="38">
        <f>SUM(K987:K997)</f>
        <v>215745</v>
      </c>
      <c r="L998" s="29"/>
    </row>
    <row r="999" spans="1:12">
      <c r="A999" s="22"/>
      <c r="B999" s="23"/>
      <c r="C999" s="23"/>
      <c r="D999" s="32"/>
      <c r="E999" s="38"/>
      <c r="F999" s="38"/>
      <c r="G999" s="38"/>
      <c r="H999" s="38"/>
      <c r="I999" s="38"/>
      <c r="J999" s="38"/>
      <c r="K999" s="38"/>
      <c r="L999" s="29"/>
    </row>
    <row r="1000" spans="1:12">
      <c r="A1000" s="39" t="s">
        <v>682</v>
      </c>
      <c r="B1000" s="33" t="s">
        <v>1164</v>
      </c>
      <c r="C1000" s="34"/>
      <c r="D1000" s="35">
        <f>+집계표!$G$2</f>
        <v>1.1000000000000001</v>
      </c>
      <c r="E1000" s="40">
        <f>(G1000+I1000+K1000)</f>
        <v>51034</v>
      </c>
      <c r="F1000" s="40"/>
      <c r="G1000" s="40"/>
      <c r="H1000" s="40"/>
      <c r="I1000" s="40"/>
      <c r="J1000" s="40">
        <f>+G998</f>
        <v>46395</v>
      </c>
      <c r="K1000" s="40">
        <f>TRUNC(D1000*J1000)</f>
        <v>51034</v>
      </c>
      <c r="L1000" s="23"/>
    </row>
    <row r="1001" spans="1:12">
      <c r="A1001" s="39" t="s">
        <v>670</v>
      </c>
      <c r="B1001" s="33" t="s">
        <v>425</v>
      </c>
      <c r="C1001" s="34"/>
      <c r="D1001" s="35">
        <f>+집계표!$H$2</f>
        <v>0.2</v>
      </c>
      <c r="E1001" s="40">
        <f>(G1001+I1001+K1001)</f>
        <v>19485</v>
      </c>
      <c r="F1001" s="40"/>
      <c r="G1001" s="40"/>
      <c r="H1001" s="40"/>
      <c r="I1001" s="40"/>
      <c r="J1001" s="40">
        <f>+J1000+K1000</f>
        <v>97429</v>
      </c>
      <c r="K1001" s="40">
        <f>TRUNC(D1001*J1001)</f>
        <v>19485</v>
      </c>
      <c r="L1001" s="23"/>
    </row>
    <row r="1002" spans="1:12">
      <c r="A1002" s="39" t="s">
        <v>718</v>
      </c>
      <c r="B1002" s="33"/>
      <c r="C1002" s="34"/>
      <c r="D1002" s="36"/>
      <c r="E1002" s="40">
        <f>SUM(E998:E1001)</f>
        <v>382506</v>
      </c>
      <c r="F1002" s="40"/>
      <c r="G1002" s="40">
        <f>SUM(G998:G1001)</f>
        <v>46395</v>
      </c>
      <c r="H1002" s="40"/>
      <c r="I1002" s="40">
        <f>SUM(I998:I1001)</f>
        <v>49847</v>
      </c>
      <c r="J1002" s="40"/>
      <c r="K1002" s="40">
        <f>SUM(K998:K1001)</f>
        <v>286264</v>
      </c>
      <c r="L1002" s="23"/>
    </row>
    <row r="1003" spans="1:12" ht="17.25" customHeight="1">
      <c r="A1003" s="39"/>
      <c r="B1003" s="30"/>
      <c r="C1003" s="23"/>
      <c r="D1003" s="32"/>
      <c r="E1003" s="38"/>
      <c r="F1003" s="38"/>
      <c r="G1003" s="38"/>
      <c r="H1003" s="53"/>
      <c r="I1003" s="38"/>
      <c r="J1003" s="38"/>
      <c r="K1003" s="38"/>
      <c r="L1003" s="23"/>
    </row>
    <row r="1004" spans="1:12" ht="17.25" customHeight="1">
      <c r="A1004" s="41" t="s">
        <v>1725</v>
      </c>
      <c r="B1004" s="37"/>
      <c r="C1004" s="23"/>
      <c r="D1004" s="23"/>
      <c r="E1004" s="42"/>
      <c r="F1004" s="54"/>
      <c r="G1004" s="42"/>
      <c r="H1004" s="54"/>
      <c r="I1004" s="42"/>
      <c r="J1004" s="54"/>
      <c r="K1004" s="42"/>
      <c r="L1004" s="28"/>
    </row>
    <row r="1005" spans="1:12">
      <c r="A1005" s="22" t="s">
        <v>1154</v>
      </c>
      <c r="B1005" s="30"/>
      <c r="C1005" s="23" t="s">
        <v>685</v>
      </c>
      <c r="D1005" s="59">
        <v>0.17</v>
      </c>
      <c r="E1005" s="38">
        <f t="shared" ref="E1005:E1015" si="64">+G1005+I1005+K1005</f>
        <v>46395</v>
      </c>
      <c r="F1005" s="38">
        <f>+인건비!$D$6</f>
        <v>272915</v>
      </c>
      <c r="G1005" s="38">
        <f>TRUNC(D1005*F1005)</f>
        <v>46395</v>
      </c>
      <c r="H1005" s="53"/>
      <c r="I1005" s="53"/>
      <c r="J1005" s="53"/>
      <c r="K1005" s="53"/>
      <c r="L1005" s="23"/>
    </row>
    <row r="1006" spans="1:12" ht="17.25" customHeight="1">
      <c r="A1006" s="22" t="s">
        <v>678</v>
      </c>
      <c r="B1006" s="23"/>
      <c r="C1006" s="23" t="s">
        <v>685</v>
      </c>
      <c r="D1006" s="32">
        <v>0.4</v>
      </c>
      <c r="E1006" s="38">
        <f t="shared" si="64"/>
        <v>89383</v>
      </c>
      <c r="F1006" s="38"/>
      <c r="G1006" s="38"/>
      <c r="H1006" s="38"/>
      <c r="I1006" s="38"/>
      <c r="J1006" s="38">
        <f>+인건비!$E$21</f>
        <v>223458</v>
      </c>
      <c r="K1006" s="38">
        <f>TRUNC(D1006*J1006)</f>
        <v>89383</v>
      </c>
      <c r="L1006" s="23"/>
    </row>
    <row r="1007" spans="1:12" ht="17.25" customHeight="1">
      <c r="A1007" s="22" t="s">
        <v>1187</v>
      </c>
      <c r="B1007" s="23"/>
      <c r="C1007" s="23" t="s">
        <v>685</v>
      </c>
      <c r="D1007" s="32">
        <v>0.2</v>
      </c>
      <c r="E1007" s="38">
        <f t="shared" si="64"/>
        <v>42844</v>
      </c>
      <c r="F1007" s="38"/>
      <c r="G1007" s="38"/>
      <c r="H1007" s="38"/>
      <c r="I1007" s="38"/>
      <c r="J1007" s="38">
        <f>+인건비!$E$18</f>
        <v>214222</v>
      </c>
      <c r="K1007" s="38">
        <f>TRUNC(D1007*J1007)</f>
        <v>42844</v>
      </c>
      <c r="L1007" s="23"/>
    </row>
    <row r="1008" spans="1:12" ht="17.25" customHeight="1">
      <c r="A1008" s="22" t="s">
        <v>1182</v>
      </c>
      <c r="B1008" s="23"/>
      <c r="C1008" s="23" t="s">
        <v>685</v>
      </c>
      <c r="D1008" s="32">
        <v>0.4</v>
      </c>
      <c r="E1008" s="38">
        <f t="shared" si="64"/>
        <v>66218</v>
      </c>
      <c r="F1008" s="38"/>
      <c r="G1008" s="38"/>
      <c r="H1008" s="38"/>
      <c r="I1008" s="38"/>
      <c r="J1008" s="38">
        <f>+인건비!$E$17</f>
        <v>165545</v>
      </c>
      <c r="K1008" s="38">
        <f>TRUNC(D1008*J1008)</f>
        <v>66218</v>
      </c>
      <c r="L1008" s="23"/>
    </row>
    <row r="1009" spans="1:12" ht="17.25" customHeight="1">
      <c r="A1009" s="22" t="s">
        <v>1467</v>
      </c>
      <c r="B1009" s="23" t="s">
        <v>1522</v>
      </c>
      <c r="C1009" s="23" t="s">
        <v>665</v>
      </c>
      <c r="D1009" s="31">
        <v>2.5000000000000001E-2</v>
      </c>
      <c r="E1009" s="38">
        <f t="shared" si="64"/>
        <v>8500</v>
      </c>
      <c r="F1009" s="38"/>
      <c r="G1009" s="38"/>
      <c r="H1009" s="38">
        <f>+재료비!$K$39</f>
        <v>340000</v>
      </c>
      <c r="I1009" s="38">
        <f>TRUNC(D1009*H1009)</f>
        <v>8500</v>
      </c>
      <c r="J1009" s="38"/>
      <c r="K1009" s="38"/>
      <c r="L1009" s="23"/>
    </row>
    <row r="1010" spans="1:12" ht="17.25" customHeight="1">
      <c r="A1010" s="22" t="s">
        <v>1131</v>
      </c>
      <c r="B1010" s="23" t="s">
        <v>680</v>
      </c>
      <c r="C1010" s="23" t="s">
        <v>665</v>
      </c>
      <c r="D1010" s="32">
        <v>1</v>
      </c>
      <c r="E1010" s="38">
        <f t="shared" si="64"/>
        <v>23000</v>
      </c>
      <c r="F1010" s="38"/>
      <c r="G1010" s="38"/>
      <c r="H1010" s="38">
        <f>+재료비!$K$55</f>
        <v>23000</v>
      </c>
      <c r="I1010" s="38">
        <f>TRUNC(D1010*H1010)</f>
        <v>23000</v>
      </c>
      <c r="J1010" s="38"/>
      <c r="K1010" s="38"/>
      <c r="L1010" s="23"/>
    </row>
    <row r="1011" spans="1:12" ht="17.25" customHeight="1">
      <c r="A1011" s="22" t="s">
        <v>1348</v>
      </c>
      <c r="B1011" s="23" t="s">
        <v>680</v>
      </c>
      <c r="C1011" s="23" t="s">
        <v>665</v>
      </c>
      <c r="D1011" s="31">
        <v>2.5000000000000001E-2</v>
      </c>
      <c r="E1011" s="38">
        <f t="shared" si="64"/>
        <v>1125</v>
      </c>
      <c r="F1011" s="38"/>
      <c r="G1011" s="38"/>
      <c r="H1011" s="38">
        <f>+재료비!$K$59</f>
        <v>45000</v>
      </c>
      <c r="I1011" s="38">
        <f>TRUNC(D1011*H1011)</f>
        <v>1125</v>
      </c>
      <c r="J1011" s="38"/>
      <c r="K1011" s="38"/>
      <c r="L1011" s="23"/>
    </row>
    <row r="1012" spans="1:12" ht="17.25" customHeight="1">
      <c r="A1012" s="22" t="s">
        <v>1339</v>
      </c>
      <c r="B1012" s="23" t="s">
        <v>680</v>
      </c>
      <c r="C1012" s="23" t="s">
        <v>665</v>
      </c>
      <c r="D1012" s="32">
        <v>0.1</v>
      </c>
      <c r="E1012" s="38">
        <f t="shared" si="64"/>
        <v>1500</v>
      </c>
      <c r="F1012" s="38"/>
      <c r="G1012" s="38"/>
      <c r="H1012" s="38">
        <f>+재료비!$K$67</f>
        <v>15000</v>
      </c>
      <c r="I1012" s="38">
        <f>TRUNC(D1012*H1012)</f>
        <v>1500</v>
      </c>
      <c r="J1012" s="38"/>
      <c r="K1012" s="38"/>
      <c r="L1012" s="23"/>
    </row>
    <row r="1013" spans="1:12" ht="17.25" customHeight="1">
      <c r="A1013" s="22" t="s">
        <v>681</v>
      </c>
      <c r="B1013" s="23"/>
      <c r="C1013" s="23" t="s">
        <v>739</v>
      </c>
      <c r="D1013" s="32">
        <v>11</v>
      </c>
      <c r="E1013" s="38">
        <f t="shared" si="64"/>
        <v>16566</v>
      </c>
      <c r="F1013" s="38"/>
      <c r="G1013" s="38"/>
      <c r="H1013" s="38">
        <f>+재료비!$K$7</f>
        <v>1506</v>
      </c>
      <c r="I1013" s="38">
        <f>TRUNC(D1013*H1013)</f>
        <v>16566</v>
      </c>
      <c r="J1013" s="38"/>
      <c r="K1013" s="38"/>
      <c r="L1013" s="23"/>
    </row>
    <row r="1014" spans="1:12" ht="17.25" customHeight="1">
      <c r="A1014" s="22" t="s">
        <v>668</v>
      </c>
      <c r="B1014" s="23" t="s">
        <v>1327</v>
      </c>
      <c r="C1014" s="23" t="s">
        <v>666</v>
      </c>
      <c r="D1014" s="32">
        <v>16</v>
      </c>
      <c r="E1014" s="38">
        <f t="shared" si="64"/>
        <v>2650</v>
      </c>
      <c r="F1014" s="38"/>
      <c r="G1014" s="38"/>
      <c r="H1014" s="38">
        <f>+I1013</f>
        <v>16566</v>
      </c>
      <c r="I1014" s="38">
        <f>TRUNC(D1014/100*H1014)</f>
        <v>2650</v>
      </c>
      <c r="J1014" s="38"/>
      <c r="K1014" s="38"/>
      <c r="L1014" s="23"/>
    </row>
    <row r="1015" spans="1:12" ht="17.25" customHeight="1">
      <c r="A1015" s="22" t="s">
        <v>868</v>
      </c>
      <c r="B1015" s="23" t="s">
        <v>864</v>
      </c>
      <c r="C1015" s="23" t="s">
        <v>770</v>
      </c>
      <c r="D1015" s="32">
        <v>1.9</v>
      </c>
      <c r="E1015" s="38">
        <f t="shared" si="64"/>
        <v>53277</v>
      </c>
      <c r="F1015" s="38"/>
      <c r="G1015" s="38"/>
      <c r="H1015" s="38"/>
      <c r="I1015" s="38"/>
      <c r="J1015" s="38">
        <f>+기계손료!$J$40</f>
        <v>28041</v>
      </c>
      <c r="K1015" s="38">
        <f>TRUNC(D1015*J1015)</f>
        <v>53277</v>
      </c>
      <c r="L1015" s="23"/>
    </row>
    <row r="1016" spans="1:12">
      <c r="A1016" s="22" t="s">
        <v>701</v>
      </c>
      <c r="B1016" s="23"/>
      <c r="C1016" s="23"/>
      <c r="D1016" s="32"/>
      <c r="E1016" s="38">
        <f>SUM(E1005:E1015)</f>
        <v>351458</v>
      </c>
      <c r="F1016" s="38"/>
      <c r="G1016" s="38">
        <f>SUM(G1005:G1015)</f>
        <v>46395</v>
      </c>
      <c r="H1016" s="38"/>
      <c r="I1016" s="38">
        <f>SUM(I1005:I1015)</f>
        <v>53341</v>
      </c>
      <c r="J1016" s="38"/>
      <c r="K1016" s="38">
        <f>SUM(K1005:K1015)</f>
        <v>251722</v>
      </c>
      <c r="L1016" s="29"/>
    </row>
    <row r="1017" spans="1:12">
      <c r="A1017" s="22"/>
      <c r="B1017" s="23"/>
      <c r="C1017" s="23"/>
      <c r="D1017" s="32"/>
      <c r="E1017" s="38"/>
      <c r="F1017" s="38"/>
      <c r="G1017" s="38"/>
      <c r="H1017" s="38"/>
      <c r="I1017" s="38"/>
      <c r="J1017" s="38"/>
      <c r="K1017" s="38"/>
      <c r="L1017" s="29"/>
    </row>
    <row r="1018" spans="1:12">
      <c r="A1018" s="39" t="s">
        <v>682</v>
      </c>
      <c r="B1018" s="33" t="s">
        <v>1164</v>
      </c>
      <c r="C1018" s="34"/>
      <c r="D1018" s="35">
        <f>+집계표!$G$2</f>
        <v>1.1000000000000001</v>
      </c>
      <c r="E1018" s="40">
        <f>(G1018+I1018+K1018)</f>
        <v>51034</v>
      </c>
      <c r="F1018" s="40"/>
      <c r="G1018" s="40"/>
      <c r="H1018" s="40"/>
      <c r="I1018" s="40"/>
      <c r="J1018" s="40">
        <f>+G1016</f>
        <v>46395</v>
      </c>
      <c r="K1018" s="40">
        <f>TRUNC(D1018*J1018)</f>
        <v>51034</v>
      </c>
      <c r="L1018" s="23"/>
    </row>
    <row r="1019" spans="1:12">
      <c r="A1019" s="39" t="s">
        <v>670</v>
      </c>
      <c r="B1019" s="33" t="s">
        <v>425</v>
      </c>
      <c r="C1019" s="34"/>
      <c r="D1019" s="35">
        <f>+집계표!$H$2</f>
        <v>0.2</v>
      </c>
      <c r="E1019" s="40">
        <f>(G1019+I1019+K1019)</f>
        <v>19485</v>
      </c>
      <c r="F1019" s="40"/>
      <c r="G1019" s="40"/>
      <c r="H1019" s="40"/>
      <c r="I1019" s="40"/>
      <c r="J1019" s="40">
        <f>+J1018+K1018</f>
        <v>97429</v>
      </c>
      <c r="K1019" s="40">
        <f>TRUNC(D1019*J1019)</f>
        <v>19485</v>
      </c>
      <c r="L1019" s="23"/>
    </row>
    <row r="1020" spans="1:12">
      <c r="A1020" s="39" t="s">
        <v>718</v>
      </c>
      <c r="B1020" s="33"/>
      <c r="C1020" s="34"/>
      <c r="D1020" s="36"/>
      <c r="E1020" s="40">
        <f>SUM(E1016:E1019)</f>
        <v>421977</v>
      </c>
      <c r="F1020" s="40"/>
      <c r="G1020" s="40">
        <f>SUM(G1016:G1019)</f>
        <v>46395</v>
      </c>
      <c r="H1020" s="40"/>
      <c r="I1020" s="40">
        <f>SUM(I1016:I1019)</f>
        <v>53341</v>
      </c>
      <c r="J1020" s="40"/>
      <c r="K1020" s="40">
        <f>SUM(K1016:K1019)</f>
        <v>322241</v>
      </c>
      <c r="L1020" s="23"/>
    </row>
    <row r="1021" spans="1:12" ht="17.25" customHeight="1">
      <c r="A1021" s="39"/>
      <c r="B1021" s="30"/>
      <c r="C1021" s="23"/>
      <c r="D1021" s="32"/>
      <c r="E1021" s="38"/>
      <c r="F1021" s="38"/>
      <c r="G1021" s="38"/>
      <c r="H1021" s="53"/>
      <c r="I1021" s="38"/>
      <c r="J1021" s="38"/>
      <c r="K1021" s="38"/>
      <c r="L1021" s="23"/>
    </row>
    <row r="1022" spans="1:12" ht="17.25" customHeight="1">
      <c r="A1022" s="41" t="s">
        <v>1937</v>
      </c>
      <c r="B1022" s="37"/>
      <c r="C1022" s="23"/>
      <c r="D1022" s="23"/>
      <c r="E1022" s="42"/>
      <c r="F1022" s="54"/>
      <c r="G1022" s="42"/>
      <c r="H1022" s="54"/>
      <c r="I1022" s="42"/>
      <c r="J1022" s="54"/>
      <c r="K1022" s="42"/>
      <c r="L1022" s="28"/>
    </row>
    <row r="1023" spans="1:12">
      <c r="A1023" s="22" t="s">
        <v>1154</v>
      </c>
      <c r="B1023" s="30"/>
      <c r="C1023" s="23" t="s">
        <v>685</v>
      </c>
      <c r="D1023" s="59">
        <v>0.33</v>
      </c>
      <c r="E1023" s="38">
        <f t="shared" ref="E1023:E1033" si="65">+G1023+I1023+K1023</f>
        <v>90061</v>
      </c>
      <c r="F1023" s="38">
        <f>+인건비!$D$6</f>
        <v>272915</v>
      </c>
      <c r="G1023" s="38">
        <f>TRUNC(D1023*F1023)</f>
        <v>90061</v>
      </c>
      <c r="H1023" s="53"/>
      <c r="I1023" s="53"/>
      <c r="J1023" s="53"/>
      <c r="K1023" s="53"/>
      <c r="L1023" s="23"/>
    </row>
    <row r="1024" spans="1:12" ht="17.25" customHeight="1">
      <c r="A1024" s="22" t="s">
        <v>678</v>
      </c>
      <c r="B1024" s="23"/>
      <c r="C1024" s="23" t="s">
        <v>685</v>
      </c>
      <c r="D1024" s="59">
        <v>0.53</v>
      </c>
      <c r="E1024" s="38">
        <f t="shared" si="65"/>
        <v>118432</v>
      </c>
      <c r="F1024" s="38"/>
      <c r="G1024" s="38"/>
      <c r="H1024" s="38"/>
      <c r="I1024" s="38"/>
      <c r="J1024" s="38">
        <f>+인건비!$E$21</f>
        <v>223458</v>
      </c>
      <c r="K1024" s="38">
        <f>TRUNC(D1024*J1024)</f>
        <v>118432</v>
      </c>
      <c r="L1024" s="23"/>
    </row>
    <row r="1025" spans="1:12" ht="17.25" customHeight="1">
      <c r="A1025" s="22" t="s">
        <v>1187</v>
      </c>
      <c r="B1025" s="23"/>
      <c r="C1025" s="23" t="s">
        <v>685</v>
      </c>
      <c r="D1025" s="59">
        <v>0.44</v>
      </c>
      <c r="E1025" s="38">
        <f t="shared" si="65"/>
        <v>94257</v>
      </c>
      <c r="F1025" s="38"/>
      <c r="G1025" s="38"/>
      <c r="H1025" s="38"/>
      <c r="I1025" s="38"/>
      <c r="J1025" s="38">
        <f>+인건비!$E$18</f>
        <v>214222</v>
      </c>
      <c r="K1025" s="38">
        <f>TRUNC(D1025*J1025)</f>
        <v>94257</v>
      </c>
      <c r="L1025" s="23"/>
    </row>
    <row r="1026" spans="1:12" ht="17.25" customHeight="1">
      <c r="A1026" s="22" t="s">
        <v>1182</v>
      </c>
      <c r="B1026" s="23"/>
      <c r="C1026" s="23" t="s">
        <v>685</v>
      </c>
      <c r="D1026" s="59">
        <v>0.53</v>
      </c>
      <c r="E1026" s="38">
        <f t="shared" si="65"/>
        <v>87738</v>
      </c>
      <c r="F1026" s="38"/>
      <c r="G1026" s="38"/>
      <c r="H1026" s="38"/>
      <c r="I1026" s="38"/>
      <c r="J1026" s="38">
        <f>+인건비!$E$17</f>
        <v>165545</v>
      </c>
      <c r="K1026" s="38">
        <f>TRUNC(D1026*J1026)</f>
        <v>87738</v>
      </c>
      <c r="L1026" s="23"/>
    </row>
    <row r="1027" spans="1:12" ht="17.25" customHeight="1">
      <c r="A1027" s="22" t="s">
        <v>1467</v>
      </c>
      <c r="B1027" s="23" t="s">
        <v>1522</v>
      </c>
      <c r="C1027" s="23" t="s">
        <v>665</v>
      </c>
      <c r="D1027" s="59">
        <v>0.04</v>
      </c>
      <c r="E1027" s="38">
        <f t="shared" si="65"/>
        <v>13600</v>
      </c>
      <c r="F1027" s="38"/>
      <c r="G1027" s="38"/>
      <c r="H1027" s="38">
        <f>+재료비!$K$39</f>
        <v>340000</v>
      </c>
      <c r="I1027" s="38">
        <f>TRUNC(D1027*H1027)</f>
        <v>13600</v>
      </c>
      <c r="J1027" s="38"/>
      <c r="K1027" s="38"/>
      <c r="L1027" s="23"/>
    </row>
    <row r="1028" spans="1:12" ht="17.25" customHeight="1">
      <c r="A1028" s="22" t="s">
        <v>1139</v>
      </c>
      <c r="B1028" s="23" t="s">
        <v>680</v>
      </c>
      <c r="C1028" s="23" t="s">
        <v>665</v>
      </c>
      <c r="D1028" s="32">
        <v>0.1</v>
      </c>
      <c r="E1028" s="38">
        <f t="shared" si="65"/>
        <v>14400</v>
      </c>
      <c r="F1028" s="38"/>
      <c r="G1028" s="38"/>
      <c r="H1028" s="38">
        <f>+재료비!$K$71</f>
        <v>144000</v>
      </c>
      <c r="I1028" s="38">
        <f>TRUNC(D1028*H1028)</f>
        <v>14400</v>
      </c>
      <c r="J1028" s="38"/>
      <c r="K1028" s="38"/>
      <c r="L1028" s="23"/>
    </row>
    <row r="1029" spans="1:12" ht="17.25" customHeight="1">
      <c r="A1029" s="22" t="s">
        <v>422</v>
      </c>
      <c r="B1029" s="23" t="s">
        <v>680</v>
      </c>
      <c r="C1029" s="23" t="s">
        <v>665</v>
      </c>
      <c r="D1029" s="59">
        <v>0.03</v>
      </c>
      <c r="E1029" s="38">
        <f t="shared" si="65"/>
        <v>5100</v>
      </c>
      <c r="F1029" s="38"/>
      <c r="G1029" s="38"/>
      <c r="H1029" s="38">
        <f>+재료비!$K$74</f>
        <v>170000</v>
      </c>
      <c r="I1029" s="38">
        <f>TRUNC(D1029*H1029)</f>
        <v>5100</v>
      </c>
      <c r="J1029" s="38"/>
      <c r="K1029" s="38"/>
      <c r="L1029" s="23"/>
    </row>
    <row r="1030" spans="1:12" ht="17.25" customHeight="1">
      <c r="A1030" s="22" t="s">
        <v>1339</v>
      </c>
      <c r="B1030" s="23" t="s">
        <v>680</v>
      </c>
      <c r="C1030" s="23" t="s">
        <v>665</v>
      </c>
      <c r="D1030" s="32">
        <v>0.1</v>
      </c>
      <c r="E1030" s="38">
        <f t="shared" si="65"/>
        <v>1500</v>
      </c>
      <c r="F1030" s="38"/>
      <c r="G1030" s="38"/>
      <c r="H1030" s="38">
        <f>+재료비!$K$67</f>
        <v>15000</v>
      </c>
      <c r="I1030" s="38">
        <f>TRUNC(D1030*H1030)</f>
        <v>1500</v>
      </c>
      <c r="J1030" s="38"/>
      <c r="K1030" s="38"/>
      <c r="L1030" s="23"/>
    </row>
    <row r="1031" spans="1:12" ht="17.25" customHeight="1">
      <c r="A1031" s="22" t="s">
        <v>681</v>
      </c>
      <c r="B1031" s="23"/>
      <c r="C1031" s="23" t="s">
        <v>739</v>
      </c>
      <c r="D1031" s="32">
        <v>12.8</v>
      </c>
      <c r="E1031" s="38">
        <f t="shared" si="65"/>
        <v>19276</v>
      </c>
      <c r="F1031" s="38"/>
      <c r="G1031" s="38"/>
      <c r="H1031" s="38">
        <f>+재료비!$K$7</f>
        <v>1506</v>
      </c>
      <c r="I1031" s="38">
        <f>TRUNC(D1031*H1031)</f>
        <v>19276</v>
      </c>
      <c r="J1031" s="38"/>
      <c r="K1031" s="38"/>
      <c r="L1031" s="23"/>
    </row>
    <row r="1032" spans="1:12" ht="17.25" customHeight="1">
      <c r="A1032" s="22" t="s">
        <v>668</v>
      </c>
      <c r="B1032" s="23" t="s">
        <v>1327</v>
      </c>
      <c r="C1032" s="23" t="s">
        <v>666</v>
      </c>
      <c r="D1032" s="32">
        <v>16</v>
      </c>
      <c r="E1032" s="38">
        <f t="shared" si="65"/>
        <v>3084</v>
      </c>
      <c r="F1032" s="38"/>
      <c r="G1032" s="38"/>
      <c r="H1032" s="38">
        <f>+I1031</f>
        <v>19276</v>
      </c>
      <c r="I1032" s="38">
        <f>TRUNC(D1032/100*H1032)</f>
        <v>3084</v>
      </c>
      <c r="J1032" s="38"/>
      <c r="K1032" s="38"/>
      <c r="L1032" s="23"/>
    </row>
    <row r="1033" spans="1:12" ht="17.25" customHeight="1">
      <c r="A1033" s="22" t="s">
        <v>868</v>
      </c>
      <c r="B1033" s="23" t="s">
        <v>864</v>
      </c>
      <c r="C1033" s="23" t="s">
        <v>770</v>
      </c>
      <c r="D1033" s="59">
        <v>2.2200000000000002</v>
      </c>
      <c r="E1033" s="38">
        <f t="shared" si="65"/>
        <v>62251</v>
      </c>
      <c r="F1033" s="38"/>
      <c r="G1033" s="38"/>
      <c r="H1033" s="38"/>
      <c r="I1033" s="38"/>
      <c r="J1033" s="38">
        <f>+기계손료!$J$40</f>
        <v>28041</v>
      </c>
      <c r="K1033" s="38">
        <f>TRUNC(D1033*J1033)</f>
        <v>62251</v>
      </c>
      <c r="L1033" s="23"/>
    </row>
    <row r="1034" spans="1:12">
      <c r="A1034" s="22" t="s">
        <v>701</v>
      </c>
      <c r="B1034" s="23"/>
      <c r="C1034" s="23"/>
      <c r="D1034" s="32"/>
      <c r="E1034" s="38">
        <f>SUM(E1023:E1033)</f>
        <v>509699</v>
      </c>
      <c r="F1034" s="38"/>
      <c r="G1034" s="38">
        <f>SUM(G1023:G1033)</f>
        <v>90061</v>
      </c>
      <c r="H1034" s="38"/>
      <c r="I1034" s="38">
        <f>SUM(I1023:I1033)</f>
        <v>56960</v>
      </c>
      <c r="J1034" s="38"/>
      <c r="K1034" s="38">
        <f>SUM(K1023:K1033)</f>
        <v>362678</v>
      </c>
      <c r="L1034" s="29"/>
    </row>
    <row r="1035" spans="1:12">
      <c r="A1035" s="22"/>
      <c r="B1035" s="23"/>
      <c r="C1035" s="23"/>
      <c r="D1035" s="32"/>
      <c r="E1035" s="38"/>
      <c r="F1035" s="38"/>
      <c r="G1035" s="38"/>
      <c r="H1035" s="38"/>
      <c r="I1035" s="38"/>
      <c r="J1035" s="38"/>
      <c r="K1035" s="38"/>
      <c r="L1035" s="29"/>
    </row>
    <row r="1036" spans="1:12">
      <c r="A1036" s="39" t="s">
        <v>682</v>
      </c>
      <c r="B1036" s="33" t="s">
        <v>1164</v>
      </c>
      <c r="C1036" s="34"/>
      <c r="D1036" s="35">
        <f>+집계표!$G$2</f>
        <v>1.1000000000000001</v>
      </c>
      <c r="E1036" s="40">
        <f>(G1036+I1036+K1036)</f>
        <v>99067</v>
      </c>
      <c r="F1036" s="40"/>
      <c r="G1036" s="40"/>
      <c r="H1036" s="40"/>
      <c r="I1036" s="40"/>
      <c r="J1036" s="40">
        <f>+G1034</f>
        <v>90061</v>
      </c>
      <c r="K1036" s="40">
        <f>TRUNC(D1036*J1036)</f>
        <v>99067</v>
      </c>
      <c r="L1036" s="23"/>
    </row>
    <row r="1037" spans="1:12">
      <c r="A1037" s="39" t="s">
        <v>670</v>
      </c>
      <c r="B1037" s="33" t="s">
        <v>425</v>
      </c>
      <c r="C1037" s="34"/>
      <c r="D1037" s="35">
        <f>+집계표!$H$2</f>
        <v>0.2</v>
      </c>
      <c r="E1037" s="40">
        <f>(G1037+I1037+K1037)</f>
        <v>37825</v>
      </c>
      <c r="F1037" s="40"/>
      <c r="G1037" s="40"/>
      <c r="H1037" s="40"/>
      <c r="I1037" s="40"/>
      <c r="J1037" s="40">
        <f>+J1036+K1036</f>
        <v>189128</v>
      </c>
      <c r="K1037" s="40">
        <f>TRUNC(D1037*J1037)</f>
        <v>37825</v>
      </c>
      <c r="L1037" s="23"/>
    </row>
    <row r="1038" spans="1:12">
      <c r="A1038" s="39" t="s">
        <v>718</v>
      </c>
      <c r="B1038" s="33"/>
      <c r="C1038" s="34"/>
      <c r="D1038" s="36"/>
      <c r="E1038" s="40">
        <f>SUM(E1034:E1037)</f>
        <v>646591</v>
      </c>
      <c r="F1038" s="40"/>
      <c r="G1038" s="40">
        <f>SUM(G1034:G1037)</f>
        <v>90061</v>
      </c>
      <c r="H1038" s="40"/>
      <c r="I1038" s="40">
        <f>SUM(I1034:I1037)</f>
        <v>56960</v>
      </c>
      <c r="J1038" s="40"/>
      <c r="K1038" s="40">
        <f>SUM(K1034:K1037)</f>
        <v>499570</v>
      </c>
      <c r="L1038" s="23"/>
    </row>
    <row r="1039" spans="1:12" ht="17.25" customHeight="1">
      <c r="A1039" s="39"/>
      <c r="B1039" s="30"/>
      <c r="C1039" s="23"/>
      <c r="D1039" s="32"/>
      <c r="E1039" s="38"/>
      <c r="F1039" s="38"/>
      <c r="G1039" s="38"/>
      <c r="H1039" s="53"/>
      <c r="I1039" s="38"/>
      <c r="J1039" s="38"/>
      <c r="K1039" s="38"/>
      <c r="L1039" s="23"/>
    </row>
    <row r="1040" spans="1:12" ht="17.25" customHeight="1">
      <c r="A1040" s="41" t="s">
        <v>1726</v>
      </c>
      <c r="B1040" s="37"/>
      <c r="C1040" s="23"/>
      <c r="D1040" s="23"/>
      <c r="E1040" s="42"/>
      <c r="F1040" s="54"/>
      <c r="G1040" s="42"/>
      <c r="H1040" s="54"/>
      <c r="I1040" s="42"/>
      <c r="J1040" s="54"/>
      <c r="K1040" s="42"/>
      <c r="L1040" s="28"/>
    </row>
    <row r="1041" spans="1:12">
      <c r="A1041" s="22" t="s">
        <v>1154</v>
      </c>
      <c r="B1041" s="30"/>
      <c r="C1041" s="23" t="s">
        <v>685</v>
      </c>
      <c r="D1041" s="59">
        <v>0.37</v>
      </c>
      <c r="E1041" s="38">
        <f t="shared" ref="E1041:E1051" si="66">+G1041+I1041+K1041</f>
        <v>100978</v>
      </c>
      <c r="F1041" s="38">
        <f>+인건비!$D$6</f>
        <v>272915</v>
      </c>
      <c r="G1041" s="38">
        <f>TRUNC(D1041*F1041)</f>
        <v>100978</v>
      </c>
      <c r="H1041" s="53"/>
      <c r="I1041" s="53"/>
      <c r="J1041" s="53"/>
      <c r="K1041" s="53"/>
      <c r="L1041" s="23"/>
    </row>
    <row r="1042" spans="1:12" ht="17.25" customHeight="1">
      <c r="A1042" s="22" t="s">
        <v>678</v>
      </c>
      <c r="B1042" s="23"/>
      <c r="C1042" s="23" t="s">
        <v>685</v>
      </c>
      <c r="D1042" s="59">
        <v>0.63</v>
      </c>
      <c r="E1042" s="38">
        <f t="shared" si="66"/>
        <v>140778</v>
      </c>
      <c r="F1042" s="38"/>
      <c r="G1042" s="38"/>
      <c r="H1042" s="38"/>
      <c r="I1042" s="38"/>
      <c r="J1042" s="38">
        <f>+인건비!$E$21</f>
        <v>223458</v>
      </c>
      <c r="K1042" s="38">
        <f>TRUNC(D1042*J1042)</f>
        <v>140778</v>
      </c>
      <c r="L1042" s="23"/>
    </row>
    <row r="1043" spans="1:12" ht="17.25" customHeight="1">
      <c r="A1043" s="22" t="s">
        <v>1187</v>
      </c>
      <c r="B1043" s="23"/>
      <c r="C1043" s="23" t="s">
        <v>685</v>
      </c>
      <c r="D1043" s="59">
        <v>0.47</v>
      </c>
      <c r="E1043" s="38">
        <f t="shared" si="66"/>
        <v>100684</v>
      </c>
      <c r="F1043" s="38"/>
      <c r="G1043" s="38"/>
      <c r="H1043" s="38"/>
      <c r="I1043" s="38"/>
      <c r="J1043" s="38">
        <f>+인건비!$E$18</f>
        <v>214222</v>
      </c>
      <c r="K1043" s="38">
        <f>TRUNC(D1043*J1043)</f>
        <v>100684</v>
      </c>
      <c r="L1043" s="23"/>
    </row>
    <row r="1044" spans="1:12" ht="17.25" customHeight="1">
      <c r="A1044" s="22" t="s">
        <v>1182</v>
      </c>
      <c r="B1044" s="23"/>
      <c r="C1044" s="23" t="s">
        <v>685</v>
      </c>
      <c r="D1044" s="59">
        <v>0.63</v>
      </c>
      <c r="E1044" s="38">
        <f t="shared" si="66"/>
        <v>104293</v>
      </c>
      <c r="F1044" s="38"/>
      <c r="G1044" s="38"/>
      <c r="H1044" s="38"/>
      <c r="I1044" s="38"/>
      <c r="J1044" s="38">
        <f>+인건비!$E$17</f>
        <v>165545</v>
      </c>
      <c r="K1044" s="38">
        <f>TRUNC(D1044*J1044)</f>
        <v>104293</v>
      </c>
      <c r="L1044" s="23"/>
    </row>
    <row r="1045" spans="1:12" ht="17.25" customHeight="1">
      <c r="A1045" s="22" t="s">
        <v>1467</v>
      </c>
      <c r="B1045" s="23" t="s">
        <v>1522</v>
      </c>
      <c r="C1045" s="23" t="s">
        <v>665</v>
      </c>
      <c r="D1045" s="59">
        <v>0.05</v>
      </c>
      <c r="E1045" s="38">
        <f t="shared" si="66"/>
        <v>17000</v>
      </c>
      <c r="F1045" s="38"/>
      <c r="G1045" s="38"/>
      <c r="H1045" s="38">
        <f>+재료비!$K$39</f>
        <v>340000</v>
      </c>
      <c r="I1045" s="38">
        <f>TRUNC(D1045*H1045)</f>
        <v>17000</v>
      </c>
      <c r="J1045" s="38"/>
      <c r="K1045" s="38"/>
      <c r="L1045" s="23"/>
    </row>
    <row r="1046" spans="1:12" ht="17.25" customHeight="1">
      <c r="A1046" s="22" t="s">
        <v>1139</v>
      </c>
      <c r="B1046" s="23" t="s">
        <v>680</v>
      </c>
      <c r="C1046" s="23" t="s">
        <v>665</v>
      </c>
      <c r="D1046" s="59">
        <v>0.12</v>
      </c>
      <c r="E1046" s="38">
        <f t="shared" si="66"/>
        <v>17280</v>
      </c>
      <c r="F1046" s="38"/>
      <c r="G1046" s="38"/>
      <c r="H1046" s="38">
        <f>+재료비!$K$71</f>
        <v>144000</v>
      </c>
      <c r="I1046" s="38">
        <f>TRUNC(D1046*H1046)</f>
        <v>17280</v>
      </c>
      <c r="J1046" s="38"/>
      <c r="K1046" s="38"/>
      <c r="L1046" s="23"/>
    </row>
    <row r="1047" spans="1:12" ht="17.25" customHeight="1">
      <c r="A1047" s="22" t="s">
        <v>422</v>
      </c>
      <c r="B1047" s="23" t="s">
        <v>680</v>
      </c>
      <c r="C1047" s="23" t="s">
        <v>665</v>
      </c>
      <c r="D1047" s="59">
        <v>0.04</v>
      </c>
      <c r="E1047" s="38">
        <f t="shared" si="66"/>
        <v>6800</v>
      </c>
      <c r="F1047" s="38"/>
      <c r="G1047" s="38"/>
      <c r="H1047" s="38">
        <f>+재료비!$K$74</f>
        <v>170000</v>
      </c>
      <c r="I1047" s="38">
        <f>TRUNC(D1047*H1047)</f>
        <v>6800</v>
      </c>
      <c r="J1047" s="38"/>
      <c r="K1047" s="38"/>
      <c r="L1047" s="23"/>
    </row>
    <row r="1048" spans="1:12" ht="17.25" customHeight="1">
      <c r="A1048" s="22" t="s">
        <v>1339</v>
      </c>
      <c r="B1048" s="23" t="s">
        <v>680</v>
      </c>
      <c r="C1048" s="23" t="s">
        <v>665</v>
      </c>
      <c r="D1048" s="32">
        <v>0.1</v>
      </c>
      <c r="E1048" s="38">
        <f t="shared" si="66"/>
        <v>1500</v>
      </c>
      <c r="F1048" s="38"/>
      <c r="G1048" s="38"/>
      <c r="H1048" s="38">
        <f>+재료비!$K$67</f>
        <v>15000</v>
      </c>
      <c r="I1048" s="38">
        <f>TRUNC(D1048*H1048)</f>
        <v>1500</v>
      </c>
      <c r="J1048" s="38"/>
      <c r="K1048" s="38"/>
      <c r="L1048" s="23"/>
    </row>
    <row r="1049" spans="1:12" ht="17.25" customHeight="1">
      <c r="A1049" s="22" t="s">
        <v>681</v>
      </c>
      <c r="B1049" s="23"/>
      <c r="C1049" s="23" t="s">
        <v>739</v>
      </c>
      <c r="D1049" s="32">
        <v>16.5</v>
      </c>
      <c r="E1049" s="38">
        <f t="shared" si="66"/>
        <v>24849</v>
      </c>
      <c r="F1049" s="38"/>
      <c r="G1049" s="38"/>
      <c r="H1049" s="38">
        <f>+재료비!$K$7</f>
        <v>1506</v>
      </c>
      <c r="I1049" s="38">
        <f>TRUNC(D1049*H1049)</f>
        <v>24849</v>
      </c>
      <c r="J1049" s="38"/>
      <c r="K1049" s="38"/>
      <c r="L1049" s="23"/>
    </row>
    <row r="1050" spans="1:12" ht="17.25" customHeight="1">
      <c r="A1050" s="22" t="s">
        <v>668</v>
      </c>
      <c r="B1050" s="23" t="s">
        <v>1327</v>
      </c>
      <c r="C1050" s="23" t="s">
        <v>666</v>
      </c>
      <c r="D1050" s="32">
        <v>16</v>
      </c>
      <c r="E1050" s="38">
        <f t="shared" si="66"/>
        <v>3975</v>
      </c>
      <c r="F1050" s="38"/>
      <c r="G1050" s="38"/>
      <c r="H1050" s="38">
        <f>+I1049</f>
        <v>24849</v>
      </c>
      <c r="I1050" s="38">
        <f>TRUNC(D1050/100*H1050)</f>
        <v>3975</v>
      </c>
      <c r="J1050" s="38"/>
      <c r="K1050" s="38"/>
      <c r="L1050" s="23"/>
    </row>
    <row r="1051" spans="1:12" ht="17.25" customHeight="1">
      <c r="A1051" s="22" t="s">
        <v>868</v>
      </c>
      <c r="B1051" s="23" t="s">
        <v>864</v>
      </c>
      <c r="C1051" s="23" t="s">
        <v>770</v>
      </c>
      <c r="D1051" s="59">
        <v>2.85</v>
      </c>
      <c r="E1051" s="38">
        <f t="shared" si="66"/>
        <v>79916</v>
      </c>
      <c r="F1051" s="38"/>
      <c r="G1051" s="38"/>
      <c r="H1051" s="38"/>
      <c r="I1051" s="38"/>
      <c r="J1051" s="38">
        <f>+기계손료!$J$40</f>
        <v>28041</v>
      </c>
      <c r="K1051" s="38">
        <f>TRUNC(D1051*J1051)</f>
        <v>79916</v>
      </c>
      <c r="L1051" s="23"/>
    </row>
    <row r="1052" spans="1:12">
      <c r="A1052" s="22" t="s">
        <v>701</v>
      </c>
      <c r="B1052" s="23"/>
      <c r="C1052" s="23"/>
      <c r="D1052" s="32"/>
      <c r="E1052" s="38">
        <f>SUM(E1041:E1051)</f>
        <v>598053</v>
      </c>
      <c r="F1052" s="38"/>
      <c r="G1052" s="38">
        <f>SUM(G1041:G1051)</f>
        <v>100978</v>
      </c>
      <c r="H1052" s="38"/>
      <c r="I1052" s="38">
        <f>SUM(I1041:I1051)</f>
        <v>71404</v>
      </c>
      <c r="J1052" s="38"/>
      <c r="K1052" s="38">
        <f>SUM(K1041:K1051)</f>
        <v>425671</v>
      </c>
      <c r="L1052" s="29"/>
    </row>
    <row r="1053" spans="1:12">
      <c r="A1053" s="22"/>
      <c r="B1053" s="23"/>
      <c r="C1053" s="23"/>
      <c r="D1053" s="32"/>
      <c r="E1053" s="38"/>
      <c r="F1053" s="38"/>
      <c r="G1053" s="38"/>
      <c r="H1053" s="38"/>
      <c r="I1053" s="38"/>
      <c r="J1053" s="38"/>
      <c r="K1053" s="38"/>
      <c r="L1053" s="29"/>
    </row>
    <row r="1054" spans="1:12">
      <c r="A1054" s="39" t="s">
        <v>682</v>
      </c>
      <c r="B1054" s="33" t="s">
        <v>1164</v>
      </c>
      <c r="C1054" s="34"/>
      <c r="D1054" s="35">
        <f>+집계표!$G$2</f>
        <v>1.1000000000000001</v>
      </c>
      <c r="E1054" s="40">
        <f>(G1054+I1054+K1054)</f>
        <v>111075</v>
      </c>
      <c r="F1054" s="40"/>
      <c r="G1054" s="40"/>
      <c r="H1054" s="40"/>
      <c r="I1054" s="40"/>
      <c r="J1054" s="40">
        <f>+G1052</f>
        <v>100978</v>
      </c>
      <c r="K1054" s="40">
        <f>TRUNC(D1054*J1054)</f>
        <v>111075</v>
      </c>
      <c r="L1054" s="23"/>
    </row>
    <row r="1055" spans="1:12">
      <c r="A1055" s="39" t="s">
        <v>670</v>
      </c>
      <c r="B1055" s="33" t="s">
        <v>425</v>
      </c>
      <c r="C1055" s="34"/>
      <c r="D1055" s="35">
        <f>+집계표!$H$2</f>
        <v>0.2</v>
      </c>
      <c r="E1055" s="40">
        <f>(G1055+I1055+K1055)</f>
        <v>42410</v>
      </c>
      <c r="F1055" s="40"/>
      <c r="G1055" s="40"/>
      <c r="H1055" s="40"/>
      <c r="I1055" s="40"/>
      <c r="J1055" s="40">
        <f>+J1054+K1054</f>
        <v>212053</v>
      </c>
      <c r="K1055" s="40">
        <f>TRUNC(D1055*J1055)</f>
        <v>42410</v>
      </c>
      <c r="L1055" s="23"/>
    </row>
    <row r="1056" spans="1:12">
      <c r="A1056" s="39" t="s">
        <v>718</v>
      </c>
      <c r="B1056" s="33"/>
      <c r="C1056" s="34"/>
      <c r="D1056" s="36"/>
      <c r="E1056" s="40">
        <f>SUM(E1052:E1055)</f>
        <v>751538</v>
      </c>
      <c r="F1056" s="40"/>
      <c r="G1056" s="40">
        <f>SUM(G1052:G1055)</f>
        <v>100978</v>
      </c>
      <c r="H1056" s="40"/>
      <c r="I1056" s="40">
        <f>SUM(I1052:I1055)</f>
        <v>71404</v>
      </c>
      <c r="J1056" s="40"/>
      <c r="K1056" s="40">
        <f>SUM(K1052:K1055)</f>
        <v>579156</v>
      </c>
      <c r="L1056" s="23"/>
    </row>
    <row r="1057" spans="1:12" ht="17.25" customHeight="1">
      <c r="A1057" s="39"/>
      <c r="B1057" s="30"/>
      <c r="C1057" s="23"/>
      <c r="D1057" s="32"/>
      <c r="E1057" s="38"/>
      <c r="F1057" s="38"/>
      <c r="G1057" s="38"/>
      <c r="H1057" s="53"/>
      <c r="I1057" s="38"/>
      <c r="J1057" s="38"/>
      <c r="K1057" s="38"/>
      <c r="L1057" s="23"/>
    </row>
    <row r="1058" spans="1:12" ht="17.25" customHeight="1">
      <c r="A1058" s="41" t="s">
        <v>1728</v>
      </c>
      <c r="B1058" s="37"/>
      <c r="C1058" s="23"/>
      <c r="D1058" s="23"/>
      <c r="E1058" s="42"/>
      <c r="F1058" s="54"/>
      <c r="G1058" s="42"/>
      <c r="H1058" s="54"/>
      <c r="I1058" s="42"/>
      <c r="J1058" s="54"/>
      <c r="K1058" s="42"/>
      <c r="L1058" s="28"/>
    </row>
    <row r="1059" spans="1:12">
      <c r="A1059" s="22" t="s">
        <v>1154</v>
      </c>
      <c r="B1059" s="30"/>
      <c r="C1059" s="23" t="s">
        <v>685</v>
      </c>
      <c r="D1059" s="32">
        <v>0.4</v>
      </c>
      <c r="E1059" s="38">
        <f t="shared" ref="E1059:E1069" si="67">+G1059+I1059+K1059</f>
        <v>109166</v>
      </c>
      <c r="F1059" s="38">
        <f>+인건비!$D$6</f>
        <v>272915</v>
      </c>
      <c r="G1059" s="38">
        <f>TRUNC(D1059*F1059)</f>
        <v>109166</v>
      </c>
      <c r="H1059" s="53"/>
      <c r="I1059" s="53"/>
      <c r="J1059" s="53"/>
      <c r="K1059" s="53"/>
      <c r="L1059" s="23"/>
    </row>
    <row r="1060" spans="1:12" ht="17.25" customHeight="1">
      <c r="A1060" s="22" t="s">
        <v>678</v>
      </c>
      <c r="B1060" s="23"/>
      <c r="C1060" s="23" t="s">
        <v>685</v>
      </c>
      <c r="D1060" s="59">
        <v>0.68</v>
      </c>
      <c r="E1060" s="38">
        <f t="shared" si="67"/>
        <v>151951</v>
      </c>
      <c r="F1060" s="38"/>
      <c r="G1060" s="38"/>
      <c r="H1060" s="38"/>
      <c r="I1060" s="38"/>
      <c r="J1060" s="38">
        <f>+인건비!$E$21</f>
        <v>223458</v>
      </c>
      <c r="K1060" s="38">
        <f>TRUNC(D1060*J1060)</f>
        <v>151951</v>
      </c>
      <c r="L1060" s="23"/>
    </row>
    <row r="1061" spans="1:12" ht="17.25" customHeight="1">
      <c r="A1061" s="22" t="s">
        <v>1187</v>
      </c>
      <c r="B1061" s="23"/>
      <c r="C1061" s="23" t="s">
        <v>685</v>
      </c>
      <c r="D1061" s="59">
        <v>0.51</v>
      </c>
      <c r="E1061" s="38">
        <f t="shared" si="67"/>
        <v>109253</v>
      </c>
      <c r="F1061" s="38"/>
      <c r="G1061" s="38"/>
      <c r="H1061" s="38"/>
      <c r="I1061" s="38"/>
      <c r="J1061" s="38">
        <f>+인건비!$E$18</f>
        <v>214222</v>
      </c>
      <c r="K1061" s="38">
        <f>TRUNC(D1061*J1061)</f>
        <v>109253</v>
      </c>
      <c r="L1061" s="23"/>
    </row>
    <row r="1062" spans="1:12" ht="17.25" customHeight="1">
      <c r="A1062" s="22" t="s">
        <v>1182</v>
      </c>
      <c r="B1062" s="23"/>
      <c r="C1062" s="23" t="s">
        <v>685</v>
      </c>
      <c r="D1062" s="59">
        <v>0.68</v>
      </c>
      <c r="E1062" s="38">
        <f t="shared" si="67"/>
        <v>112570</v>
      </c>
      <c r="F1062" s="38"/>
      <c r="G1062" s="38"/>
      <c r="H1062" s="38"/>
      <c r="I1062" s="38"/>
      <c r="J1062" s="38">
        <f>+인건비!$E$17</f>
        <v>165545</v>
      </c>
      <c r="K1062" s="38">
        <f>TRUNC(D1062*J1062)</f>
        <v>112570</v>
      </c>
      <c r="L1062" s="23"/>
    </row>
    <row r="1063" spans="1:12" ht="17.25" customHeight="1">
      <c r="A1063" s="22" t="s">
        <v>1467</v>
      </c>
      <c r="B1063" s="23" t="s">
        <v>1522</v>
      </c>
      <c r="C1063" s="23" t="s">
        <v>665</v>
      </c>
      <c r="D1063" s="59">
        <v>0.05</v>
      </c>
      <c r="E1063" s="38">
        <f t="shared" si="67"/>
        <v>17000</v>
      </c>
      <c r="F1063" s="38"/>
      <c r="G1063" s="38"/>
      <c r="H1063" s="38">
        <f>+재료비!$K$39</f>
        <v>340000</v>
      </c>
      <c r="I1063" s="38">
        <f>TRUNC(D1063*H1063)</f>
        <v>17000</v>
      </c>
      <c r="J1063" s="38"/>
      <c r="K1063" s="38"/>
      <c r="L1063" s="23"/>
    </row>
    <row r="1064" spans="1:12" ht="17.25" customHeight="1">
      <c r="A1064" s="22" t="s">
        <v>1139</v>
      </c>
      <c r="B1064" s="23" t="s">
        <v>680</v>
      </c>
      <c r="C1064" s="23" t="s">
        <v>665</v>
      </c>
      <c r="D1064" s="59">
        <v>0.13</v>
      </c>
      <c r="E1064" s="38">
        <f t="shared" si="67"/>
        <v>18720</v>
      </c>
      <c r="F1064" s="38"/>
      <c r="G1064" s="38"/>
      <c r="H1064" s="38">
        <f>+재료비!$K$71</f>
        <v>144000</v>
      </c>
      <c r="I1064" s="38">
        <f>TRUNC(D1064*H1064)</f>
        <v>18720</v>
      </c>
      <c r="J1064" s="38"/>
      <c r="K1064" s="38"/>
      <c r="L1064" s="23"/>
    </row>
    <row r="1065" spans="1:12" ht="17.25" customHeight="1">
      <c r="A1065" s="22" t="s">
        <v>422</v>
      </c>
      <c r="B1065" s="23" t="s">
        <v>680</v>
      </c>
      <c r="C1065" s="23" t="s">
        <v>665</v>
      </c>
      <c r="D1065" s="59">
        <v>0.04</v>
      </c>
      <c r="E1065" s="38">
        <f t="shared" si="67"/>
        <v>6800</v>
      </c>
      <c r="F1065" s="38"/>
      <c r="G1065" s="38"/>
      <c r="H1065" s="38">
        <f>+재료비!$K$74</f>
        <v>170000</v>
      </c>
      <c r="I1065" s="38">
        <f>TRUNC(D1065*H1065)</f>
        <v>6800</v>
      </c>
      <c r="J1065" s="38"/>
      <c r="K1065" s="38"/>
      <c r="L1065" s="23"/>
    </row>
    <row r="1066" spans="1:12" ht="17.25" customHeight="1">
      <c r="A1066" s="22" t="s">
        <v>1339</v>
      </c>
      <c r="B1066" s="23" t="s">
        <v>680</v>
      </c>
      <c r="C1066" s="23" t="s">
        <v>665</v>
      </c>
      <c r="D1066" s="32">
        <v>0.1</v>
      </c>
      <c r="E1066" s="38">
        <f t="shared" si="67"/>
        <v>1500</v>
      </c>
      <c r="F1066" s="38"/>
      <c r="G1066" s="38"/>
      <c r="H1066" s="38">
        <f>+재료비!$K$67</f>
        <v>15000</v>
      </c>
      <c r="I1066" s="38">
        <f>TRUNC(D1066*H1066)</f>
        <v>1500</v>
      </c>
      <c r="J1066" s="38"/>
      <c r="K1066" s="38"/>
      <c r="L1066" s="23"/>
    </row>
    <row r="1067" spans="1:12" ht="17.25" customHeight="1">
      <c r="A1067" s="22" t="s">
        <v>681</v>
      </c>
      <c r="B1067" s="23"/>
      <c r="C1067" s="23" t="s">
        <v>739</v>
      </c>
      <c r="D1067" s="32">
        <v>17.8</v>
      </c>
      <c r="E1067" s="38">
        <f t="shared" si="67"/>
        <v>26806</v>
      </c>
      <c r="F1067" s="38"/>
      <c r="G1067" s="38"/>
      <c r="H1067" s="38">
        <f>+재료비!$K$7</f>
        <v>1506</v>
      </c>
      <c r="I1067" s="38">
        <f>TRUNC(D1067*H1067)</f>
        <v>26806</v>
      </c>
      <c r="J1067" s="38"/>
      <c r="K1067" s="38"/>
      <c r="L1067" s="23"/>
    </row>
    <row r="1068" spans="1:12" ht="17.25" customHeight="1">
      <c r="A1068" s="22" t="s">
        <v>668</v>
      </c>
      <c r="B1068" s="23" t="s">
        <v>1327</v>
      </c>
      <c r="C1068" s="23" t="s">
        <v>666</v>
      </c>
      <c r="D1068" s="32">
        <v>16</v>
      </c>
      <c r="E1068" s="38">
        <f t="shared" si="67"/>
        <v>4288</v>
      </c>
      <c r="F1068" s="38"/>
      <c r="G1068" s="38"/>
      <c r="H1068" s="38">
        <f>+I1067</f>
        <v>26806</v>
      </c>
      <c r="I1068" s="38">
        <f>TRUNC(D1068/100*H1068)</f>
        <v>4288</v>
      </c>
      <c r="J1068" s="38"/>
      <c r="K1068" s="38"/>
      <c r="L1068" s="23"/>
    </row>
    <row r="1069" spans="1:12" ht="17.25" customHeight="1">
      <c r="A1069" s="22" t="s">
        <v>868</v>
      </c>
      <c r="B1069" s="23" t="s">
        <v>864</v>
      </c>
      <c r="C1069" s="23" t="s">
        <v>770</v>
      </c>
      <c r="D1069" s="59">
        <v>3.07</v>
      </c>
      <c r="E1069" s="38">
        <f t="shared" si="67"/>
        <v>86085</v>
      </c>
      <c r="F1069" s="38"/>
      <c r="G1069" s="38"/>
      <c r="H1069" s="38"/>
      <c r="I1069" s="38"/>
      <c r="J1069" s="38">
        <f>+기계손료!$J$40</f>
        <v>28041</v>
      </c>
      <c r="K1069" s="38">
        <f>TRUNC(D1069*J1069)</f>
        <v>86085</v>
      </c>
      <c r="L1069" s="23"/>
    </row>
    <row r="1070" spans="1:12">
      <c r="A1070" s="22" t="s">
        <v>701</v>
      </c>
      <c r="B1070" s="23"/>
      <c r="C1070" s="23"/>
      <c r="D1070" s="32"/>
      <c r="E1070" s="38">
        <f>SUM(E1059:E1069)</f>
        <v>644139</v>
      </c>
      <c r="F1070" s="38"/>
      <c r="G1070" s="38">
        <f>SUM(G1059:G1069)</f>
        <v>109166</v>
      </c>
      <c r="H1070" s="38"/>
      <c r="I1070" s="38">
        <f>SUM(I1059:I1069)</f>
        <v>75114</v>
      </c>
      <c r="J1070" s="38"/>
      <c r="K1070" s="38">
        <f>SUM(K1059:K1069)</f>
        <v>459859</v>
      </c>
      <c r="L1070" s="29"/>
    </row>
    <row r="1071" spans="1:12">
      <c r="A1071" s="22"/>
      <c r="B1071" s="23"/>
      <c r="C1071" s="23"/>
      <c r="D1071" s="32"/>
      <c r="E1071" s="38"/>
      <c r="F1071" s="38"/>
      <c r="G1071" s="38"/>
      <c r="H1071" s="38"/>
      <c r="I1071" s="38"/>
      <c r="J1071" s="38"/>
      <c r="K1071" s="38"/>
      <c r="L1071" s="29"/>
    </row>
    <row r="1072" spans="1:12">
      <c r="A1072" s="39" t="s">
        <v>682</v>
      </c>
      <c r="B1072" s="33" t="s">
        <v>1164</v>
      </c>
      <c r="C1072" s="34"/>
      <c r="D1072" s="35">
        <f>+집계표!$G$2</f>
        <v>1.1000000000000001</v>
      </c>
      <c r="E1072" s="40">
        <f>(G1072+I1072+K1072)</f>
        <v>120082</v>
      </c>
      <c r="F1072" s="40"/>
      <c r="G1072" s="40"/>
      <c r="H1072" s="40"/>
      <c r="I1072" s="40"/>
      <c r="J1072" s="40">
        <f>+G1070</f>
        <v>109166</v>
      </c>
      <c r="K1072" s="40">
        <f>TRUNC(D1072*J1072)</f>
        <v>120082</v>
      </c>
      <c r="L1072" s="23"/>
    </row>
    <row r="1073" spans="1:12">
      <c r="A1073" s="39" t="s">
        <v>670</v>
      </c>
      <c r="B1073" s="33" t="s">
        <v>425</v>
      </c>
      <c r="C1073" s="34"/>
      <c r="D1073" s="35">
        <f>+집계표!$H$2</f>
        <v>0.2</v>
      </c>
      <c r="E1073" s="40">
        <f>(G1073+I1073+K1073)</f>
        <v>45849</v>
      </c>
      <c r="F1073" s="40"/>
      <c r="G1073" s="40"/>
      <c r="H1073" s="40"/>
      <c r="I1073" s="40"/>
      <c r="J1073" s="40">
        <f>+J1072+K1072</f>
        <v>229248</v>
      </c>
      <c r="K1073" s="40">
        <f>TRUNC(D1073*J1073)</f>
        <v>45849</v>
      </c>
      <c r="L1073" s="23"/>
    </row>
    <row r="1074" spans="1:12">
      <c r="A1074" s="39" t="s">
        <v>718</v>
      </c>
      <c r="B1074" s="33"/>
      <c r="C1074" s="34"/>
      <c r="D1074" s="36"/>
      <c r="E1074" s="40">
        <f>SUM(E1070:E1073)</f>
        <v>810070</v>
      </c>
      <c r="F1074" s="40"/>
      <c r="G1074" s="40">
        <f>SUM(G1070:G1073)</f>
        <v>109166</v>
      </c>
      <c r="H1074" s="40"/>
      <c r="I1074" s="40">
        <f>SUM(I1070:I1073)</f>
        <v>75114</v>
      </c>
      <c r="J1074" s="40"/>
      <c r="K1074" s="40">
        <f>SUM(K1070:K1073)</f>
        <v>625790</v>
      </c>
      <c r="L1074" s="23"/>
    </row>
    <row r="1075" spans="1:12" ht="17.25" customHeight="1">
      <c r="A1075" s="39"/>
      <c r="B1075" s="30"/>
      <c r="C1075" s="23"/>
      <c r="D1075" s="32"/>
      <c r="E1075" s="38"/>
      <c r="F1075" s="38"/>
      <c r="G1075" s="38"/>
      <c r="H1075" s="53"/>
      <c r="I1075" s="38"/>
      <c r="J1075" s="38"/>
      <c r="K1075" s="38"/>
      <c r="L1075" s="23"/>
    </row>
    <row r="1076" spans="1:12" ht="17.25" customHeight="1">
      <c r="A1076" s="41" t="s">
        <v>962</v>
      </c>
      <c r="B1076" s="37"/>
      <c r="C1076" s="23"/>
      <c r="D1076" s="23"/>
      <c r="E1076" s="42"/>
      <c r="F1076" s="54"/>
      <c r="G1076" s="42"/>
      <c r="H1076" s="54"/>
      <c r="I1076" s="42"/>
      <c r="J1076" s="54"/>
      <c r="K1076" s="42"/>
      <c r="L1076" s="28"/>
    </row>
    <row r="1077" spans="1:12">
      <c r="A1077" s="22" t="s">
        <v>839</v>
      </c>
      <c r="B1077" s="30"/>
      <c r="C1077" s="23" t="s">
        <v>685</v>
      </c>
      <c r="D1077" s="59">
        <v>0.19</v>
      </c>
      <c r="E1077" s="38">
        <f t="shared" ref="E1077:E1087" si="68">+G1077+I1077+K1077</f>
        <v>51853</v>
      </c>
      <c r="F1077" s="38">
        <f>+인건비!$D$6</f>
        <v>272915</v>
      </c>
      <c r="G1077" s="38">
        <f>TRUNC(D1077*F1077)</f>
        <v>51853</v>
      </c>
      <c r="H1077" s="53"/>
      <c r="I1077" s="53"/>
      <c r="J1077" s="53"/>
      <c r="K1077" s="53"/>
      <c r="L1077" s="23"/>
    </row>
    <row r="1078" spans="1:12" ht="17.25" customHeight="1">
      <c r="A1078" s="22" t="s">
        <v>678</v>
      </c>
      <c r="B1078" s="23"/>
      <c r="C1078" s="23" t="s">
        <v>685</v>
      </c>
      <c r="D1078" s="59">
        <v>0.35</v>
      </c>
      <c r="E1078" s="38">
        <f t="shared" si="68"/>
        <v>78210</v>
      </c>
      <c r="F1078" s="38"/>
      <c r="G1078" s="38"/>
      <c r="H1078" s="38"/>
      <c r="I1078" s="38"/>
      <c r="J1078" s="38">
        <f>+인건비!$E$21</f>
        <v>223458</v>
      </c>
      <c r="K1078" s="38">
        <f>TRUNC(D1078*J1078)</f>
        <v>78210</v>
      </c>
      <c r="L1078" s="23"/>
    </row>
    <row r="1079" spans="1:12" ht="17.25" customHeight="1">
      <c r="A1079" s="22" t="s">
        <v>1187</v>
      </c>
      <c r="B1079" s="23"/>
      <c r="C1079" s="23" t="s">
        <v>685</v>
      </c>
      <c r="D1079" s="59">
        <v>0.26</v>
      </c>
      <c r="E1079" s="38">
        <f t="shared" si="68"/>
        <v>55697</v>
      </c>
      <c r="F1079" s="38"/>
      <c r="G1079" s="38"/>
      <c r="H1079" s="38"/>
      <c r="I1079" s="38"/>
      <c r="J1079" s="38">
        <f>+인건비!$E$18</f>
        <v>214222</v>
      </c>
      <c r="K1079" s="38">
        <f>TRUNC(D1079*J1079)</f>
        <v>55697</v>
      </c>
      <c r="L1079" s="23"/>
    </row>
    <row r="1080" spans="1:12" ht="17.25" customHeight="1">
      <c r="A1080" s="22" t="s">
        <v>1182</v>
      </c>
      <c r="B1080" s="23"/>
      <c r="C1080" s="23" t="s">
        <v>685</v>
      </c>
      <c r="D1080" s="59">
        <v>0.35</v>
      </c>
      <c r="E1080" s="38">
        <f t="shared" si="68"/>
        <v>57940</v>
      </c>
      <c r="F1080" s="38"/>
      <c r="G1080" s="38"/>
      <c r="H1080" s="38"/>
      <c r="I1080" s="38"/>
      <c r="J1080" s="38">
        <f>+인건비!$E$17</f>
        <v>165545</v>
      </c>
      <c r="K1080" s="38">
        <f>TRUNC(D1080*J1080)</f>
        <v>57940</v>
      </c>
      <c r="L1080" s="23"/>
    </row>
    <row r="1081" spans="1:12" ht="17.25" customHeight="1">
      <c r="A1081" s="22" t="s">
        <v>1467</v>
      </c>
      <c r="B1081" s="23" t="s">
        <v>1470</v>
      </c>
      <c r="C1081" s="23" t="s">
        <v>665</v>
      </c>
      <c r="D1081" s="59">
        <v>0.02</v>
      </c>
      <c r="E1081" s="38">
        <f t="shared" si="68"/>
        <v>11000</v>
      </c>
      <c r="F1081" s="38"/>
      <c r="G1081" s="38"/>
      <c r="H1081" s="38">
        <f>+재료비!$K$40</f>
        <v>550000</v>
      </c>
      <c r="I1081" s="38">
        <f>TRUNC(D1081*H1081)</f>
        <v>11000</v>
      </c>
      <c r="J1081" s="38"/>
      <c r="K1081" s="38"/>
      <c r="L1081" s="23"/>
    </row>
    <row r="1082" spans="1:12" ht="17.25" customHeight="1">
      <c r="A1082" s="22" t="s">
        <v>1131</v>
      </c>
      <c r="B1082" s="23" t="s">
        <v>679</v>
      </c>
      <c r="C1082" s="23" t="s">
        <v>665</v>
      </c>
      <c r="D1082" s="32">
        <v>0.8</v>
      </c>
      <c r="E1082" s="38">
        <f t="shared" si="68"/>
        <v>28800</v>
      </c>
      <c r="F1082" s="38"/>
      <c r="G1082" s="38"/>
      <c r="H1082" s="38">
        <f>+재료비!$K$56</f>
        <v>36000</v>
      </c>
      <c r="I1082" s="38">
        <f>TRUNC(D1082*H1082)</f>
        <v>28800</v>
      </c>
      <c r="J1082" s="38"/>
      <c r="K1082" s="38"/>
      <c r="L1082" s="23"/>
    </row>
    <row r="1083" spans="1:12" ht="17.25" customHeight="1">
      <c r="A1083" s="22" t="s">
        <v>1348</v>
      </c>
      <c r="B1083" s="23" t="s">
        <v>679</v>
      </c>
      <c r="C1083" s="23" t="s">
        <v>665</v>
      </c>
      <c r="D1083" s="59">
        <v>0.02</v>
      </c>
      <c r="E1083" s="38">
        <f t="shared" si="68"/>
        <v>1000</v>
      </c>
      <c r="F1083" s="38"/>
      <c r="G1083" s="38"/>
      <c r="H1083" s="38">
        <f>+재료비!$K$60</f>
        <v>50000</v>
      </c>
      <c r="I1083" s="38">
        <f>TRUNC(D1083*H1083)</f>
        <v>1000</v>
      </c>
      <c r="J1083" s="38"/>
      <c r="K1083" s="38"/>
      <c r="L1083" s="23"/>
    </row>
    <row r="1084" spans="1:12" ht="17.25" customHeight="1">
      <c r="A1084" s="22" t="s">
        <v>1339</v>
      </c>
      <c r="B1084" s="23" t="s">
        <v>679</v>
      </c>
      <c r="C1084" s="23" t="s">
        <v>665</v>
      </c>
      <c r="D1084" s="32">
        <v>0.1</v>
      </c>
      <c r="E1084" s="38">
        <f t="shared" si="68"/>
        <v>1700</v>
      </c>
      <c r="F1084" s="38"/>
      <c r="G1084" s="38"/>
      <c r="H1084" s="38">
        <f>+재료비!$K$68</f>
        <v>17000</v>
      </c>
      <c r="I1084" s="38">
        <f>TRUNC(D1084*H1084)</f>
        <v>1700</v>
      </c>
      <c r="J1084" s="38"/>
      <c r="K1084" s="38"/>
      <c r="L1084" s="23"/>
    </row>
    <row r="1085" spans="1:12" ht="17.25" customHeight="1">
      <c r="A1085" s="22" t="s">
        <v>681</v>
      </c>
      <c r="B1085" s="23"/>
      <c r="C1085" s="23" t="s">
        <v>739</v>
      </c>
      <c r="D1085" s="32">
        <v>8.4</v>
      </c>
      <c r="E1085" s="38">
        <f t="shared" si="68"/>
        <v>12650</v>
      </c>
      <c r="F1085" s="38"/>
      <c r="G1085" s="38"/>
      <c r="H1085" s="38">
        <f>+재료비!$K$7</f>
        <v>1506</v>
      </c>
      <c r="I1085" s="38">
        <f>TRUNC(D1085*H1085)</f>
        <v>12650</v>
      </c>
      <c r="J1085" s="38"/>
      <c r="K1085" s="38"/>
      <c r="L1085" s="23"/>
    </row>
    <row r="1086" spans="1:12" ht="17.25" customHeight="1">
      <c r="A1086" s="22" t="s">
        <v>668</v>
      </c>
      <c r="B1086" s="23" t="s">
        <v>1327</v>
      </c>
      <c r="C1086" s="23" t="s">
        <v>666</v>
      </c>
      <c r="D1086" s="32">
        <v>16</v>
      </c>
      <c r="E1086" s="38">
        <f t="shared" si="68"/>
        <v>2024</v>
      </c>
      <c r="F1086" s="38"/>
      <c r="G1086" s="38"/>
      <c r="H1086" s="38">
        <f>+I1085</f>
        <v>12650</v>
      </c>
      <c r="I1086" s="38">
        <f>TRUNC(D1086/100*H1086)</f>
        <v>2024</v>
      </c>
      <c r="J1086" s="38"/>
      <c r="K1086" s="38"/>
      <c r="L1086" s="23"/>
    </row>
    <row r="1087" spans="1:12" ht="17.25" customHeight="1">
      <c r="A1087" s="22" t="s">
        <v>868</v>
      </c>
      <c r="B1087" s="23" t="s">
        <v>864</v>
      </c>
      <c r="C1087" s="23" t="s">
        <v>770</v>
      </c>
      <c r="D1087" s="59">
        <v>1.45</v>
      </c>
      <c r="E1087" s="38">
        <f t="shared" si="68"/>
        <v>40659</v>
      </c>
      <c r="F1087" s="38"/>
      <c r="G1087" s="38"/>
      <c r="H1087" s="38"/>
      <c r="I1087" s="38"/>
      <c r="J1087" s="38">
        <f>+기계손료!$J$40</f>
        <v>28041</v>
      </c>
      <c r="K1087" s="38">
        <f>TRUNC(D1087*J1087)</f>
        <v>40659</v>
      </c>
      <c r="L1087" s="23"/>
    </row>
    <row r="1088" spans="1:12">
      <c r="A1088" s="22" t="s">
        <v>701</v>
      </c>
      <c r="B1088" s="23"/>
      <c r="C1088" s="23"/>
      <c r="D1088" s="32"/>
      <c r="E1088" s="38">
        <f>SUM(E1077:E1087)</f>
        <v>341533</v>
      </c>
      <c r="F1088" s="38"/>
      <c r="G1088" s="38">
        <f>SUM(G1077:G1087)</f>
        <v>51853</v>
      </c>
      <c r="H1088" s="38"/>
      <c r="I1088" s="38">
        <f>SUM(I1077:I1087)</f>
        <v>57174</v>
      </c>
      <c r="J1088" s="38"/>
      <c r="K1088" s="38">
        <f>SUM(K1077:K1087)</f>
        <v>232506</v>
      </c>
      <c r="L1088" s="29"/>
    </row>
    <row r="1089" spans="1:12">
      <c r="A1089" s="22"/>
      <c r="B1089" s="23"/>
      <c r="C1089" s="23"/>
      <c r="D1089" s="32"/>
      <c r="E1089" s="38"/>
      <c r="F1089" s="38"/>
      <c r="G1089" s="38"/>
      <c r="H1089" s="38"/>
      <c r="I1089" s="38"/>
      <c r="J1089" s="38"/>
      <c r="K1089" s="38"/>
      <c r="L1089" s="29"/>
    </row>
    <row r="1090" spans="1:12">
      <c r="A1090" s="39" t="s">
        <v>682</v>
      </c>
      <c r="B1090" s="33" t="s">
        <v>1164</v>
      </c>
      <c r="C1090" s="34"/>
      <c r="D1090" s="35">
        <f>+집계표!$G$2</f>
        <v>1.1000000000000001</v>
      </c>
      <c r="E1090" s="40">
        <f>(G1090+I1090+K1090)</f>
        <v>57038</v>
      </c>
      <c r="F1090" s="40"/>
      <c r="G1090" s="40"/>
      <c r="H1090" s="40"/>
      <c r="I1090" s="40"/>
      <c r="J1090" s="40">
        <f>+G1088</f>
        <v>51853</v>
      </c>
      <c r="K1090" s="40">
        <f>TRUNC(D1090*J1090)</f>
        <v>57038</v>
      </c>
      <c r="L1090" s="23"/>
    </row>
    <row r="1091" spans="1:12">
      <c r="A1091" s="39" t="s">
        <v>670</v>
      </c>
      <c r="B1091" s="33" t="s">
        <v>425</v>
      </c>
      <c r="C1091" s="34"/>
      <c r="D1091" s="35">
        <f>+집계표!$H$2</f>
        <v>0.2</v>
      </c>
      <c r="E1091" s="40">
        <f>(G1091+I1091+K1091)</f>
        <v>21778</v>
      </c>
      <c r="F1091" s="40"/>
      <c r="G1091" s="40"/>
      <c r="H1091" s="40"/>
      <c r="I1091" s="40"/>
      <c r="J1091" s="40">
        <f>+J1090+K1090</f>
        <v>108891</v>
      </c>
      <c r="K1091" s="40">
        <f>TRUNC(D1091*J1091)</f>
        <v>21778</v>
      </c>
      <c r="L1091" s="23"/>
    </row>
    <row r="1092" spans="1:12">
      <c r="A1092" s="39" t="s">
        <v>718</v>
      </c>
      <c r="B1092" s="33"/>
      <c r="C1092" s="34"/>
      <c r="D1092" s="36"/>
      <c r="E1092" s="40">
        <f>SUM(E1088:E1091)</f>
        <v>420349</v>
      </c>
      <c r="F1092" s="40"/>
      <c r="G1092" s="40">
        <f>SUM(G1088:G1091)</f>
        <v>51853</v>
      </c>
      <c r="H1092" s="40"/>
      <c r="I1092" s="40">
        <f>SUM(I1088:I1091)</f>
        <v>57174</v>
      </c>
      <c r="J1092" s="40"/>
      <c r="K1092" s="40">
        <f>SUM(K1088:K1091)</f>
        <v>311322</v>
      </c>
      <c r="L1092" s="23"/>
    </row>
    <row r="1093" spans="1:12" ht="17.25" customHeight="1">
      <c r="A1093" s="39"/>
      <c r="B1093" s="30"/>
      <c r="C1093" s="23"/>
      <c r="D1093" s="32"/>
      <c r="E1093" s="38"/>
      <c r="F1093" s="38"/>
      <c r="G1093" s="38"/>
      <c r="H1093" s="53"/>
      <c r="I1093" s="38"/>
      <c r="J1093" s="38"/>
      <c r="K1093" s="38"/>
      <c r="L1093" s="23"/>
    </row>
    <row r="1094" spans="1:12" ht="17.25" customHeight="1">
      <c r="A1094" s="41" t="s">
        <v>940</v>
      </c>
      <c r="B1094" s="37"/>
      <c r="C1094" s="23"/>
      <c r="D1094" s="23"/>
      <c r="E1094" s="42"/>
      <c r="F1094" s="54"/>
      <c r="G1094" s="42"/>
      <c r="H1094" s="54"/>
      <c r="I1094" s="42"/>
      <c r="J1094" s="54"/>
      <c r="K1094" s="42"/>
      <c r="L1094" s="28"/>
    </row>
    <row r="1095" spans="1:12">
      <c r="A1095" s="22" t="s">
        <v>1154</v>
      </c>
      <c r="B1095" s="30"/>
      <c r="C1095" s="23" t="s">
        <v>685</v>
      </c>
      <c r="D1095" s="59">
        <v>0.21</v>
      </c>
      <c r="E1095" s="38">
        <f t="shared" ref="E1095:E1105" si="69">+G1095+I1095+K1095</f>
        <v>57312</v>
      </c>
      <c r="F1095" s="38">
        <f>+인건비!$D$6</f>
        <v>272915</v>
      </c>
      <c r="G1095" s="38">
        <f>TRUNC(D1095*F1095)</f>
        <v>57312</v>
      </c>
      <c r="H1095" s="53"/>
      <c r="I1095" s="53"/>
      <c r="J1095" s="53"/>
      <c r="K1095" s="53"/>
      <c r="L1095" s="23"/>
    </row>
    <row r="1096" spans="1:12" ht="17.25" customHeight="1">
      <c r="A1096" s="22" t="s">
        <v>678</v>
      </c>
      <c r="B1096" s="23"/>
      <c r="C1096" s="23" t="s">
        <v>685</v>
      </c>
      <c r="D1096" s="59">
        <v>0.37</v>
      </c>
      <c r="E1096" s="38">
        <f t="shared" si="69"/>
        <v>82679</v>
      </c>
      <c r="F1096" s="38"/>
      <c r="G1096" s="38"/>
      <c r="H1096" s="38"/>
      <c r="I1096" s="38"/>
      <c r="J1096" s="38">
        <f>+인건비!$E$21</f>
        <v>223458</v>
      </c>
      <c r="K1096" s="38">
        <f>TRUNC(D1096*J1096)</f>
        <v>82679</v>
      </c>
      <c r="L1096" s="23"/>
    </row>
    <row r="1097" spans="1:12" ht="17.25" customHeight="1">
      <c r="A1097" s="22" t="s">
        <v>1187</v>
      </c>
      <c r="B1097" s="23"/>
      <c r="C1097" s="23" t="s">
        <v>685</v>
      </c>
      <c r="D1097" s="59">
        <v>0.28000000000000003</v>
      </c>
      <c r="E1097" s="38">
        <f t="shared" si="69"/>
        <v>59982</v>
      </c>
      <c r="F1097" s="38"/>
      <c r="G1097" s="38"/>
      <c r="H1097" s="38"/>
      <c r="I1097" s="38"/>
      <c r="J1097" s="38">
        <f>+인건비!$E$18</f>
        <v>214222</v>
      </c>
      <c r="K1097" s="38">
        <f>TRUNC(D1097*J1097)</f>
        <v>59982</v>
      </c>
      <c r="L1097" s="23"/>
    </row>
    <row r="1098" spans="1:12" ht="17.25" customHeight="1">
      <c r="A1098" s="22" t="s">
        <v>1182</v>
      </c>
      <c r="B1098" s="23"/>
      <c r="C1098" s="23" t="s">
        <v>685</v>
      </c>
      <c r="D1098" s="59">
        <v>0.37</v>
      </c>
      <c r="E1098" s="38">
        <f t="shared" si="69"/>
        <v>61251</v>
      </c>
      <c r="F1098" s="38"/>
      <c r="G1098" s="38"/>
      <c r="H1098" s="38"/>
      <c r="I1098" s="38"/>
      <c r="J1098" s="38">
        <f>+인건비!$E$17</f>
        <v>165545</v>
      </c>
      <c r="K1098" s="38">
        <f>TRUNC(D1098*J1098)</f>
        <v>61251</v>
      </c>
      <c r="L1098" s="23"/>
    </row>
    <row r="1099" spans="1:12" ht="17.25" customHeight="1">
      <c r="A1099" s="22" t="s">
        <v>1467</v>
      </c>
      <c r="B1099" s="23" t="s">
        <v>1470</v>
      </c>
      <c r="C1099" s="23" t="s">
        <v>665</v>
      </c>
      <c r="D1099" s="31">
        <v>2.5000000000000001E-2</v>
      </c>
      <c r="E1099" s="38">
        <f t="shared" si="69"/>
        <v>13750</v>
      </c>
      <c r="F1099" s="38"/>
      <c r="G1099" s="38"/>
      <c r="H1099" s="38">
        <f>+재료비!$K$40</f>
        <v>550000</v>
      </c>
      <c r="I1099" s="38">
        <f>TRUNC(D1099*H1099)</f>
        <v>13750</v>
      </c>
      <c r="J1099" s="38"/>
      <c r="K1099" s="38"/>
      <c r="L1099" s="23"/>
    </row>
    <row r="1100" spans="1:12" ht="17.25" customHeight="1">
      <c r="A1100" s="22" t="s">
        <v>1131</v>
      </c>
      <c r="B1100" s="23" t="s">
        <v>679</v>
      </c>
      <c r="C1100" s="23" t="s">
        <v>665</v>
      </c>
      <c r="D1100" s="32">
        <v>1</v>
      </c>
      <c r="E1100" s="38">
        <f t="shared" si="69"/>
        <v>36000</v>
      </c>
      <c r="F1100" s="38"/>
      <c r="G1100" s="38"/>
      <c r="H1100" s="38">
        <f>+재료비!$K$56</f>
        <v>36000</v>
      </c>
      <c r="I1100" s="38">
        <f>TRUNC(D1100*H1100)</f>
        <v>36000</v>
      </c>
      <c r="J1100" s="38"/>
      <c r="K1100" s="38"/>
      <c r="L1100" s="23"/>
    </row>
    <row r="1101" spans="1:12" ht="17.25" customHeight="1">
      <c r="A1101" s="22" t="s">
        <v>1348</v>
      </c>
      <c r="B1101" s="23" t="s">
        <v>679</v>
      </c>
      <c r="C1101" s="23" t="s">
        <v>665</v>
      </c>
      <c r="D1101" s="31">
        <v>2.5000000000000001E-2</v>
      </c>
      <c r="E1101" s="38">
        <f t="shared" si="69"/>
        <v>1250</v>
      </c>
      <c r="F1101" s="38"/>
      <c r="G1101" s="38"/>
      <c r="H1101" s="38">
        <f>+재료비!$K$60</f>
        <v>50000</v>
      </c>
      <c r="I1101" s="38">
        <f>TRUNC(D1101*H1101)</f>
        <v>1250</v>
      </c>
      <c r="J1101" s="38"/>
      <c r="K1101" s="38"/>
      <c r="L1101" s="23"/>
    </row>
    <row r="1102" spans="1:12" ht="17.25" customHeight="1">
      <c r="A1102" s="22" t="s">
        <v>1339</v>
      </c>
      <c r="B1102" s="23" t="s">
        <v>679</v>
      </c>
      <c r="C1102" s="23" t="s">
        <v>665</v>
      </c>
      <c r="D1102" s="32">
        <v>0.1</v>
      </c>
      <c r="E1102" s="38">
        <f t="shared" si="69"/>
        <v>1700</v>
      </c>
      <c r="F1102" s="38"/>
      <c r="G1102" s="38"/>
      <c r="H1102" s="38">
        <f>+재료비!$K$68</f>
        <v>17000</v>
      </c>
      <c r="I1102" s="38">
        <f>TRUNC(D1102*H1102)</f>
        <v>1700</v>
      </c>
      <c r="J1102" s="38"/>
      <c r="K1102" s="38"/>
      <c r="L1102" s="23"/>
    </row>
    <row r="1103" spans="1:12" ht="17.25" customHeight="1">
      <c r="A1103" s="22" t="s">
        <v>681</v>
      </c>
      <c r="B1103" s="23"/>
      <c r="C1103" s="23" t="s">
        <v>739</v>
      </c>
      <c r="D1103" s="32">
        <v>9.6</v>
      </c>
      <c r="E1103" s="38">
        <f t="shared" si="69"/>
        <v>14457</v>
      </c>
      <c r="F1103" s="38"/>
      <c r="G1103" s="38"/>
      <c r="H1103" s="38">
        <f>+재료비!$K$7</f>
        <v>1506</v>
      </c>
      <c r="I1103" s="38">
        <f>TRUNC(D1103*H1103)</f>
        <v>14457</v>
      </c>
      <c r="J1103" s="38"/>
      <c r="K1103" s="38"/>
      <c r="L1103" s="23"/>
    </row>
    <row r="1104" spans="1:12" ht="17.25" customHeight="1">
      <c r="A1104" s="22" t="s">
        <v>668</v>
      </c>
      <c r="B1104" s="23" t="s">
        <v>1327</v>
      </c>
      <c r="C1104" s="23" t="s">
        <v>666</v>
      </c>
      <c r="D1104" s="32">
        <v>16</v>
      </c>
      <c r="E1104" s="38">
        <f t="shared" si="69"/>
        <v>2313</v>
      </c>
      <c r="F1104" s="38"/>
      <c r="G1104" s="38"/>
      <c r="H1104" s="38">
        <f>+I1103</f>
        <v>14457</v>
      </c>
      <c r="I1104" s="38">
        <f>TRUNC(D1104/100*H1104)</f>
        <v>2313</v>
      </c>
      <c r="J1104" s="38"/>
      <c r="K1104" s="38"/>
      <c r="L1104" s="23"/>
    </row>
    <row r="1105" spans="1:12" ht="17.25" customHeight="1">
      <c r="A1105" s="22" t="s">
        <v>868</v>
      </c>
      <c r="B1105" s="23" t="s">
        <v>864</v>
      </c>
      <c r="C1105" s="23" t="s">
        <v>770</v>
      </c>
      <c r="D1105" s="59">
        <v>1.66</v>
      </c>
      <c r="E1105" s="38">
        <f t="shared" si="69"/>
        <v>46548</v>
      </c>
      <c r="F1105" s="38"/>
      <c r="G1105" s="38"/>
      <c r="H1105" s="38"/>
      <c r="I1105" s="38"/>
      <c r="J1105" s="38">
        <f>+기계손료!$J$40</f>
        <v>28041</v>
      </c>
      <c r="K1105" s="38">
        <f>TRUNC(D1105*J1105)</f>
        <v>46548</v>
      </c>
      <c r="L1105" s="23"/>
    </row>
    <row r="1106" spans="1:12">
      <c r="A1106" s="22" t="s">
        <v>701</v>
      </c>
      <c r="B1106" s="23"/>
      <c r="C1106" s="23"/>
      <c r="D1106" s="32"/>
      <c r="E1106" s="38">
        <f>SUM(E1095:E1105)</f>
        <v>377242</v>
      </c>
      <c r="F1106" s="38"/>
      <c r="G1106" s="38">
        <f>SUM(G1095:G1105)</f>
        <v>57312</v>
      </c>
      <c r="H1106" s="38"/>
      <c r="I1106" s="38">
        <f>SUM(I1095:I1105)</f>
        <v>69470</v>
      </c>
      <c r="J1106" s="38"/>
      <c r="K1106" s="38">
        <f>SUM(K1095:K1105)</f>
        <v>250460</v>
      </c>
      <c r="L1106" s="29"/>
    </row>
    <row r="1107" spans="1:12">
      <c r="A1107" s="22"/>
      <c r="B1107" s="23"/>
      <c r="C1107" s="23"/>
      <c r="D1107" s="32"/>
      <c r="E1107" s="38"/>
      <c r="F1107" s="38"/>
      <c r="G1107" s="38"/>
      <c r="H1107" s="38"/>
      <c r="I1107" s="38"/>
      <c r="J1107" s="38"/>
      <c r="K1107" s="38"/>
      <c r="L1107" s="29"/>
    </row>
    <row r="1108" spans="1:12">
      <c r="A1108" s="39" t="s">
        <v>682</v>
      </c>
      <c r="B1108" s="33" t="s">
        <v>1164</v>
      </c>
      <c r="C1108" s="34"/>
      <c r="D1108" s="35">
        <f>+집계표!$G$2</f>
        <v>1.1000000000000001</v>
      </c>
      <c r="E1108" s="40">
        <f>(G1108+I1108+K1108)</f>
        <v>63043</v>
      </c>
      <c r="F1108" s="40"/>
      <c r="G1108" s="40"/>
      <c r="H1108" s="40"/>
      <c r="I1108" s="40"/>
      <c r="J1108" s="40">
        <f>+G1106</f>
        <v>57312</v>
      </c>
      <c r="K1108" s="40">
        <f>TRUNC(D1108*J1108)</f>
        <v>63043</v>
      </c>
      <c r="L1108" s="23"/>
    </row>
    <row r="1109" spans="1:12">
      <c r="A1109" s="39" t="s">
        <v>670</v>
      </c>
      <c r="B1109" s="33" t="s">
        <v>425</v>
      </c>
      <c r="C1109" s="34"/>
      <c r="D1109" s="35">
        <f>+집계표!$H$2</f>
        <v>0.2</v>
      </c>
      <c r="E1109" s="40">
        <f>(G1109+I1109+K1109)</f>
        <v>24071</v>
      </c>
      <c r="F1109" s="40"/>
      <c r="G1109" s="40"/>
      <c r="H1109" s="40"/>
      <c r="I1109" s="40"/>
      <c r="J1109" s="40">
        <f>+J1108+K1108</f>
        <v>120355</v>
      </c>
      <c r="K1109" s="40">
        <f>TRUNC(D1109*J1109)</f>
        <v>24071</v>
      </c>
      <c r="L1109" s="23"/>
    </row>
    <row r="1110" spans="1:12">
      <c r="A1110" s="39" t="s">
        <v>718</v>
      </c>
      <c r="B1110" s="33"/>
      <c r="C1110" s="34"/>
      <c r="D1110" s="36"/>
      <c r="E1110" s="40">
        <f>SUM(E1106:E1109)</f>
        <v>464356</v>
      </c>
      <c r="F1110" s="40"/>
      <c r="G1110" s="40">
        <f>SUM(G1106:G1109)</f>
        <v>57312</v>
      </c>
      <c r="H1110" s="40"/>
      <c r="I1110" s="40">
        <f>SUM(I1106:I1109)</f>
        <v>69470</v>
      </c>
      <c r="J1110" s="40"/>
      <c r="K1110" s="40">
        <f>SUM(K1106:K1109)</f>
        <v>337574</v>
      </c>
      <c r="L1110" s="23"/>
    </row>
    <row r="1111" spans="1:12" ht="17.25" customHeight="1">
      <c r="A1111" s="39"/>
      <c r="B1111" s="30"/>
      <c r="C1111" s="23"/>
      <c r="D1111" s="32"/>
      <c r="E1111" s="38"/>
      <c r="F1111" s="38"/>
      <c r="G1111" s="38"/>
      <c r="H1111" s="53"/>
      <c r="I1111" s="38"/>
      <c r="J1111" s="38"/>
      <c r="K1111" s="38"/>
      <c r="L1111" s="23"/>
    </row>
    <row r="1112" spans="1:12" ht="17.25" customHeight="1">
      <c r="A1112" s="41" t="s">
        <v>964</v>
      </c>
      <c r="B1112" s="37"/>
      <c r="C1112" s="23"/>
      <c r="D1112" s="23"/>
      <c r="E1112" s="42"/>
      <c r="F1112" s="54"/>
      <c r="G1112" s="42"/>
      <c r="H1112" s="54"/>
      <c r="I1112" s="42"/>
      <c r="J1112" s="54"/>
      <c r="K1112" s="42"/>
      <c r="L1112" s="28"/>
    </row>
    <row r="1113" spans="1:12">
      <c r="A1113" s="22" t="s">
        <v>1154</v>
      </c>
      <c r="B1113" s="30"/>
      <c r="C1113" s="23" t="s">
        <v>685</v>
      </c>
      <c r="D1113" s="32">
        <v>0.2</v>
      </c>
      <c r="E1113" s="38">
        <f t="shared" ref="E1113:E1123" si="70">+G1113+I1113+K1113</f>
        <v>54583</v>
      </c>
      <c r="F1113" s="38">
        <f>+인건비!$D$6</f>
        <v>272915</v>
      </c>
      <c r="G1113" s="38">
        <f>TRUNC(D1113*F1113)</f>
        <v>54583</v>
      </c>
      <c r="H1113" s="53"/>
      <c r="I1113" s="53"/>
      <c r="J1113" s="53"/>
      <c r="K1113" s="53"/>
      <c r="L1113" s="23"/>
    </row>
    <row r="1114" spans="1:12" ht="17.25" customHeight="1">
      <c r="A1114" s="22" t="s">
        <v>678</v>
      </c>
      <c r="B1114" s="23"/>
      <c r="C1114" s="23" t="s">
        <v>685</v>
      </c>
      <c r="D1114" s="59">
        <v>0.47</v>
      </c>
      <c r="E1114" s="38">
        <f t="shared" si="70"/>
        <v>105025</v>
      </c>
      <c r="F1114" s="38"/>
      <c r="G1114" s="38"/>
      <c r="H1114" s="38"/>
      <c r="I1114" s="38"/>
      <c r="J1114" s="38">
        <f>+인건비!$E$21</f>
        <v>223458</v>
      </c>
      <c r="K1114" s="38">
        <f>TRUNC(D1114*J1114)</f>
        <v>105025</v>
      </c>
      <c r="L1114" s="23"/>
    </row>
    <row r="1115" spans="1:12" ht="17.25" customHeight="1">
      <c r="A1115" s="22" t="s">
        <v>1187</v>
      </c>
      <c r="B1115" s="23"/>
      <c r="C1115" s="23" t="s">
        <v>685</v>
      </c>
      <c r="D1115" s="59">
        <v>0.24</v>
      </c>
      <c r="E1115" s="38">
        <f t="shared" si="70"/>
        <v>51413</v>
      </c>
      <c r="F1115" s="38"/>
      <c r="G1115" s="38"/>
      <c r="H1115" s="38"/>
      <c r="I1115" s="38"/>
      <c r="J1115" s="38">
        <f>+인건비!$E$18</f>
        <v>214222</v>
      </c>
      <c r="K1115" s="38">
        <f>TRUNC(D1115*J1115)</f>
        <v>51413</v>
      </c>
      <c r="L1115" s="23"/>
    </row>
    <row r="1116" spans="1:12" ht="17.25" customHeight="1">
      <c r="A1116" s="22" t="s">
        <v>1182</v>
      </c>
      <c r="B1116" s="23"/>
      <c r="C1116" s="23" t="s">
        <v>685</v>
      </c>
      <c r="D1116" s="59">
        <v>0.47</v>
      </c>
      <c r="E1116" s="38">
        <f t="shared" si="70"/>
        <v>77806</v>
      </c>
      <c r="F1116" s="38"/>
      <c r="G1116" s="38"/>
      <c r="H1116" s="38"/>
      <c r="I1116" s="38"/>
      <c r="J1116" s="38">
        <f>+인건비!$E$17</f>
        <v>165545</v>
      </c>
      <c r="K1116" s="38">
        <f>TRUNC(D1116*J1116)</f>
        <v>77806</v>
      </c>
      <c r="L1116" s="23"/>
    </row>
    <row r="1117" spans="1:12" ht="17.25" customHeight="1">
      <c r="A1117" s="22" t="s">
        <v>1467</v>
      </c>
      <c r="B1117" s="23" t="s">
        <v>1470</v>
      </c>
      <c r="C1117" s="23" t="s">
        <v>665</v>
      </c>
      <c r="D1117" s="31">
        <v>2.5000000000000001E-2</v>
      </c>
      <c r="E1117" s="38">
        <f t="shared" si="70"/>
        <v>13750</v>
      </c>
      <c r="F1117" s="38"/>
      <c r="G1117" s="38"/>
      <c r="H1117" s="38">
        <f>+재료비!$K$40</f>
        <v>550000</v>
      </c>
      <c r="I1117" s="38">
        <f>TRUNC(D1117*H1117)</f>
        <v>13750</v>
      </c>
      <c r="J1117" s="38"/>
      <c r="K1117" s="38"/>
      <c r="L1117" s="23"/>
    </row>
    <row r="1118" spans="1:12" ht="17.25" customHeight="1">
      <c r="A1118" s="22" t="s">
        <v>1131</v>
      </c>
      <c r="B1118" s="23" t="s">
        <v>679</v>
      </c>
      <c r="C1118" s="23" t="s">
        <v>665</v>
      </c>
      <c r="D1118" s="32">
        <v>1</v>
      </c>
      <c r="E1118" s="38">
        <f t="shared" si="70"/>
        <v>36000</v>
      </c>
      <c r="F1118" s="38"/>
      <c r="G1118" s="38"/>
      <c r="H1118" s="38">
        <f>+재료비!$K$56</f>
        <v>36000</v>
      </c>
      <c r="I1118" s="38">
        <f>TRUNC(D1118*H1118)</f>
        <v>36000</v>
      </c>
      <c r="J1118" s="38"/>
      <c r="K1118" s="38"/>
      <c r="L1118" s="23"/>
    </row>
    <row r="1119" spans="1:12" ht="17.25" customHeight="1">
      <c r="A1119" s="22" t="s">
        <v>1348</v>
      </c>
      <c r="B1119" s="23" t="s">
        <v>679</v>
      </c>
      <c r="C1119" s="23" t="s">
        <v>665</v>
      </c>
      <c r="D1119" s="59">
        <v>2.5000000000000001E-2</v>
      </c>
      <c r="E1119" s="38">
        <f t="shared" si="70"/>
        <v>1250</v>
      </c>
      <c r="F1119" s="38"/>
      <c r="G1119" s="38"/>
      <c r="H1119" s="38">
        <f>+재료비!$K$60</f>
        <v>50000</v>
      </c>
      <c r="I1119" s="38">
        <f>TRUNC(D1119*H1119)</f>
        <v>1250</v>
      </c>
      <c r="J1119" s="38"/>
      <c r="K1119" s="38"/>
      <c r="L1119" s="23"/>
    </row>
    <row r="1120" spans="1:12" ht="17.25" customHeight="1">
      <c r="A1120" s="22" t="s">
        <v>1339</v>
      </c>
      <c r="B1120" s="23" t="s">
        <v>679</v>
      </c>
      <c r="C1120" s="23" t="s">
        <v>665</v>
      </c>
      <c r="D1120" s="32">
        <v>0.1</v>
      </c>
      <c r="E1120" s="38">
        <f t="shared" si="70"/>
        <v>1700</v>
      </c>
      <c r="F1120" s="38"/>
      <c r="G1120" s="38"/>
      <c r="H1120" s="38">
        <f>+재료비!$K$68</f>
        <v>17000</v>
      </c>
      <c r="I1120" s="38">
        <f>TRUNC(D1120*H1120)</f>
        <v>1700</v>
      </c>
      <c r="J1120" s="38"/>
      <c r="K1120" s="38"/>
      <c r="L1120" s="23"/>
    </row>
    <row r="1121" spans="1:12" ht="17.25" customHeight="1">
      <c r="A1121" s="22" t="s">
        <v>681</v>
      </c>
      <c r="B1121" s="23"/>
      <c r="C1121" s="23" t="s">
        <v>739</v>
      </c>
      <c r="D1121" s="32">
        <v>11.8</v>
      </c>
      <c r="E1121" s="38">
        <f t="shared" si="70"/>
        <v>17770</v>
      </c>
      <c r="F1121" s="38"/>
      <c r="G1121" s="38"/>
      <c r="H1121" s="38">
        <f>+재료비!$K$7</f>
        <v>1506</v>
      </c>
      <c r="I1121" s="38">
        <f>TRUNC(D1121*H1121)</f>
        <v>17770</v>
      </c>
      <c r="J1121" s="38"/>
      <c r="K1121" s="38"/>
      <c r="L1121" s="23"/>
    </row>
    <row r="1122" spans="1:12" ht="17.25" customHeight="1">
      <c r="A1122" s="22" t="s">
        <v>668</v>
      </c>
      <c r="B1122" s="23" t="s">
        <v>1327</v>
      </c>
      <c r="C1122" s="23" t="s">
        <v>666</v>
      </c>
      <c r="D1122" s="32">
        <v>16</v>
      </c>
      <c r="E1122" s="38">
        <f t="shared" si="70"/>
        <v>2843</v>
      </c>
      <c r="F1122" s="38"/>
      <c r="G1122" s="38"/>
      <c r="H1122" s="38">
        <f>+I1121</f>
        <v>17770</v>
      </c>
      <c r="I1122" s="38">
        <f>TRUNC(D1122/100*H1122)</f>
        <v>2843</v>
      </c>
      <c r="J1122" s="38"/>
      <c r="K1122" s="38"/>
      <c r="L1122" s="23"/>
    </row>
    <row r="1123" spans="1:12" ht="17.25" customHeight="1">
      <c r="A1123" s="22" t="s">
        <v>868</v>
      </c>
      <c r="B1123" s="23" t="s">
        <v>864</v>
      </c>
      <c r="C1123" s="23" t="s">
        <v>770</v>
      </c>
      <c r="D1123" s="59">
        <v>2.0499999999999998</v>
      </c>
      <c r="E1123" s="38">
        <f t="shared" si="70"/>
        <v>57484</v>
      </c>
      <c r="F1123" s="38"/>
      <c r="G1123" s="38"/>
      <c r="H1123" s="38"/>
      <c r="I1123" s="38"/>
      <c r="J1123" s="38">
        <f>+기계손료!$J$40</f>
        <v>28041</v>
      </c>
      <c r="K1123" s="38">
        <f>TRUNC(D1123*J1123)</f>
        <v>57484</v>
      </c>
      <c r="L1123" s="23"/>
    </row>
    <row r="1124" spans="1:12">
      <c r="A1124" s="22" t="s">
        <v>701</v>
      </c>
      <c r="B1124" s="23"/>
      <c r="C1124" s="23"/>
      <c r="D1124" s="32"/>
      <c r="E1124" s="38">
        <f>SUM(E1113:E1123)</f>
        <v>419624</v>
      </c>
      <c r="F1124" s="38"/>
      <c r="G1124" s="38">
        <f>SUM(G1113:G1123)</f>
        <v>54583</v>
      </c>
      <c r="H1124" s="38"/>
      <c r="I1124" s="38">
        <f>SUM(I1113:I1123)</f>
        <v>73313</v>
      </c>
      <c r="J1124" s="38"/>
      <c r="K1124" s="38">
        <f>SUM(K1113:K1123)</f>
        <v>291728</v>
      </c>
      <c r="L1124" s="29"/>
    </row>
    <row r="1125" spans="1:12">
      <c r="A1125" s="22"/>
      <c r="B1125" s="23"/>
      <c r="C1125" s="23"/>
      <c r="D1125" s="32"/>
      <c r="E1125" s="38"/>
      <c r="F1125" s="38"/>
      <c r="G1125" s="38"/>
      <c r="H1125" s="38"/>
      <c r="I1125" s="38"/>
      <c r="J1125" s="38"/>
      <c r="K1125" s="38"/>
      <c r="L1125" s="29"/>
    </row>
    <row r="1126" spans="1:12">
      <c r="A1126" s="39" t="s">
        <v>682</v>
      </c>
      <c r="B1126" s="33" t="s">
        <v>1164</v>
      </c>
      <c r="C1126" s="34"/>
      <c r="D1126" s="35">
        <f>+집계표!$G$2</f>
        <v>1.1000000000000001</v>
      </c>
      <c r="E1126" s="40">
        <f>(G1126+I1126+K1126)</f>
        <v>60041</v>
      </c>
      <c r="F1126" s="40"/>
      <c r="G1126" s="40"/>
      <c r="H1126" s="40"/>
      <c r="I1126" s="40"/>
      <c r="J1126" s="40">
        <f>+G1124</f>
        <v>54583</v>
      </c>
      <c r="K1126" s="40">
        <f>TRUNC(D1126*J1126)</f>
        <v>60041</v>
      </c>
      <c r="L1126" s="23"/>
    </row>
    <row r="1127" spans="1:12">
      <c r="A1127" s="39" t="s">
        <v>670</v>
      </c>
      <c r="B1127" s="33" t="s">
        <v>425</v>
      </c>
      <c r="C1127" s="34"/>
      <c r="D1127" s="35">
        <f>+집계표!$H$2</f>
        <v>0.2</v>
      </c>
      <c r="E1127" s="40">
        <f>(G1127+I1127+K1127)</f>
        <v>22924</v>
      </c>
      <c r="F1127" s="40"/>
      <c r="G1127" s="40"/>
      <c r="H1127" s="40"/>
      <c r="I1127" s="40"/>
      <c r="J1127" s="40">
        <f>+J1126+K1126</f>
        <v>114624</v>
      </c>
      <c r="K1127" s="40">
        <f>TRUNC(D1127*J1127)</f>
        <v>22924</v>
      </c>
      <c r="L1127" s="23"/>
    </row>
    <row r="1128" spans="1:12">
      <c r="A1128" s="39" t="s">
        <v>718</v>
      </c>
      <c r="B1128" s="33"/>
      <c r="C1128" s="34"/>
      <c r="D1128" s="36"/>
      <c r="E1128" s="40">
        <f>SUM(E1124:E1127)</f>
        <v>502589</v>
      </c>
      <c r="F1128" s="40"/>
      <c r="G1128" s="40">
        <f>SUM(G1124:G1127)</f>
        <v>54583</v>
      </c>
      <c r="H1128" s="40"/>
      <c r="I1128" s="40">
        <f>SUM(I1124:I1127)</f>
        <v>73313</v>
      </c>
      <c r="J1128" s="40"/>
      <c r="K1128" s="40">
        <f>SUM(K1124:K1127)</f>
        <v>374693</v>
      </c>
      <c r="L1128" s="23"/>
    </row>
    <row r="1129" spans="1:12" ht="17.25" customHeight="1">
      <c r="A1129" s="39"/>
      <c r="B1129" s="30"/>
      <c r="C1129" s="23"/>
      <c r="D1129" s="32"/>
      <c r="E1129" s="38"/>
      <c r="F1129" s="38"/>
      <c r="G1129" s="38"/>
      <c r="H1129" s="53"/>
      <c r="I1129" s="38"/>
      <c r="J1129" s="38"/>
      <c r="K1129" s="38"/>
      <c r="L1129" s="23"/>
    </row>
    <row r="1130" spans="1:12" ht="17.25" customHeight="1">
      <c r="A1130" s="41" t="s">
        <v>939</v>
      </c>
      <c r="B1130" s="37"/>
      <c r="C1130" s="23"/>
      <c r="D1130" s="23"/>
      <c r="E1130" s="42"/>
      <c r="F1130" s="54"/>
      <c r="G1130" s="42"/>
      <c r="H1130" s="54"/>
      <c r="I1130" s="42"/>
      <c r="J1130" s="54"/>
      <c r="K1130" s="42"/>
      <c r="L1130" s="28"/>
    </row>
    <row r="1131" spans="1:12">
      <c r="A1131" s="22" t="s">
        <v>1154</v>
      </c>
      <c r="B1131" s="30"/>
      <c r="C1131" s="23" t="s">
        <v>685</v>
      </c>
      <c r="D1131" s="59">
        <v>0.39</v>
      </c>
      <c r="E1131" s="38">
        <f t="shared" ref="E1131:E1141" si="71">+G1131+I1131+K1131</f>
        <v>106436</v>
      </c>
      <c r="F1131" s="38">
        <f>+인건비!$D$6</f>
        <v>272915</v>
      </c>
      <c r="G1131" s="38">
        <f>TRUNC(D1131*F1131)</f>
        <v>106436</v>
      </c>
      <c r="H1131" s="53"/>
      <c r="I1131" s="53"/>
      <c r="J1131" s="53"/>
      <c r="K1131" s="53"/>
      <c r="L1131" s="23"/>
    </row>
    <row r="1132" spans="1:12" ht="17.25" customHeight="1">
      <c r="A1132" s="22" t="s">
        <v>678</v>
      </c>
      <c r="B1132" s="23"/>
      <c r="C1132" s="23" t="s">
        <v>685</v>
      </c>
      <c r="D1132" s="59">
        <v>0.62</v>
      </c>
      <c r="E1132" s="38">
        <f t="shared" si="71"/>
        <v>138543</v>
      </c>
      <c r="F1132" s="38"/>
      <c r="G1132" s="38"/>
      <c r="H1132" s="38"/>
      <c r="I1132" s="38"/>
      <c r="J1132" s="38">
        <f>+인건비!$E$21</f>
        <v>223458</v>
      </c>
      <c r="K1132" s="38">
        <f>TRUNC(D1132*J1132)</f>
        <v>138543</v>
      </c>
      <c r="L1132" s="23"/>
    </row>
    <row r="1133" spans="1:12" ht="17.25" customHeight="1">
      <c r="A1133" s="22" t="s">
        <v>1187</v>
      </c>
      <c r="B1133" s="23"/>
      <c r="C1133" s="23" t="s">
        <v>685</v>
      </c>
      <c r="D1133" s="59">
        <v>0.51</v>
      </c>
      <c r="E1133" s="38">
        <f t="shared" si="71"/>
        <v>109253</v>
      </c>
      <c r="F1133" s="38"/>
      <c r="G1133" s="38"/>
      <c r="H1133" s="38"/>
      <c r="I1133" s="38"/>
      <c r="J1133" s="38">
        <f>+인건비!$E$18</f>
        <v>214222</v>
      </c>
      <c r="K1133" s="38">
        <f>TRUNC(D1133*J1133)</f>
        <v>109253</v>
      </c>
      <c r="L1133" s="23"/>
    </row>
    <row r="1134" spans="1:12" ht="17.25" customHeight="1">
      <c r="A1134" s="22" t="s">
        <v>1182</v>
      </c>
      <c r="B1134" s="23"/>
      <c r="C1134" s="23" t="s">
        <v>685</v>
      </c>
      <c r="D1134" s="59">
        <v>0.62</v>
      </c>
      <c r="E1134" s="38">
        <f t="shared" si="71"/>
        <v>102637</v>
      </c>
      <c r="F1134" s="38"/>
      <c r="G1134" s="38"/>
      <c r="H1134" s="38"/>
      <c r="I1134" s="38"/>
      <c r="J1134" s="38">
        <f>+인건비!$E$17</f>
        <v>165545</v>
      </c>
      <c r="K1134" s="38">
        <f>TRUNC(D1134*J1134)</f>
        <v>102637</v>
      </c>
      <c r="L1134" s="23"/>
    </row>
    <row r="1135" spans="1:12" ht="17.25" customHeight="1">
      <c r="A1135" s="22" t="s">
        <v>1467</v>
      </c>
      <c r="B1135" s="23" t="s">
        <v>1470</v>
      </c>
      <c r="C1135" s="23" t="s">
        <v>665</v>
      </c>
      <c r="D1135" s="59">
        <v>0.04</v>
      </c>
      <c r="E1135" s="38">
        <f t="shared" si="71"/>
        <v>22000</v>
      </c>
      <c r="F1135" s="38"/>
      <c r="G1135" s="38"/>
      <c r="H1135" s="38">
        <f>+재료비!$K$40</f>
        <v>550000</v>
      </c>
      <c r="I1135" s="38">
        <f>TRUNC(D1135*H1135)</f>
        <v>22000</v>
      </c>
      <c r="J1135" s="38"/>
      <c r="K1135" s="38"/>
      <c r="L1135" s="23"/>
    </row>
    <row r="1136" spans="1:12" ht="17.25" customHeight="1">
      <c r="A1136" s="22" t="s">
        <v>1139</v>
      </c>
      <c r="B1136" s="23" t="s">
        <v>679</v>
      </c>
      <c r="C1136" s="23" t="s">
        <v>665</v>
      </c>
      <c r="D1136" s="32">
        <v>0.1</v>
      </c>
      <c r="E1136" s="38">
        <f t="shared" si="71"/>
        <v>20000</v>
      </c>
      <c r="F1136" s="38"/>
      <c r="G1136" s="38"/>
      <c r="H1136" s="38">
        <f>+재료비!$K$72</f>
        <v>200000</v>
      </c>
      <c r="I1136" s="38">
        <f>TRUNC(D1136*H1136)</f>
        <v>20000</v>
      </c>
      <c r="J1136" s="38"/>
      <c r="K1136" s="38"/>
      <c r="L1136" s="23"/>
    </row>
    <row r="1137" spans="1:12" ht="17.25" customHeight="1">
      <c r="A1137" s="22" t="s">
        <v>422</v>
      </c>
      <c r="B1137" s="23" t="s">
        <v>679</v>
      </c>
      <c r="C1137" s="23" t="s">
        <v>665</v>
      </c>
      <c r="D1137" s="59">
        <v>0.03</v>
      </c>
      <c r="E1137" s="38">
        <f t="shared" si="71"/>
        <v>6600</v>
      </c>
      <c r="F1137" s="38"/>
      <c r="G1137" s="38"/>
      <c r="H1137" s="38">
        <f>+재료비!$K$75</f>
        <v>220000</v>
      </c>
      <c r="I1137" s="38">
        <f>TRUNC(D1137*H1137)</f>
        <v>6600</v>
      </c>
      <c r="J1137" s="38"/>
      <c r="K1137" s="38"/>
      <c r="L1137" s="23"/>
    </row>
    <row r="1138" spans="1:12" ht="17.25" customHeight="1">
      <c r="A1138" s="22" t="s">
        <v>1339</v>
      </c>
      <c r="B1138" s="23" t="s">
        <v>679</v>
      </c>
      <c r="C1138" s="23" t="s">
        <v>665</v>
      </c>
      <c r="D1138" s="32">
        <v>0.1</v>
      </c>
      <c r="E1138" s="38">
        <f t="shared" si="71"/>
        <v>1700</v>
      </c>
      <c r="F1138" s="38"/>
      <c r="G1138" s="38"/>
      <c r="H1138" s="38">
        <f>+재료비!$K$68</f>
        <v>17000</v>
      </c>
      <c r="I1138" s="38">
        <f>TRUNC(D1138*H1138)</f>
        <v>1700</v>
      </c>
      <c r="J1138" s="38"/>
      <c r="K1138" s="38"/>
      <c r="L1138" s="23"/>
    </row>
    <row r="1139" spans="1:12" ht="17.25" customHeight="1">
      <c r="A1139" s="22" t="s">
        <v>681</v>
      </c>
      <c r="B1139" s="23"/>
      <c r="C1139" s="23" t="s">
        <v>739</v>
      </c>
      <c r="D1139" s="32">
        <v>13.6</v>
      </c>
      <c r="E1139" s="38">
        <f t="shared" si="71"/>
        <v>20481</v>
      </c>
      <c r="F1139" s="38"/>
      <c r="G1139" s="38"/>
      <c r="H1139" s="38">
        <f>+재료비!$K$7</f>
        <v>1506</v>
      </c>
      <c r="I1139" s="38">
        <f>TRUNC(D1139*H1139)</f>
        <v>20481</v>
      </c>
      <c r="J1139" s="38"/>
      <c r="K1139" s="38"/>
      <c r="L1139" s="23"/>
    </row>
    <row r="1140" spans="1:12" ht="17.25" customHeight="1">
      <c r="A1140" s="22" t="s">
        <v>668</v>
      </c>
      <c r="B1140" s="23" t="s">
        <v>1327</v>
      </c>
      <c r="C1140" s="23" t="s">
        <v>666</v>
      </c>
      <c r="D1140" s="32">
        <v>16</v>
      </c>
      <c r="E1140" s="38">
        <f t="shared" si="71"/>
        <v>3276</v>
      </c>
      <c r="F1140" s="38"/>
      <c r="G1140" s="38"/>
      <c r="H1140" s="38">
        <f>+I1139</f>
        <v>20481</v>
      </c>
      <c r="I1140" s="38">
        <f>TRUNC(D1140/100*H1140)</f>
        <v>3276</v>
      </c>
      <c r="J1140" s="38"/>
      <c r="K1140" s="38"/>
      <c r="L1140" s="23"/>
    </row>
    <row r="1141" spans="1:12" ht="17.25" customHeight="1">
      <c r="A1141" s="22" t="s">
        <v>868</v>
      </c>
      <c r="B1141" s="23" t="s">
        <v>864</v>
      </c>
      <c r="C1141" s="23" t="s">
        <v>770</v>
      </c>
      <c r="D1141" s="59">
        <v>2.35</v>
      </c>
      <c r="E1141" s="38">
        <f t="shared" si="71"/>
        <v>65896</v>
      </c>
      <c r="F1141" s="38"/>
      <c r="G1141" s="38"/>
      <c r="H1141" s="38"/>
      <c r="I1141" s="38"/>
      <c r="J1141" s="38">
        <f>+기계손료!$J$40</f>
        <v>28041</v>
      </c>
      <c r="K1141" s="38">
        <f>TRUNC(D1141*J1141)</f>
        <v>65896</v>
      </c>
      <c r="L1141" s="23"/>
    </row>
    <row r="1142" spans="1:12">
      <c r="A1142" s="22" t="s">
        <v>701</v>
      </c>
      <c r="B1142" s="23"/>
      <c r="C1142" s="23"/>
      <c r="D1142" s="32"/>
      <c r="E1142" s="38">
        <f>SUM(E1131:E1141)</f>
        <v>596822</v>
      </c>
      <c r="F1142" s="38"/>
      <c r="G1142" s="38">
        <f>SUM(G1131:G1141)</f>
        <v>106436</v>
      </c>
      <c r="H1142" s="38"/>
      <c r="I1142" s="38">
        <f>SUM(I1131:I1141)</f>
        <v>74057</v>
      </c>
      <c r="J1142" s="38"/>
      <c r="K1142" s="38">
        <f>SUM(K1131:K1141)</f>
        <v>416329</v>
      </c>
      <c r="L1142" s="29"/>
    </row>
    <row r="1143" spans="1:12">
      <c r="A1143" s="22"/>
      <c r="B1143" s="23"/>
      <c r="C1143" s="23"/>
      <c r="D1143" s="32"/>
      <c r="E1143" s="38"/>
      <c r="F1143" s="38"/>
      <c r="G1143" s="38"/>
      <c r="H1143" s="38"/>
      <c r="I1143" s="38"/>
      <c r="J1143" s="38"/>
      <c r="K1143" s="38"/>
      <c r="L1143" s="29"/>
    </row>
    <row r="1144" spans="1:12">
      <c r="A1144" s="39" t="s">
        <v>682</v>
      </c>
      <c r="B1144" s="33" t="s">
        <v>1164</v>
      </c>
      <c r="C1144" s="34"/>
      <c r="D1144" s="35">
        <f>+집계표!$G$2</f>
        <v>1.1000000000000001</v>
      </c>
      <c r="E1144" s="40">
        <f>(G1144+I1144+K1144)</f>
        <v>117079</v>
      </c>
      <c r="F1144" s="40"/>
      <c r="G1144" s="40"/>
      <c r="H1144" s="40"/>
      <c r="I1144" s="40"/>
      <c r="J1144" s="40">
        <f>+G1142</f>
        <v>106436</v>
      </c>
      <c r="K1144" s="40">
        <f>TRUNC(D1144*J1144)</f>
        <v>117079</v>
      </c>
      <c r="L1144" s="23"/>
    </row>
    <row r="1145" spans="1:12">
      <c r="A1145" s="39" t="s">
        <v>670</v>
      </c>
      <c r="B1145" s="33" t="s">
        <v>425</v>
      </c>
      <c r="C1145" s="34"/>
      <c r="D1145" s="35">
        <f>+집계표!$H$2</f>
        <v>0.2</v>
      </c>
      <c r="E1145" s="40">
        <f>(G1145+I1145+K1145)</f>
        <v>44703</v>
      </c>
      <c r="F1145" s="40"/>
      <c r="G1145" s="40"/>
      <c r="H1145" s="40"/>
      <c r="I1145" s="40"/>
      <c r="J1145" s="40">
        <f>+J1144+K1144</f>
        <v>223515</v>
      </c>
      <c r="K1145" s="40">
        <f>TRUNC(D1145*J1145)</f>
        <v>44703</v>
      </c>
      <c r="L1145" s="23"/>
    </row>
    <row r="1146" spans="1:12">
      <c r="A1146" s="39" t="s">
        <v>718</v>
      </c>
      <c r="B1146" s="33"/>
      <c r="C1146" s="34"/>
      <c r="D1146" s="36"/>
      <c r="E1146" s="40">
        <f>SUM(E1142:E1145)</f>
        <v>758604</v>
      </c>
      <c r="F1146" s="40"/>
      <c r="G1146" s="40">
        <f>SUM(G1142:G1145)</f>
        <v>106436</v>
      </c>
      <c r="H1146" s="40"/>
      <c r="I1146" s="40">
        <f>SUM(I1142:I1145)</f>
        <v>74057</v>
      </c>
      <c r="J1146" s="40"/>
      <c r="K1146" s="40">
        <f>SUM(K1142:K1145)</f>
        <v>578111</v>
      </c>
      <c r="L1146" s="23"/>
    </row>
    <row r="1147" spans="1:12" ht="17.25" customHeight="1">
      <c r="A1147" s="39"/>
      <c r="B1147" s="30"/>
      <c r="C1147" s="23"/>
      <c r="D1147" s="32"/>
      <c r="E1147" s="38"/>
      <c r="F1147" s="38"/>
      <c r="G1147" s="38"/>
      <c r="H1147" s="53"/>
      <c r="I1147" s="38"/>
      <c r="J1147" s="38"/>
      <c r="K1147" s="38"/>
      <c r="L1147" s="23"/>
    </row>
    <row r="1148" spans="1:12" ht="17.25" customHeight="1">
      <c r="A1148" s="41" t="s">
        <v>958</v>
      </c>
      <c r="B1148" s="37" t="s">
        <v>2097</v>
      </c>
      <c r="C1148" s="23"/>
      <c r="D1148" s="23"/>
      <c r="E1148" s="42"/>
      <c r="F1148" s="54"/>
      <c r="G1148" s="42"/>
      <c r="H1148" s="54"/>
      <c r="I1148" s="42"/>
      <c r="J1148" s="54"/>
      <c r="K1148" s="42"/>
      <c r="L1148" s="28"/>
    </row>
    <row r="1149" spans="1:12">
      <c r="A1149" s="22" t="s">
        <v>1154</v>
      </c>
      <c r="B1149" s="30"/>
      <c r="C1149" s="23" t="s">
        <v>685</v>
      </c>
      <c r="D1149" s="59">
        <v>0.43</v>
      </c>
      <c r="E1149" s="38">
        <f t="shared" ref="E1149:E1159" si="72">+G1149+I1149+K1149</f>
        <v>117353</v>
      </c>
      <c r="F1149" s="38">
        <f>+인건비!$D$6</f>
        <v>272915</v>
      </c>
      <c r="G1149" s="38">
        <f>TRUNC(D1149*F1149)</f>
        <v>117353</v>
      </c>
      <c r="H1149" s="53"/>
      <c r="I1149" s="53"/>
      <c r="J1149" s="53"/>
      <c r="K1149" s="53"/>
      <c r="L1149" s="23"/>
    </row>
    <row r="1150" spans="1:12" ht="17.25" customHeight="1">
      <c r="A1150" s="22" t="s">
        <v>678</v>
      </c>
      <c r="B1150" s="23"/>
      <c r="C1150" s="23" t="s">
        <v>685</v>
      </c>
      <c r="D1150" s="59">
        <v>0.75</v>
      </c>
      <c r="E1150" s="38">
        <f t="shared" si="72"/>
        <v>167593</v>
      </c>
      <c r="F1150" s="38"/>
      <c r="G1150" s="38"/>
      <c r="H1150" s="38"/>
      <c r="I1150" s="38"/>
      <c r="J1150" s="38">
        <f>+인건비!$E$21</f>
        <v>223458</v>
      </c>
      <c r="K1150" s="38">
        <f>TRUNC(D1150*J1150)</f>
        <v>167593</v>
      </c>
      <c r="L1150" s="23"/>
    </row>
    <row r="1151" spans="1:12" ht="17.25" customHeight="1">
      <c r="A1151" s="22" t="s">
        <v>1187</v>
      </c>
      <c r="B1151" s="23"/>
      <c r="C1151" s="23" t="s">
        <v>685</v>
      </c>
      <c r="D1151" s="59">
        <v>0.56000000000000005</v>
      </c>
      <c r="E1151" s="38">
        <f t="shared" si="72"/>
        <v>119964</v>
      </c>
      <c r="F1151" s="38"/>
      <c r="G1151" s="38"/>
      <c r="H1151" s="38"/>
      <c r="I1151" s="38"/>
      <c r="J1151" s="38">
        <f>+인건비!$E$18</f>
        <v>214222</v>
      </c>
      <c r="K1151" s="38">
        <f>TRUNC(D1151*J1151)</f>
        <v>119964</v>
      </c>
      <c r="L1151" s="23"/>
    </row>
    <row r="1152" spans="1:12" ht="17.25" customHeight="1">
      <c r="A1152" s="22" t="s">
        <v>1182</v>
      </c>
      <c r="B1152" s="23"/>
      <c r="C1152" s="23" t="s">
        <v>685</v>
      </c>
      <c r="D1152" s="59">
        <v>0.75</v>
      </c>
      <c r="E1152" s="38">
        <f t="shared" si="72"/>
        <v>124158</v>
      </c>
      <c r="F1152" s="38"/>
      <c r="G1152" s="38"/>
      <c r="H1152" s="38"/>
      <c r="I1152" s="38"/>
      <c r="J1152" s="38">
        <f>+인건비!$E$17</f>
        <v>165545</v>
      </c>
      <c r="K1152" s="38">
        <f>TRUNC(D1152*J1152)</f>
        <v>124158</v>
      </c>
      <c r="L1152" s="23"/>
    </row>
    <row r="1153" spans="1:12" ht="17.25" customHeight="1">
      <c r="A1153" s="22" t="s">
        <v>1467</v>
      </c>
      <c r="B1153" s="23" t="s">
        <v>1470</v>
      </c>
      <c r="C1153" s="23" t="s">
        <v>665</v>
      </c>
      <c r="D1153" s="59">
        <v>0.05</v>
      </c>
      <c r="E1153" s="38">
        <f t="shared" si="72"/>
        <v>27500</v>
      </c>
      <c r="F1153" s="38"/>
      <c r="G1153" s="38"/>
      <c r="H1153" s="38">
        <f>+재료비!$K$40</f>
        <v>550000</v>
      </c>
      <c r="I1153" s="38">
        <f>TRUNC(D1153*H1153)</f>
        <v>27500</v>
      </c>
      <c r="J1153" s="38"/>
      <c r="K1153" s="38"/>
      <c r="L1153" s="23"/>
    </row>
    <row r="1154" spans="1:12" ht="17.25" customHeight="1">
      <c r="A1154" s="22" t="s">
        <v>1139</v>
      </c>
      <c r="B1154" s="23" t="s">
        <v>679</v>
      </c>
      <c r="C1154" s="23" t="s">
        <v>665</v>
      </c>
      <c r="D1154" s="59">
        <v>0.12</v>
      </c>
      <c r="E1154" s="38">
        <f t="shared" si="72"/>
        <v>24000</v>
      </c>
      <c r="F1154" s="38"/>
      <c r="G1154" s="38"/>
      <c r="H1154" s="38">
        <f>+재료비!$K$72</f>
        <v>200000</v>
      </c>
      <c r="I1154" s="38">
        <f>TRUNC(D1154*H1154)</f>
        <v>24000</v>
      </c>
      <c r="J1154" s="38"/>
      <c r="K1154" s="38"/>
      <c r="L1154" s="23"/>
    </row>
    <row r="1155" spans="1:12" ht="17.25" customHeight="1">
      <c r="A1155" s="22" t="s">
        <v>422</v>
      </c>
      <c r="B1155" s="23" t="s">
        <v>679</v>
      </c>
      <c r="C1155" s="23" t="s">
        <v>665</v>
      </c>
      <c r="D1155" s="59">
        <v>0.04</v>
      </c>
      <c r="E1155" s="38">
        <f t="shared" si="72"/>
        <v>8800</v>
      </c>
      <c r="F1155" s="38"/>
      <c r="G1155" s="38"/>
      <c r="H1155" s="38">
        <f>+재료비!$K$75</f>
        <v>220000</v>
      </c>
      <c r="I1155" s="38">
        <f>TRUNC(D1155*H1155)</f>
        <v>8800</v>
      </c>
      <c r="J1155" s="38"/>
      <c r="K1155" s="38"/>
      <c r="L1155" s="23"/>
    </row>
    <row r="1156" spans="1:12" ht="17.25" customHeight="1">
      <c r="A1156" s="22" t="s">
        <v>1339</v>
      </c>
      <c r="B1156" s="23" t="s">
        <v>679</v>
      </c>
      <c r="C1156" s="23" t="s">
        <v>665</v>
      </c>
      <c r="D1156" s="32">
        <v>0.1</v>
      </c>
      <c r="E1156" s="38">
        <f t="shared" si="72"/>
        <v>1700</v>
      </c>
      <c r="F1156" s="38"/>
      <c r="G1156" s="38"/>
      <c r="H1156" s="38">
        <f>+재료비!$K$68</f>
        <v>17000</v>
      </c>
      <c r="I1156" s="38">
        <f>TRUNC(D1156*H1156)</f>
        <v>1700</v>
      </c>
      <c r="J1156" s="38"/>
      <c r="K1156" s="38"/>
      <c r="L1156" s="23"/>
    </row>
    <row r="1157" spans="1:12" ht="17.25" customHeight="1">
      <c r="A1157" s="22" t="s">
        <v>681</v>
      </c>
      <c r="B1157" s="23"/>
      <c r="C1157" s="23" t="s">
        <v>739</v>
      </c>
      <c r="D1157" s="32">
        <v>17.100000000000001</v>
      </c>
      <c r="E1157" s="38">
        <f t="shared" si="72"/>
        <v>25752</v>
      </c>
      <c r="F1157" s="38"/>
      <c r="G1157" s="38"/>
      <c r="H1157" s="38">
        <f>+재료비!$K$7</f>
        <v>1506</v>
      </c>
      <c r="I1157" s="38">
        <f>TRUNC(D1157*H1157)</f>
        <v>25752</v>
      </c>
      <c r="J1157" s="38"/>
      <c r="K1157" s="38"/>
      <c r="L1157" s="23"/>
    </row>
    <row r="1158" spans="1:12" ht="17.25" customHeight="1">
      <c r="A1158" s="22" t="s">
        <v>668</v>
      </c>
      <c r="B1158" s="23" t="s">
        <v>1327</v>
      </c>
      <c r="C1158" s="23" t="s">
        <v>666</v>
      </c>
      <c r="D1158" s="32">
        <v>16</v>
      </c>
      <c r="E1158" s="38">
        <f t="shared" si="72"/>
        <v>4120</v>
      </c>
      <c r="F1158" s="38"/>
      <c r="G1158" s="38"/>
      <c r="H1158" s="38">
        <f>+I1157</f>
        <v>25752</v>
      </c>
      <c r="I1158" s="38">
        <f>TRUNC(D1158/100*H1158)</f>
        <v>4120</v>
      </c>
      <c r="J1158" s="38"/>
      <c r="K1158" s="38"/>
      <c r="L1158" s="23"/>
    </row>
    <row r="1159" spans="1:12" ht="17.25" customHeight="1">
      <c r="A1159" s="22" t="s">
        <v>868</v>
      </c>
      <c r="B1159" s="23" t="s">
        <v>864</v>
      </c>
      <c r="C1159" s="23" t="s">
        <v>770</v>
      </c>
      <c r="D1159" s="59">
        <v>2.96</v>
      </c>
      <c r="E1159" s="38">
        <f t="shared" si="72"/>
        <v>83001</v>
      </c>
      <c r="F1159" s="38"/>
      <c r="G1159" s="38"/>
      <c r="H1159" s="38"/>
      <c r="I1159" s="38"/>
      <c r="J1159" s="38">
        <f>+기계손료!$J$40</f>
        <v>28041</v>
      </c>
      <c r="K1159" s="38">
        <f>TRUNC(D1159*J1159)</f>
        <v>83001</v>
      </c>
      <c r="L1159" s="23"/>
    </row>
    <row r="1160" spans="1:12">
      <c r="A1160" s="22" t="s">
        <v>701</v>
      </c>
      <c r="B1160" s="23"/>
      <c r="C1160" s="23"/>
      <c r="D1160" s="32"/>
      <c r="E1160" s="38">
        <f>SUM(E1149:E1159)</f>
        <v>703941</v>
      </c>
      <c r="F1160" s="38"/>
      <c r="G1160" s="38">
        <f>SUM(G1149:G1159)</f>
        <v>117353</v>
      </c>
      <c r="H1160" s="38"/>
      <c r="I1160" s="38">
        <f>SUM(I1149:I1159)</f>
        <v>91872</v>
      </c>
      <c r="J1160" s="38"/>
      <c r="K1160" s="38">
        <f>SUM(K1149:K1159)</f>
        <v>494716</v>
      </c>
      <c r="L1160" s="29"/>
    </row>
    <row r="1161" spans="1:12">
      <c r="A1161" s="22"/>
      <c r="B1161" s="23"/>
      <c r="C1161" s="23"/>
      <c r="D1161" s="32"/>
      <c r="E1161" s="38"/>
      <c r="F1161" s="38"/>
      <c r="G1161" s="38"/>
      <c r="H1161" s="38"/>
      <c r="I1161" s="38"/>
      <c r="J1161" s="38"/>
      <c r="K1161" s="38"/>
      <c r="L1161" s="29"/>
    </row>
    <row r="1162" spans="1:12">
      <c r="A1162" s="39" t="s">
        <v>682</v>
      </c>
      <c r="B1162" s="33" t="s">
        <v>1164</v>
      </c>
      <c r="C1162" s="34"/>
      <c r="D1162" s="35">
        <f>+집계표!$G$2</f>
        <v>1.1000000000000001</v>
      </c>
      <c r="E1162" s="40">
        <f>(G1162+I1162+K1162)</f>
        <v>129088</v>
      </c>
      <c r="F1162" s="40"/>
      <c r="G1162" s="40"/>
      <c r="H1162" s="40"/>
      <c r="I1162" s="40"/>
      <c r="J1162" s="40">
        <f>+G1160</f>
        <v>117353</v>
      </c>
      <c r="K1162" s="40">
        <f>TRUNC(D1162*J1162)</f>
        <v>129088</v>
      </c>
      <c r="L1162" s="23"/>
    </row>
    <row r="1163" spans="1:12">
      <c r="A1163" s="39" t="s">
        <v>670</v>
      </c>
      <c r="B1163" s="33" t="s">
        <v>425</v>
      </c>
      <c r="C1163" s="34"/>
      <c r="D1163" s="35">
        <f>+집계표!$H$2</f>
        <v>0.2</v>
      </c>
      <c r="E1163" s="40">
        <f>(G1163+I1163+K1163)</f>
        <v>49288</v>
      </c>
      <c r="F1163" s="40"/>
      <c r="G1163" s="40"/>
      <c r="H1163" s="40"/>
      <c r="I1163" s="40"/>
      <c r="J1163" s="40">
        <f>+J1162+K1162</f>
        <v>246441</v>
      </c>
      <c r="K1163" s="40">
        <f>TRUNC(D1163*J1163)</f>
        <v>49288</v>
      </c>
      <c r="L1163" s="23"/>
    </row>
    <row r="1164" spans="1:12">
      <c r="A1164" s="39" t="s">
        <v>718</v>
      </c>
      <c r="B1164" s="33"/>
      <c r="C1164" s="34"/>
      <c r="D1164" s="36"/>
      <c r="E1164" s="40">
        <f>SUM(E1160:E1163)</f>
        <v>882317</v>
      </c>
      <c r="F1164" s="40"/>
      <c r="G1164" s="40">
        <f>SUM(G1160:G1163)</f>
        <v>117353</v>
      </c>
      <c r="H1164" s="40"/>
      <c r="I1164" s="40">
        <f>SUM(I1160:I1163)</f>
        <v>91872</v>
      </c>
      <c r="J1164" s="40"/>
      <c r="K1164" s="40">
        <f>SUM(K1160:K1163)</f>
        <v>673092</v>
      </c>
      <c r="L1164" s="23"/>
    </row>
    <row r="1165" spans="1:12" ht="17.25" customHeight="1">
      <c r="A1165" s="39"/>
      <c r="B1165" s="30"/>
      <c r="C1165" s="23"/>
      <c r="D1165" s="32"/>
      <c r="E1165" s="38"/>
      <c r="F1165" s="38"/>
      <c r="G1165" s="38"/>
      <c r="H1165" s="53"/>
      <c r="I1165" s="38"/>
      <c r="J1165" s="38"/>
      <c r="K1165" s="38"/>
      <c r="L1165" s="23"/>
    </row>
    <row r="1166" spans="1:12" ht="17.25" customHeight="1">
      <c r="A1166" s="41" t="s">
        <v>960</v>
      </c>
      <c r="B1166" s="37"/>
      <c r="C1166" s="23"/>
      <c r="D1166" s="23"/>
      <c r="E1166" s="42"/>
      <c r="F1166" s="54"/>
      <c r="G1166" s="42"/>
      <c r="H1166" s="54"/>
      <c r="I1166" s="42"/>
      <c r="J1166" s="54"/>
      <c r="K1166" s="42"/>
      <c r="L1166" s="28"/>
    </row>
    <row r="1167" spans="1:12">
      <c r="A1167" s="22" t="s">
        <v>1154</v>
      </c>
      <c r="B1167" s="30"/>
      <c r="C1167" s="23" t="s">
        <v>685</v>
      </c>
      <c r="D1167" s="59">
        <v>0.48</v>
      </c>
      <c r="E1167" s="38">
        <f t="shared" ref="E1167:E1177" si="73">+G1167+I1167+K1167</f>
        <v>130999</v>
      </c>
      <c r="F1167" s="38">
        <f>+인건비!$D$6</f>
        <v>272915</v>
      </c>
      <c r="G1167" s="38">
        <f>TRUNC(D1167*F1167)</f>
        <v>130999</v>
      </c>
      <c r="H1167" s="53"/>
      <c r="I1167" s="53"/>
      <c r="J1167" s="53"/>
      <c r="K1167" s="53"/>
      <c r="L1167" s="23"/>
    </row>
    <row r="1168" spans="1:12" ht="17.25" customHeight="1">
      <c r="A1168" s="22" t="s">
        <v>678</v>
      </c>
      <c r="B1168" s="23"/>
      <c r="C1168" s="23" t="s">
        <v>685</v>
      </c>
      <c r="D1168" s="59">
        <v>0.84</v>
      </c>
      <c r="E1168" s="38">
        <f t="shared" si="73"/>
        <v>187704</v>
      </c>
      <c r="F1168" s="38"/>
      <c r="G1168" s="38"/>
      <c r="H1168" s="38"/>
      <c r="I1168" s="38"/>
      <c r="J1168" s="38">
        <f>+인건비!$E$21</f>
        <v>223458</v>
      </c>
      <c r="K1168" s="38">
        <f>TRUNC(D1168*J1168)</f>
        <v>187704</v>
      </c>
      <c r="L1168" s="23"/>
    </row>
    <row r="1169" spans="1:12" ht="17.25" customHeight="1">
      <c r="A1169" s="22" t="s">
        <v>1187</v>
      </c>
      <c r="B1169" s="23"/>
      <c r="C1169" s="23" t="s">
        <v>685</v>
      </c>
      <c r="D1169" s="59">
        <v>0.63</v>
      </c>
      <c r="E1169" s="38">
        <f t="shared" si="73"/>
        <v>134959</v>
      </c>
      <c r="F1169" s="38"/>
      <c r="G1169" s="38"/>
      <c r="H1169" s="38"/>
      <c r="I1169" s="38"/>
      <c r="J1169" s="38">
        <f>+인건비!$E$18</f>
        <v>214222</v>
      </c>
      <c r="K1169" s="38">
        <f>TRUNC(D1169*J1169)</f>
        <v>134959</v>
      </c>
      <c r="L1169" s="23"/>
    </row>
    <row r="1170" spans="1:12" ht="17.25" customHeight="1">
      <c r="A1170" s="22" t="s">
        <v>1182</v>
      </c>
      <c r="B1170" s="23"/>
      <c r="C1170" s="23" t="s">
        <v>685</v>
      </c>
      <c r="D1170" s="59">
        <v>0.84</v>
      </c>
      <c r="E1170" s="38">
        <f t="shared" si="73"/>
        <v>139057</v>
      </c>
      <c r="F1170" s="38"/>
      <c r="G1170" s="38"/>
      <c r="H1170" s="38"/>
      <c r="I1170" s="38"/>
      <c r="J1170" s="38">
        <f>+인건비!$E$17</f>
        <v>165545</v>
      </c>
      <c r="K1170" s="38">
        <f>TRUNC(D1170*J1170)</f>
        <v>139057</v>
      </c>
      <c r="L1170" s="23"/>
    </row>
    <row r="1171" spans="1:12" ht="17.25" customHeight="1">
      <c r="A1171" s="22" t="s">
        <v>1467</v>
      </c>
      <c r="B1171" s="23" t="s">
        <v>1470</v>
      </c>
      <c r="C1171" s="23" t="s">
        <v>665</v>
      </c>
      <c r="D1171" s="59">
        <v>0.05</v>
      </c>
      <c r="E1171" s="38">
        <f t="shared" si="73"/>
        <v>27500</v>
      </c>
      <c r="F1171" s="38"/>
      <c r="G1171" s="38"/>
      <c r="H1171" s="38">
        <f>+재료비!$K$40</f>
        <v>550000</v>
      </c>
      <c r="I1171" s="38">
        <f>TRUNC(D1171*H1171)</f>
        <v>27500</v>
      </c>
      <c r="J1171" s="38"/>
      <c r="K1171" s="38"/>
      <c r="L1171" s="23"/>
    </row>
    <row r="1172" spans="1:12" ht="17.25" customHeight="1">
      <c r="A1172" s="22" t="s">
        <v>1139</v>
      </c>
      <c r="B1172" s="23" t="s">
        <v>679</v>
      </c>
      <c r="C1172" s="23" t="s">
        <v>665</v>
      </c>
      <c r="D1172" s="59">
        <v>0.13</v>
      </c>
      <c r="E1172" s="38">
        <f t="shared" si="73"/>
        <v>26000</v>
      </c>
      <c r="F1172" s="38"/>
      <c r="G1172" s="38"/>
      <c r="H1172" s="38">
        <f>+재료비!$K$72</f>
        <v>200000</v>
      </c>
      <c r="I1172" s="38">
        <f>TRUNC(D1172*H1172)</f>
        <v>26000</v>
      </c>
      <c r="J1172" s="38"/>
      <c r="K1172" s="38"/>
      <c r="L1172" s="23"/>
    </row>
    <row r="1173" spans="1:12" ht="17.25" customHeight="1">
      <c r="A1173" s="22" t="s">
        <v>422</v>
      </c>
      <c r="B1173" s="23" t="s">
        <v>679</v>
      </c>
      <c r="C1173" s="23" t="s">
        <v>665</v>
      </c>
      <c r="D1173" s="59">
        <v>0.04</v>
      </c>
      <c r="E1173" s="38">
        <f t="shared" si="73"/>
        <v>8800</v>
      </c>
      <c r="F1173" s="38"/>
      <c r="G1173" s="38"/>
      <c r="H1173" s="38">
        <f>+재료비!$K$75</f>
        <v>220000</v>
      </c>
      <c r="I1173" s="38">
        <f>TRUNC(D1173*H1173)</f>
        <v>8800</v>
      </c>
      <c r="J1173" s="38"/>
      <c r="K1173" s="38"/>
      <c r="L1173" s="23"/>
    </row>
    <row r="1174" spans="1:12" ht="17.25" customHeight="1">
      <c r="A1174" s="22" t="s">
        <v>1339</v>
      </c>
      <c r="B1174" s="23" t="s">
        <v>679</v>
      </c>
      <c r="C1174" s="23" t="s">
        <v>665</v>
      </c>
      <c r="D1174" s="32">
        <v>0.1</v>
      </c>
      <c r="E1174" s="38">
        <f t="shared" si="73"/>
        <v>1700</v>
      </c>
      <c r="F1174" s="38"/>
      <c r="G1174" s="38"/>
      <c r="H1174" s="38">
        <f>+재료비!$K$68</f>
        <v>17000</v>
      </c>
      <c r="I1174" s="38">
        <f>TRUNC(D1174*H1174)</f>
        <v>1700</v>
      </c>
      <c r="J1174" s="38"/>
      <c r="K1174" s="38"/>
      <c r="L1174" s="23"/>
    </row>
    <row r="1175" spans="1:12" ht="17.25" customHeight="1">
      <c r="A1175" s="22" t="s">
        <v>681</v>
      </c>
      <c r="B1175" s="23"/>
      <c r="C1175" s="23" t="s">
        <v>739</v>
      </c>
      <c r="D1175" s="32">
        <v>19.3</v>
      </c>
      <c r="E1175" s="38">
        <f t="shared" si="73"/>
        <v>29065</v>
      </c>
      <c r="F1175" s="38"/>
      <c r="G1175" s="38"/>
      <c r="H1175" s="38">
        <f>+재료비!$K$7</f>
        <v>1506</v>
      </c>
      <c r="I1175" s="38">
        <f>TRUNC(D1175*H1175)</f>
        <v>29065</v>
      </c>
      <c r="J1175" s="38"/>
      <c r="K1175" s="38"/>
      <c r="L1175" s="23"/>
    </row>
    <row r="1176" spans="1:12" ht="17.25" customHeight="1">
      <c r="A1176" s="22" t="s">
        <v>668</v>
      </c>
      <c r="B1176" s="23" t="s">
        <v>1327</v>
      </c>
      <c r="C1176" s="23" t="s">
        <v>666</v>
      </c>
      <c r="D1176" s="32">
        <v>16</v>
      </c>
      <c r="E1176" s="38">
        <f t="shared" si="73"/>
        <v>4650</v>
      </c>
      <c r="F1176" s="38"/>
      <c r="G1176" s="38"/>
      <c r="H1176" s="38">
        <f>+I1175</f>
        <v>29065</v>
      </c>
      <c r="I1176" s="38">
        <f>TRUNC(D1176/100*H1176)</f>
        <v>4650</v>
      </c>
      <c r="J1176" s="38"/>
      <c r="K1176" s="38"/>
      <c r="L1176" s="23"/>
    </row>
    <row r="1177" spans="1:12" ht="17.25" customHeight="1">
      <c r="A1177" s="22" t="s">
        <v>868</v>
      </c>
      <c r="B1177" s="23" t="s">
        <v>864</v>
      </c>
      <c r="C1177" s="23" t="s">
        <v>770</v>
      </c>
      <c r="D1177" s="59">
        <v>3.33</v>
      </c>
      <c r="E1177" s="38">
        <f t="shared" si="73"/>
        <v>93376</v>
      </c>
      <c r="F1177" s="38"/>
      <c r="G1177" s="38"/>
      <c r="H1177" s="38"/>
      <c r="I1177" s="38"/>
      <c r="J1177" s="38">
        <f>+기계손료!$J$40</f>
        <v>28041</v>
      </c>
      <c r="K1177" s="38">
        <f>TRUNC(D1177*J1177)</f>
        <v>93376</v>
      </c>
      <c r="L1177" s="23"/>
    </row>
    <row r="1178" spans="1:12">
      <c r="A1178" s="22" t="s">
        <v>701</v>
      </c>
      <c r="B1178" s="23"/>
      <c r="C1178" s="23"/>
      <c r="D1178" s="32"/>
      <c r="E1178" s="38">
        <f>SUM(E1167:E1177)</f>
        <v>783810</v>
      </c>
      <c r="F1178" s="38"/>
      <c r="G1178" s="38">
        <f>SUM(G1167:G1177)</f>
        <v>130999</v>
      </c>
      <c r="H1178" s="38"/>
      <c r="I1178" s="38">
        <f>SUM(I1167:I1177)</f>
        <v>97715</v>
      </c>
      <c r="J1178" s="38"/>
      <c r="K1178" s="38">
        <f>SUM(K1167:K1177)</f>
        <v>555096</v>
      </c>
      <c r="L1178" s="29"/>
    </row>
    <row r="1179" spans="1:12">
      <c r="A1179" s="22"/>
      <c r="B1179" s="23"/>
      <c r="C1179" s="23"/>
      <c r="D1179" s="32"/>
      <c r="E1179" s="38"/>
      <c r="F1179" s="38"/>
      <c r="G1179" s="38"/>
      <c r="H1179" s="38"/>
      <c r="I1179" s="38"/>
      <c r="J1179" s="38"/>
      <c r="K1179" s="38"/>
      <c r="L1179" s="29"/>
    </row>
    <row r="1180" spans="1:12">
      <c r="A1180" s="39" t="s">
        <v>682</v>
      </c>
      <c r="B1180" s="33" t="s">
        <v>1164</v>
      </c>
      <c r="C1180" s="34"/>
      <c r="D1180" s="35">
        <f>+집계표!$G$2</f>
        <v>1.1000000000000001</v>
      </c>
      <c r="E1180" s="40">
        <f>(G1180+I1180+K1180)</f>
        <v>144098</v>
      </c>
      <c r="F1180" s="40"/>
      <c r="G1180" s="40"/>
      <c r="H1180" s="40"/>
      <c r="I1180" s="40"/>
      <c r="J1180" s="40">
        <f>+G1178</f>
        <v>130999</v>
      </c>
      <c r="K1180" s="40">
        <f>TRUNC(D1180*J1180)</f>
        <v>144098</v>
      </c>
      <c r="L1180" s="23"/>
    </row>
    <row r="1181" spans="1:12">
      <c r="A1181" s="39" t="s">
        <v>670</v>
      </c>
      <c r="B1181" s="33" t="s">
        <v>425</v>
      </c>
      <c r="C1181" s="34"/>
      <c r="D1181" s="35">
        <f>+집계표!$H$2</f>
        <v>0.2</v>
      </c>
      <c r="E1181" s="40">
        <f>(G1181+I1181+K1181)</f>
        <v>55019</v>
      </c>
      <c r="F1181" s="40"/>
      <c r="G1181" s="40"/>
      <c r="H1181" s="40"/>
      <c r="I1181" s="40"/>
      <c r="J1181" s="40">
        <f>+J1180+K1180</f>
        <v>275097</v>
      </c>
      <c r="K1181" s="40">
        <f>TRUNC(D1181*J1181)</f>
        <v>55019</v>
      </c>
      <c r="L1181" s="23"/>
    </row>
    <row r="1182" spans="1:12">
      <c r="A1182" s="39" t="s">
        <v>718</v>
      </c>
      <c r="B1182" s="33"/>
      <c r="C1182" s="34"/>
      <c r="D1182" s="36"/>
      <c r="E1182" s="40">
        <f>SUM(E1178:E1181)</f>
        <v>982927</v>
      </c>
      <c r="F1182" s="40"/>
      <c r="G1182" s="40">
        <f>SUM(G1178:G1181)</f>
        <v>130999</v>
      </c>
      <c r="H1182" s="40"/>
      <c r="I1182" s="40">
        <f>SUM(I1178:I1181)</f>
        <v>97715</v>
      </c>
      <c r="J1182" s="40"/>
      <c r="K1182" s="40">
        <f>SUM(K1178:K1181)</f>
        <v>754213</v>
      </c>
      <c r="L1182" s="23"/>
    </row>
    <row r="1183" spans="1:12" ht="17.25" customHeight="1">
      <c r="A1183" s="39"/>
      <c r="B1183" s="30"/>
      <c r="C1183" s="23"/>
      <c r="D1183" s="32"/>
      <c r="E1183" s="38"/>
      <c r="F1183" s="38"/>
      <c r="G1183" s="38"/>
      <c r="H1183" s="53"/>
      <c r="I1183" s="38"/>
      <c r="J1183" s="38"/>
      <c r="K1183" s="38"/>
      <c r="L1183" s="23"/>
    </row>
    <row r="1184" spans="1:12" ht="17.25" customHeight="1">
      <c r="A1184" s="41" t="s">
        <v>951</v>
      </c>
      <c r="B1184" s="37"/>
      <c r="C1184" s="23"/>
      <c r="D1184" s="23"/>
      <c r="E1184" s="42"/>
      <c r="F1184" s="54"/>
      <c r="G1184" s="42"/>
      <c r="H1184" s="54"/>
      <c r="I1184" s="42"/>
      <c r="J1184" s="54"/>
      <c r="K1184" s="42"/>
      <c r="L1184" s="169" t="s">
        <v>2113</v>
      </c>
    </row>
    <row r="1185" spans="1:14">
      <c r="A1185" s="22" t="s">
        <v>839</v>
      </c>
      <c r="B1185" s="30"/>
      <c r="C1185" s="23" t="s">
        <v>685</v>
      </c>
      <c r="D1185" s="59">
        <f>+N1185*L1185</f>
        <v>0.28500000000000003</v>
      </c>
      <c r="E1185" s="38">
        <f t="shared" ref="E1185:E1195" si="74">+G1185+I1185+K1185</f>
        <v>77780</v>
      </c>
      <c r="F1185" s="38">
        <f>+인건비!$D$6</f>
        <v>272915</v>
      </c>
      <c r="G1185" s="38">
        <f>TRUNC(D1185*F1185)</f>
        <v>77780</v>
      </c>
      <c r="H1185" s="53"/>
      <c r="I1185" s="53"/>
      <c r="J1185" s="53"/>
      <c r="K1185" s="53"/>
      <c r="L1185" s="167">
        <v>1.5</v>
      </c>
      <c r="N1185" s="59">
        <v>0.19</v>
      </c>
    </row>
    <row r="1186" spans="1:14" ht="17.25" customHeight="1">
      <c r="A1186" s="22" t="s">
        <v>678</v>
      </c>
      <c r="B1186" s="23"/>
      <c r="C1186" s="23" t="s">
        <v>685</v>
      </c>
      <c r="D1186" s="59">
        <f>+N1186*L1186</f>
        <v>0.52499999999999991</v>
      </c>
      <c r="E1186" s="38">
        <f t="shared" si="74"/>
        <v>117315</v>
      </c>
      <c r="F1186" s="38"/>
      <c r="G1186" s="38"/>
      <c r="H1186" s="38"/>
      <c r="I1186" s="38"/>
      <c r="J1186" s="38">
        <f>+인건비!$E$21</f>
        <v>223458</v>
      </c>
      <c r="K1186" s="38">
        <f>TRUNC(D1186*J1186)</f>
        <v>117315</v>
      </c>
      <c r="L1186" s="167">
        <v>1.5</v>
      </c>
      <c r="N1186" s="59">
        <v>0.35</v>
      </c>
    </row>
    <row r="1187" spans="1:14" ht="17.25" customHeight="1">
      <c r="A1187" s="22" t="s">
        <v>1187</v>
      </c>
      <c r="B1187" s="23"/>
      <c r="C1187" s="23" t="s">
        <v>685</v>
      </c>
      <c r="D1187" s="59">
        <f>+N1187*L1187</f>
        <v>0.39</v>
      </c>
      <c r="E1187" s="38">
        <f t="shared" si="74"/>
        <v>83546</v>
      </c>
      <c r="F1187" s="38"/>
      <c r="G1187" s="38"/>
      <c r="H1187" s="38"/>
      <c r="I1187" s="38"/>
      <c r="J1187" s="38">
        <f>+인건비!$E$18</f>
        <v>214222</v>
      </c>
      <c r="K1187" s="38">
        <f>TRUNC(D1187*J1187)</f>
        <v>83546</v>
      </c>
      <c r="L1187" s="167">
        <v>1.5</v>
      </c>
      <c r="N1187" s="59">
        <v>0.26</v>
      </c>
    </row>
    <row r="1188" spans="1:14" ht="17.25" customHeight="1">
      <c r="A1188" s="22" t="s">
        <v>1182</v>
      </c>
      <c r="B1188" s="23"/>
      <c r="C1188" s="23" t="s">
        <v>685</v>
      </c>
      <c r="D1188" s="59">
        <f>+N1188*L1188</f>
        <v>0.52499999999999991</v>
      </c>
      <c r="E1188" s="38">
        <f t="shared" si="74"/>
        <v>86911</v>
      </c>
      <c r="F1188" s="38"/>
      <c r="G1188" s="38"/>
      <c r="H1188" s="38"/>
      <c r="I1188" s="38"/>
      <c r="J1188" s="38">
        <f>+인건비!$E$17</f>
        <v>165545</v>
      </c>
      <c r="K1188" s="38">
        <f>TRUNC(D1188*J1188)</f>
        <v>86911</v>
      </c>
      <c r="L1188" s="167">
        <v>1.5</v>
      </c>
      <c r="N1188" s="59">
        <v>0.35</v>
      </c>
    </row>
    <row r="1189" spans="1:14" ht="17.25" customHeight="1">
      <c r="A1189" s="22" t="s">
        <v>1467</v>
      </c>
      <c r="B1189" s="23" t="s">
        <v>1470</v>
      </c>
      <c r="C1189" s="23" t="s">
        <v>665</v>
      </c>
      <c r="D1189" s="59">
        <v>0.02</v>
      </c>
      <c r="E1189" s="38">
        <f t="shared" si="74"/>
        <v>11000</v>
      </c>
      <c r="F1189" s="38"/>
      <c r="G1189" s="38"/>
      <c r="H1189" s="38">
        <f>+재료비!$K$40</f>
        <v>550000</v>
      </c>
      <c r="I1189" s="38">
        <f>TRUNC(D1189*H1189)</f>
        <v>11000</v>
      </c>
      <c r="J1189" s="38"/>
      <c r="K1189" s="38"/>
      <c r="L1189" s="23"/>
    </row>
    <row r="1190" spans="1:14" ht="17.25" customHeight="1">
      <c r="A1190" s="22" t="s">
        <v>1131</v>
      </c>
      <c r="B1190" s="23" t="s">
        <v>679</v>
      </c>
      <c r="C1190" s="23" t="s">
        <v>665</v>
      </c>
      <c r="D1190" s="32">
        <v>0.8</v>
      </c>
      <c r="E1190" s="38">
        <f t="shared" si="74"/>
        <v>28800</v>
      </c>
      <c r="F1190" s="38"/>
      <c r="G1190" s="38"/>
      <c r="H1190" s="38">
        <f>+재료비!$K$56</f>
        <v>36000</v>
      </c>
      <c r="I1190" s="38">
        <f>TRUNC(D1190*H1190)</f>
        <v>28800</v>
      </c>
      <c r="J1190" s="38"/>
      <c r="K1190" s="38"/>
      <c r="L1190" s="23"/>
    </row>
    <row r="1191" spans="1:14" ht="17.25" customHeight="1">
      <c r="A1191" s="22" t="s">
        <v>1348</v>
      </c>
      <c r="B1191" s="23" t="s">
        <v>679</v>
      </c>
      <c r="C1191" s="23" t="s">
        <v>665</v>
      </c>
      <c r="D1191" s="59">
        <v>0.02</v>
      </c>
      <c r="E1191" s="38">
        <f t="shared" si="74"/>
        <v>1000</v>
      </c>
      <c r="F1191" s="38"/>
      <c r="G1191" s="38"/>
      <c r="H1191" s="38">
        <f>+재료비!$K$60</f>
        <v>50000</v>
      </c>
      <c r="I1191" s="38">
        <f>TRUNC(D1191*H1191)</f>
        <v>1000</v>
      </c>
      <c r="J1191" s="38"/>
      <c r="K1191" s="38"/>
      <c r="L1191" s="23"/>
    </row>
    <row r="1192" spans="1:14" ht="17.25" customHeight="1">
      <c r="A1192" s="22" t="s">
        <v>1339</v>
      </c>
      <c r="B1192" s="23" t="s">
        <v>679</v>
      </c>
      <c r="C1192" s="23" t="s">
        <v>665</v>
      </c>
      <c r="D1192" s="32">
        <v>0.1</v>
      </c>
      <c r="E1192" s="38">
        <f t="shared" si="74"/>
        <v>1700</v>
      </c>
      <c r="F1192" s="38"/>
      <c r="G1192" s="38"/>
      <c r="H1192" s="38">
        <f>+재료비!$K$68</f>
        <v>17000</v>
      </c>
      <c r="I1192" s="38">
        <f>TRUNC(D1192*H1192)</f>
        <v>1700</v>
      </c>
      <c r="J1192" s="38"/>
      <c r="K1192" s="38"/>
      <c r="L1192" s="23"/>
    </row>
    <row r="1193" spans="1:14" ht="17.25" customHeight="1">
      <c r="A1193" s="22" t="s">
        <v>681</v>
      </c>
      <c r="B1193" s="23"/>
      <c r="C1193" s="23" t="s">
        <v>739</v>
      </c>
      <c r="D1193" s="32">
        <v>8.4</v>
      </c>
      <c r="E1193" s="38">
        <f t="shared" si="74"/>
        <v>12650</v>
      </c>
      <c r="F1193" s="38"/>
      <c r="G1193" s="38"/>
      <c r="H1193" s="38">
        <f>+재료비!$K$7</f>
        <v>1506</v>
      </c>
      <c r="I1193" s="38">
        <f>TRUNC(D1193*H1193)</f>
        <v>12650</v>
      </c>
      <c r="J1193" s="38"/>
      <c r="K1193" s="38"/>
      <c r="L1193" s="23"/>
    </row>
    <row r="1194" spans="1:14" ht="17.25" customHeight="1">
      <c r="A1194" s="22" t="s">
        <v>668</v>
      </c>
      <c r="B1194" s="23" t="s">
        <v>1327</v>
      </c>
      <c r="C1194" s="23" t="s">
        <v>666</v>
      </c>
      <c r="D1194" s="32">
        <v>16</v>
      </c>
      <c r="E1194" s="38">
        <f t="shared" si="74"/>
        <v>2024</v>
      </c>
      <c r="F1194" s="38"/>
      <c r="G1194" s="38"/>
      <c r="H1194" s="38">
        <f>+I1193</f>
        <v>12650</v>
      </c>
      <c r="I1194" s="38">
        <f>TRUNC(D1194/100*H1194)</f>
        <v>2024</v>
      </c>
      <c r="J1194" s="38"/>
      <c r="K1194" s="38"/>
      <c r="L1194" s="23"/>
    </row>
    <row r="1195" spans="1:14" ht="17.25" customHeight="1">
      <c r="A1195" s="22" t="s">
        <v>868</v>
      </c>
      <c r="B1195" s="23" t="s">
        <v>864</v>
      </c>
      <c r="C1195" s="23" t="s">
        <v>770</v>
      </c>
      <c r="D1195" s="59">
        <v>1.45</v>
      </c>
      <c r="E1195" s="38">
        <f t="shared" si="74"/>
        <v>40659</v>
      </c>
      <c r="F1195" s="38"/>
      <c r="G1195" s="38"/>
      <c r="H1195" s="38"/>
      <c r="I1195" s="38"/>
      <c r="J1195" s="38">
        <f>+기계손료!$J$40</f>
        <v>28041</v>
      </c>
      <c r="K1195" s="38">
        <f>TRUNC(D1195*J1195)</f>
        <v>40659</v>
      </c>
      <c r="L1195" s="23"/>
    </row>
    <row r="1196" spans="1:14">
      <c r="A1196" s="22" t="s">
        <v>701</v>
      </c>
      <c r="B1196" s="23"/>
      <c r="C1196" s="23"/>
      <c r="D1196" s="32"/>
      <c r="E1196" s="38">
        <f>SUM(E1185:E1195)</f>
        <v>463385</v>
      </c>
      <c r="F1196" s="38"/>
      <c r="G1196" s="38">
        <f>SUM(G1185:G1195)</f>
        <v>77780</v>
      </c>
      <c r="H1196" s="38"/>
      <c r="I1196" s="38">
        <f>SUM(I1185:I1195)</f>
        <v>57174</v>
      </c>
      <c r="J1196" s="38"/>
      <c r="K1196" s="38">
        <f>SUM(K1185:K1195)</f>
        <v>328431</v>
      </c>
      <c r="L1196" s="29"/>
    </row>
    <row r="1197" spans="1:14">
      <c r="A1197" s="22"/>
      <c r="B1197" s="23"/>
      <c r="C1197" s="23"/>
      <c r="D1197" s="32"/>
      <c r="E1197" s="38"/>
      <c r="F1197" s="38"/>
      <c r="G1197" s="38"/>
      <c r="H1197" s="38"/>
      <c r="I1197" s="38"/>
      <c r="J1197" s="38"/>
      <c r="K1197" s="38"/>
      <c r="L1197" s="29"/>
    </row>
    <row r="1198" spans="1:14">
      <c r="A1198" s="39" t="s">
        <v>682</v>
      </c>
      <c r="B1198" s="33" t="s">
        <v>1164</v>
      </c>
      <c r="C1198" s="34"/>
      <c r="D1198" s="35">
        <f>+집계표!$G$2</f>
        <v>1.1000000000000001</v>
      </c>
      <c r="E1198" s="40">
        <f>(G1198+I1198+K1198)</f>
        <v>85558</v>
      </c>
      <c r="F1198" s="40"/>
      <c r="G1198" s="40"/>
      <c r="H1198" s="40"/>
      <c r="I1198" s="40"/>
      <c r="J1198" s="40">
        <f>+G1196</f>
        <v>77780</v>
      </c>
      <c r="K1198" s="40">
        <f>TRUNC(D1198*J1198)</f>
        <v>85558</v>
      </c>
      <c r="L1198" s="23"/>
    </row>
    <row r="1199" spans="1:14">
      <c r="A1199" s="39" t="s">
        <v>670</v>
      </c>
      <c r="B1199" s="33" t="s">
        <v>425</v>
      </c>
      <c r="C1199" s="34"/>
      <c r="D1199" s="35">
        <f>+집계표!$H$2</f>
        <v>0.2</v>
      </c>
      <c r="E1199" s="40">
        <f>(G1199+I1199+K1199)</f>
        <v>32667</v>
      </c>
      <c r="F1199" s="40"/>
      <c r="G1199" s="40"/>
      <c r="H1199" s="40"/>
      <c r="I1199" s="40"/>
      <c r="J1199" s="40">
        <f>+J1198+K1198</f>
        <v>163338</v>
      </c>
      <c r="K1199" s="40">
        <f>TRUNC(D1199*J1199)</f>
        <v>32667</v>
      </c>
      <c r="L1199" s="23"/>
    </row>
    <row r="1200" spans="1:14">
      <c r="A1200" s="39" t="s">
        <v>718</v>
      </c>
      <c r="B1200" s="33"/>
      <c r="C1200" s="34"/>
      <c r="D1200" s="36"/>
      <c r="E1200" s="40">
        <f>SUM(E1196:E1199)</f>
        <v>581610</v>
      </c>
      <c r="F1200" s="40"/>
      <c r="G1200" s="40">
        <f>SUM(G1196:G1199)</f>
        <v>77780</v>
      </c>
      <c r="H1200" s="40"/>
      <c r="I1200" s="40">
        <f>SUM(I1196:I1199)</f>
        <v>57174</v>
      </c>
      <c r="J1200" s="40"/>
      <c r="K1200" s="40">
        <f>SUM(K1196:K1199)</f>
        <v>446656</v>
      </c>
      <c r="L1200" s="23"/>
    </row>
    <row r="1201" spans="1:14" ht="17.25" customHeight="1">
      <c r="A1201" s="39"/>
      <c r="B1201" s="30"/>
      <c r="C1201" s="23"/>
      <c r="D1201" s="32"/>
      <c r="E1201" s="38"/>
      <c r="F1201" s="38"/>
      <c r="G1201" s="38"/>
      <c r="H1201" s="53"/>
      <c r="I1201" s="38"/>
      <c r="J1201" s="38"/>
      <c r="K1201" s="38"/>
      <c r="L1201" s="23"/>
    </row>
    <row r="1202" spans="1:14" ht="17.25" customHeight="1">
      <c r="A1202" s="41" t="s">
        <v>959</v>
      </c>
      <c r="B1202" s="37"/>
      <c r="C1202" s="23"/>
      <c r="D1202" s="23"/>
      <c r="E1202" s="42"/>
      <c r="F1202" s="54"/>
      <c r="G1202" s="42"/>
      <c r="H1202" s="54"/>
      <c r="I1202" s="42"/>
      <c r="J1202" s="54"/>
      <c r="K1202" s="42"/>
      <c r="L1202" s="169" t="s">
        <v>2113</v>
      </c>
    </row>
    <row r="1203" spans="1:14">
      <c r="A1203" s="22" t="s">
        <v>1154</v>
      </c>
      <c r="B1203" s="30"/>
      <c r="C1203" s="23" t="s">
        <v>685</v>
      </c>
      <c r="D1203" s="59">
        <f>+N1203*L1203</f>
        <v>0.315</v>
      </c>
      <c r="E1203" s="38">
        <f t="shared" ref="E1203:E1213" si="75">+G1203+I1203+K1203</f>
        <v>85968</v>
      </c>
      <c r="F1203" s="38">
        <f>+인건비!$D$6</f>
        <v>272915</v>
      </c>
      <c r="G1203" s="38">
        <f>TRUNC(D1203*F1203)</f>
        <v>85968</v>
      </c>
      <c r="H1203" s="53"/>
      <c r="I1203" s="53"/>
      <c r="J1203" s="53"/>
      <c r="K1203" s="53"/>
      <c r="L1203" s="167">
        <v>1.5</v>
      </c>
      <c r="N1203" s="59">
        <v>0.21</v>
      </c>
    </row>
    <row r="1204" spans="1:14" ht="17.25" customHeight="1">
      <c r="A1204" s="22" t="s">
        <v>678</v>
      </c>
      <c r="B1204" s="23"/>
      <c r="C1204" s="23" t="s">
        <v>685</v>
      </c>
      <c r="D1204" s="59">
        <f>+N1204*L1204</f>
        <v>0.55499999999999994</v>
      </c>
      <c r="E1204" s="38">
        <f t="shared" si="75"/>
        <v>124019</v>
      </c>
      <c r="F1204" s="38"/>
      <c r="G1204" s="38"/>
      <c r="H1204" s="38"/>
      <c r="I1204" s="38"/>
      <c r="J1204" s="38">
        <f>+인건비!$E$21</f>
        <v>223458</v>
      </c>
      <c r="K1204" s="38">
        <f>TRUNC(D1204*J1204)</f>
        <v>124019</v>
      </c>
      <c r="L1204" s="167">
        <v>1.5</v>
      </c>
      <c r="N1204" s="59">
        <v>0.37</v>
      </c>
    </row>
    <row r="1205" spans="1:14" ht="17.25" customHeight="1">
      <c r="A1205" s="22" t="s">
        <v>1187</v>
      </c>
      <c r="B1205" s="23"/>
      <c r="C1205" s="23" t="s">
        <v>685</v>
      </c>
      <c r="D1205" s="59">
        <f>+N1205*L1205</f>
        <v>0.42000000000000004</v>
      </c>
      <c r="E1205" s="38">
        <f t="shared" si="75"/>
        <v>89973</v>
      </c>
      <c r="F1205" s="38"/>
      <c r="G1205" s="38"/>
      <c r="H1205" s="38"/>
      <c r="I1205" s="38"/>
      <c r="J1205" s="38">
        <f>+인건비!$E$18</f>
        <v>214222</v>
      </c>
      <c r="K1205" s="38">
        <f>TRUNC(D1205*J1205)</f>
        <v>89973</v>
      </c>
      <c r="L1205" s="167">
        <v>1.5</v>
      </c>
      <c r="N1205" s="59">
        <v>0.28000000000000003</v>
      </c>
    </row>
    <row r="1206" spans="1:14" ht="17.25" customHeight="1">
      <c r="A1206" s="22" t="s">
        <v>1182</v>
      </c>
      <c r="B1206" s="23"/>
      <c r="C1206" s="23" t="s">
        <v>685</v>
      </c>
      <c r="D1206" s="59">
        <f>+N1206*L1206</f>
        <v>0.55499999999999994</v>
      </c>
      <c r="E1206" s="38">
        <f t="shared" si="75"/>
        <v>91877</v>
      </c>
      <c r="F1206" s="38"/>
      <c r="G1206" s="38"/>
      <c r="H1206" s="38"/>
      <c r="I1206" s="38"/>
      <c r="J1206" s="38">
        <f>+인건비!$E$17</f>
        <v>165545</v>
      </c>
      <c r="K1206" s="38">
        <f>TRUNC(D1206*J1206)</f>
        <v>91877</v>
      </c>
      <c r="L1206" s="167">
        <v>1.5</v>
      </c>
      <c r="N1206" s="59">
        <v>0.37</v>
      </c>
    </row>
    <row r="1207" spans="1:14" ht="17.25" customHeight="1">
      <c r="A1207" s="22" t="s">
        <v>1467</v>
      </c>
      <c r="B1207" s="23" t="s">
        <v>1470</v>
      </c>
      <c r="C1207" s="23" t="s">
        <v>665</v>
      </c>
      <c r="D1207" s="31">
        <v>2.5000000000000001E-2</v>
      </c>
      <c r="E1207" s="38">
        <f t="shared" si="75"/>
        <v>13750</v>
      </c>
      <c r="F1207" s="38"/>
      <c r="G1207" s="38"/>
      <c r="H1207" s="38">
        <f>+재료비!$K$40</f>
        <v>550000</v>
      </c>
      <c r="I1207" s="38">
        <f>TRUNC(D1207*H1207)</f>
        <v>13750</v>
      </c>
      <c r="J1207" s="38"/>
      <c r="K1207" s="38"/>
      <c r="L1207" s="23"/>
    </row>
    <row r="1208" spans="1:14" ht="17.25" customHeight="1">
      <c r="A1208" s="22" t="s">
        <v>1131</v>
      </c>
      <c r="B1208" s="23" t="s">
        <v>679</v>
      </c>
      <c r="C1208" s="23" t="s">
        <v>665</v>
      </c>
      <c r="D1208" s="32">
        <v>1</v>
      </c>
      <c r="E1208" s="38">
        <f t="shared" si="75"/>
        <v>36000</v>
      </c>
      <c r="F1208" s="38"/>
      <c r="G1208" s="38"/>
      <c r="H1208" s="38">
        <f>+재료비!$K$56</f>
        <v>36000</v>
      </c>
      <c r="I1208" s="38">
        <f>TRUNC(D1208*H1208)</f>
        <v>36000</v>
      </c>
      <c r="J1208" s="38"/>
      <c r="K1208" s="38"/>
      <c r="L1208" s="23"/>
    </row>
    <row r="1209" spans="1:14" ht="17.25" customHeight="1">
      <c r="A1209" s="22" t="s">
        <v>1348</v>
      </c>
      <c r="B1209" s="23" t="s">
        <v>679</v>
      </c>
      <c r="C1209" s="23" t="s">
        <v>665</v>
      </c>
      <c r="D1209" s="31">
        <v>2.5000000000000001E-2</v>
      </c>
      <c r="E1209" s="38">
        <f t="shared" si="75"/>
        <v>1250</v>
      </c>
      <c r="F1209" s="38"/>
      <c r="G1209" s="38"/>
      <c r="H1209" s="38">
        <f>+재료비!$K$60</f>
        <v>50000</v>
      </c>
      <c r="I1209" s="38">
        <f>TRUNC(D1209*H1209)</f>
        <v>1250</v>
      </c>
      <c r="J1209" s="38"/>
      <c r="K1209" s="38"/>
      <c r="L1209" s="23"/>
    </row>
    <row r="1210" spans="1:14" ht="17.25" customHeight="1">
      <c r="A1210" s="22" t="s">
        <v>1339</v>
      </c>
      <c r="B1210" s="23" t="s">
        <v>679</v>
      </c>
      <c r="C1210" s="23" t="s">
        <v>665</v>
      </c>
      <c r="D1210" s="32">
        <v>0.1</v>
      </c>
      <c r="E1210" s="38">
        <f t="shared" si="75"/>
        <v>1700</v>
      </c>
      <c r="F1210" s="38"/>
      <c r="G1210" s="38"/>
      <c r="H1210" s="38">
        <f>+재료비!$K$68</f>
        <v>17000</v>
      </c>
      <c r="I1210" s="38">
        <f>TRUNC(D1210*H1210)</f>
        <v>1700</v>
      </c>
      <c r="J1210" s="38"/>
      <c r="K1210" s="38"/>
      <c r="L1210" s="23"/>
    </row>
    <row r="1211" spans="1:14" ht="17.25" customHeight="1">
      <c r="A1211" s="22" t="s">
        <v>681</v>
      </c>
      <c r="B1211" s="23"/>
      <c r="C1211" s="23" t="s">
        <v>739</v>
      </c>
      <c r="D1211" s="32">
        <v>9.6</v>
      </c>
      <c r="E1211" s="38">
        <f t="shared" si="75"/>
        <v>14457</v>
      </c>
      <c r="F1211" s="38"/>
      <c r="G1211" s="38"/>
      <c r="H1211" s="38">
        <f>+재료비!$K$7</f>
        <v>1506</v>
      </c>
      <c r="I1211" s="38">
        <f>TRUNC(D1211*H1211)</f>
        <v>14457</v>
      </c>
      <c r="J1211" s="38"/>
      <c r="K1211" s="38"/>
      <c r="L1211" s="23"/>
    </row>
    <row r="1212" spans="1:14" ht="17.25" customHeight="1">
      <c r="A1212" s="22" t="s">
        <v>668</v>
      </c>
      <c r="B1212" s="23" t="s">
        <v>1327</v>
      </c>
      <c r="C1212" s="23" t="s">
        <v>666</v>
      </c>
      <c r="D1212" s="32">
        <v>16</v>
      </c>
      <c r="E1212" s="38">
        <f t="shared" si="75"/>
        <v>2313</v>
      </c>
      <c r="F1212" s="38"/>
      <c r="G1212" s="38"/>
      <c r="H1212" s="38">
        <f>+I1211</f>
        <v>14457</v>
      </c>
      <c r="I1212" s="38">
        <f>TRUNC(D1212/100*H1212)</f>
        <v>2313</v>
      </c>
      <c r="J1212" s="38"/>
      <c r="K1212" s="38"/>
      <c r="L1212" s="23"/>
    </row>
    <row r="1213" spans="1:14" ht="17.25" customHeight="1">
      <c r="A1213" s="22" t="s">
        <v>868</v>
      </c>
      <c r="B1213" s="23" t="s">
        <v>864</v>
      </c>
      <c r="C1213" s="23" t="s">
        <v>770</v>
      </c>
      <c r="D1213" s="59">
        <v>1.66</v>
      </c>
      <c r="E1213" s="38">
        <f t="shared" si="75"/>
        <v>46548</v>
      </c>
      <c r="F1213" s="38"/>
      <c r="G1213" s="38"/>
      <c r="H1213" s="38"/>
      <c r="I1213" s="38"/>
      <c r="J1213" s="38">
        <f>+기계손료!$J$40</f>
        <v>28041</v>
      </c>
      <c r="K1213" s="38">
        <f>TRUNC(D1213*J1213)</f>
        <v>46548</v>
      </c>
      <c r="L1213" s="23"/>
    </row>
    <row r="1214" spans="1:14">
      <c r="A1214" s="22" t="s">
        <v>701</v>
      </c>
      <c r="B1214" s="23"/>
      <c r="C1214" s="23"/>
      <c r="D1214" s="32"/>
      <c r="E1214" s="38">
        <f>SUM(E1203:E1213)</f>
        <v>507855</v>
      </c>
      <c r="F1214" s="38"/>
      <c r="G1214" s="38">
        <f>SUM(G1203:G1213)</f>
        <v>85968</v>
      </c>
      <c r="H1214" s="38"/>
      <c r="I1214" s="38">
        <f>SUM(I1203:I1213)</f>
        <v>69470</v>
      </c>
      <c r="J1214" s="38"/>
      <c r="K1214" s="38">
        <f>SUM(K1203:K1213)</f>
        <v>352417</v>
      </c>
      <c r="L1214" s="29"/>
    </row>
    <row r="1215" spans="1:14">
      <c r="A1215" s="22"/>
      <c r="B1215" s="23"/>
      <c r="C1215" s="23"/>
      <c r="D1215" s="32"/>
      <c r="E1215" s="38"/>
      <c r="F1215" s="38"/>
      <c r="G1215" s="38"/>
      <c r="H1215" s="38"/>
      <c r="I1215" s="38"/>
      <c r="J1215" s="38"/>
      <c r="K1215" s="38"/>
      <c r="L1215" s="29"/>
    </row>
    <row r="1216" spans="1:14">
      <c r="A1216" s="39" t="s">
        <v>682</v>
      </c>
      <c r="B1216" s="33" t="s">
        <v>1164</v>
      </c>
      <c r="C1216" s="34"/>
      <c r="D1216" s="35">
        <f>+집계표!$G$2</f>
        <v>1.1000000000000001</v>
      </c>
      <c r="E1216" s="40">
        <f>(G1216+I1216+K1216)</f>
        <v>94564</v>
      </c>
      <c r="F1216" s="40"/>
      <c r="G1216" s="40"/>
      <c r="H1216" s="40"/>
      <c r="I1216" s="40"/>
      <c r="J1216" s="40">
        <f>+G1214</f>
        <v>85968</v>
      </c>
      <c r="K1216" s="40">
        <f>TRUNC(D1216*J1216)</f>
        <v>94564</v>
      </c>
      <c r="L1216" s="23"/>
    </row>
    <row r="1217" spans="1:14">
      <c r="A1217" s="39" t="s">
        <v>670</v>
      </c>
      <c r="B1217" s="33" t="s">
        <v>425</v>
      </c>
      <c r="C1217" s="34"/>
      <c r="D1217" s="35">
        <f>+집계표!$H$2</f>
        <v>0.2</v>
      </c>
      <c r="E1217" s="40">
        <f>(G1217+I1217+K1217)</f>
        <v>36106</v>
      </c>
      <c r="F1217" s="40"/>
      <c r="G1217" s="40"/>
      <c r="H1217" s="40"/>
      <c r="I1217" s="40"/>
      <c r="J1217" s="40">
        <f>+J1216+K1216</f>
        <v>180532</v>
      </c>
      <c r="K1217" s="40">
        <f>TRUNC(D1217*J1217)</f>
        <v>36106</v>
      </c>
      <c r="L1217" s="23"/>
    </row>
    <row r="1218" spans="1:14">
      <c r="A1218" s="39" t="s">
        <v>718</v>
      </c>
      <c r="B1218" s="33"/>
      <c r="C1218" s="34"/>
      <c r="D1218" s="36"/>
      <c r="E1218" s="40">
        <f>SUM(E1214:E1217)</f>
        <v>638525</v>
      </c>
      <c r="F1218" s="40"/>
      <c r="G1218" s="40">
        <f>SUM(G1214:G1217)</f>
        <v>85968</v>
      </c>
      <c r="H1218" s="40"/>
      <c r="I1218" s="40">
        <f>SUM(I1214:I1217)</f>
        <v>69470</v>
      </c>
      <c r="J1218" s="40"/>
      <c r="K1218" s="40">
        <f>SUM(K1214:K1217)</f>
        <v>483087</v>
      </c>
      <c r="L1218" s="23"/>
    </row>
    <row r="1219" spans="1:14" ht="17.25" customHeight="1">
      <c r="A1219" s="39"/>
      <c r="B1219" s="30"/>
      <c r="C1219" s="23"/>
      <c r="D1219" s="32"/>
      <c r="E1219" s="38"/>
      <c r="F1219" s="38"/>
      <c r="G1219" s="38"/>
      <c r="H1219" s="53"/>
      <c r="I1219" s="38"/>
      <c r="J1219" s="38"/>
      <c r="K1219" s="38"/>
      <c r="L1219" s="23"/>
    </row>
    <row r="1220" spans="1:14" ht="17.25" customHeight="1">
      <c r="A1220" s="41" t="s">
        <v>947</v>
      </c>
      <c r="B1220" s="37"/>
      <c r="C1220" s="23"/>
      <c r="D1220" s="23"/>
      <c r="E1220" s="42"/>
      <c r="F1220" s="54"/>
      <c r="G1220" s="42"/>
      <c r="H1220" s="54"/>
      <c r="I1220" s="42"/>
      <c r="J1220" s="54"/>
      <c r="K1220" s="42"/>
      <c r="L1220" s="169" t="s">
        <v>2113</v>
      </c>
    </row>
    <row r="1221" spans="1:14">
      <c r="A1221" s="22" t="s">
        <v>1154</v>
      </c>
      <c r="B1221" s="30"/>
      <c r="C1221" s="23" t="s">
        <v>685</v>
      </c>
      <c r="D1221" s="59">
        <f>+N1221*L1221</f>
        <v>0.30000000000000004</v>
      </c>
      <c r="E1221" s="38">
        <f t="shared" ref="E1221:E1231" si="76">+G1221+I1221+K1221</f>
        <v>81874</v>
      </c>
      <c r="F1221" s="38">
        <f>+인건비!$D$6</f>
        <v>272915</v>
      </c>
      <c r="G1221" s="38">
        <f>TRUNC(D1221*F1221)</f>
        <v>81874</v>
      </c>
      <c r="H1221" s="53"/>
      <c r="I1221" s="53"/>
      <c r="J1221" s="53"/>
      <c r="K1221" s="53"/>
      <c r="L1221" s="167">
        <v>1.5</v>
      </c>
      <c r="N1221" s="32">
        <v>0.2</v>
      </c>
    </row>
    <row r="1222" spans="1:14" ht="17.25" customHeight="1">
      <c r="A1222" s="22" t="s">
        <v>678</v>
      </c>
      <c r="B1222" s="23"/>
      <c r="C1222" s="23" t="s">
        <v>685</v>
      </c>
      <c r="D1222" s="59">
        <f>+N1222*L1222</f>
        <v>0.70499999999999996</v>
      </c>
      <c r="E1222" s="38">
        <f t="shared" si="76"/>
        <v>157537</v>
      </c>
      <c r="F1222" s="38"/>
      <c r="G1222" s="38"/>
      <c r="H1222" s="38"/>
      <c r="I1222" s="38"/>
      <c r="J1222" s="38">
        <f>+인건비!$E$21</f>
        <v>223458</v>
      </c>
      <c r="K1222" s="38">
        <f>TRUNC(D1222*J1222)</f>
        <v>157537</v>
      </c>
      <c r="L1222" s="167">
        <v>1.5</v>
      </c>
      <c r="N1222" s="59">
        <v>0.47</v>
      </c>
    </row>
    <row r="1223" spans="1:14" ht="17.25" customHeight="1">
      <c r="A1223" s="22" t="s">
        <v>1187</v>
      </c>
      <c r="B1223" s="23"/>
      <c r="C1223" s="23" t="s">
        <v>685</v>
      </c>
      <c r="D1223" s="59">
        <f>+N1223*L1223</f>
        <v>0.36</v>
      </c>
      <c r="E1223" s="38">
        <f t="shared" si="76"/>
        <v>77119</v>
      </c>
      <c r="F1223" s="38"/>
      <c r="G1223" s="38"/>
      <c r="H1223" s="38"/>
      <c r="I1223" s="38"/>
      <c r="J1223" s="38">
        <f>+인건비!$E$18</f>
        <v>214222</v>
      </c>
      <c r="K1223" s="38">
        <f>TRUNC(D1223*J1223)</f>
        <v>77119</v>
      </c>
      <c r="L1223" s="167">
        <v>1.5</v>
      </c>
      <c r="N1223" s="59">
        <v>0.24</v>
      </c>
    </row>
    <row r="1224" spans="1:14" ht="17.25" customHeight="1">
      <c r="A1224" s="22" t="s">
        <v>1182</v>
      </c>
      <c r="B1224" s="23"/>
      <c r="C1224" s="23" t="s">
        <v>685</v>
      </c>
      <c r="D1224" s="59">
        <f>+N1224*L1224</f>
        <v>0.70499999999999996</v>
      </c>
      <c r="E1224" s="38">
        <f t="shared" si="76"/>
        <v>116709</v>
      </c>
      <c r="F1224" s="38"/>
      <c r="G1224" s="38"/>
      <c r="H1224" s="38"/>
      <c r="I1224" s="38"/>
      <c r="J1224" s="38">
        <f>+인건비!$E$17</f>
        <v>165545</v>
      </c>
      <c r="K1224" s="38">
        <f>TRUNC(D1224*J1224)</f>
        <v>116709</v>
      </c>
      <c r="L1224" s="167">
        <v>1.5</v>
      </c>
      <c r="N1224" s="59">
        <v>0.47</v>
      </c>
    </row>
    <row r="1225" spans="1:14" ht="17.25" customHeight="1">
      <c r="A1225" s="22" t="s">
        <v>1467</v>
      </c>
      <c r="B1225" s="23" t="s">
        <v>1470</v>
      </c>
      <c r="C1225" s="23" t="s">
        <v>665</v>
      </c>
      <c r="D1225" s="31">
        <v>2.5000000000000001E-2</v>
      </c>
      <c r="E1225" s="38">
        <f t="shared" si="76"/>
        <v>13750</v>
      </c>
      <c r="F1225" s="38"/>
      <c r="G1225" s="38"/>
      <c r="H1225" s="38">
        <f>+재료비!$K$40</f>
        <v>550000</v>
      </c>
      <c r="I1225" s="38">
        <f>TRUNC(D1225*H1225)</f>
        <v>13750</v>
      </c>
      <c r="J1225" s="38"/>
      <c r="K1225" s="38"/>
      <c r="L1225" s="23"/>
    </row>
    <row r="1226" spans="1:14" ht="17.25" customHeight="1">
      <c r="A1226" s="22" t="s">
        <v>1131</v>
      </c>
      <c r="B1226" s="23" t="s">
        <v>679</v>
      </c>
      <c r="C1226" s="23" t="s">
        <v>665</v>
      </c>
      <c r="D1226" s="32">
        <v>1</v>
      </c>
      <c r="E1226" s="38">
        <f t="shared" si="76"/>
        <v>36000</v>
      </c>
      <c r="F1226" s="38"/>
      <c r="G1226" s="38"/>
      <c r="H1226" s="38">
        <f>+재료비!$K$56</f>
        <v>36000</v>
      </c>
      <c r="I1226" s="38">
        <f>TRUNC(D1226*H1226)</f>
        <v>36000</v>
      </c>
      <c r="J1226" s="38"/>
      <c r="K1226" s="38"/>
      <c r="L1226" s="23"/>
    </row>
    <row r="1227" spans="1:14" ht="17.25" customHeight="1">
      <c r="A1227" s="22" t="s">
        <v>1348</v>
      </c>
      <c r="B1227" s="23" t="s">
        <v>679</v>
      </c>
      <c r="C1227" s="23" t="s">
        <v>665</v>
      </c>
      <c r="D1227" s="59">
        <v>2.5000000000000001E-2</v>
      </c>
      <c r="E1227" s="38">
        <f t="shared" si="76"/>
        <v>1250</v>
      </c>
      <c r="F1227" s="38"/>
      <c r="G1227" s="38"/>
      <c r="H1227" s="38">
        <f>+재료비!$K$60</f>
        <v>50000</v>
      </c>
      <c r="I1227" s="38">
        <f>TRUNC(D1227*H1227)</f>
        <v>1250</v>
      </c>
      <c r="J1227" s="38"/>
      <c r="K1227" s="38"/>
      <c r="L1227" s="23"/>
    </row>
    <row r="1228" spans="1:14" ht="17.25" customHeight="1">
      <c r="A1228" s="22" t="s">
        <v>1339</v>
      </c>
      <c r="B1228" s="23" t="s">
        <v>679</v>
      </c>
      <c r="C1228" s="23" t="s">
        <v>665</v>
      </c>
      <c r="D1228" s="32">
        <v>0.1</v>
      </c>
      <c r="E1228" s="38">
        <f t="shared" si="76"/>
        <v>1700</v>
      </c>
      <c r="F1228" s="38"/>
      <c r="G1228" s="38"/>
      <c r="H1228" s="38">
        <f>+재료비!$K$68</f>
        <v>17000</v>
      </c>
      <c r="I1228" s="38">
        <f>TRUNC(D1228*H1228)</f>
        <v>1700</v>
      </c>
      <c r="J1228" s="38"/>
      <c r="K1228" s="38"/>
      <c r="L1228" s="23"/>
    </row>
    <row r="1229" spans="1:14" ht="17.25" customHeight="1">
      <c r="A1229" s="22" t="s">
        <v>681</v>
      </c>
      <c r="B1229" s="23"/>
      <c r="C1229" s="23" t="s">
        <v>739</v>
      </c>
      <c r="D1229" s="32">
        <v>11.8</v>
      </c>
      <c r="E1229" s="38">
        <f t="shared" si="76"/>
        <v>17770</v>
      </c>
      <c r="F1229" s="38"/>
      <c r="G1229" s="38"/>
      <c r="H1229" s="38">
        <f>+재료비!$K$7</f>
        <v>1506</v>
      </c>
      <c r="I1229" s="38">
        <f>TRUNC(D1229*H1229)</f>
        <v>17770</v>
      </c>
      <c r="J1229" s="38"/>
      <c r="K1229" s="38"/>
      <c r="L1229" s="23"/>
    </row>
    <row r="1230" spans="1:14" ht="17.25" customHeight="1">
      <c r="A1230" s="22" t="s">
        <v>668</v>
      </c>
      <c r="B1230" s="23" t="s">
        <v>1327</v>
      </c>
      <c r="C1230" s="23" t="s">
        <v>666</v>
      </c>
      <c r="D1230" s="32">
        <v>16</v>
      </c>
      <c r="E1230" s="38">
        <f t="shared" si="76"/>
        <v>2843</v>
      </c>
      <c r="F1230" s="38"/>
      <c r="G1230" s="38"/>
      <c r="H1230" s="38">
        <f>+I1229</f>
        <v>17770</v>
      </c>
      <c r="I1230" s="38">
        <f>TRUNC(D1230/100*H1230)</f>
        <v>2843</v>
      </c>
      <c r="J1230" s="38"/>
      <c r="K1230" s="38"/>
      <c r="L1230" s="23"/>
    </row>
    <row r="1231" spans="1:14" ht="17.25" customHeight="1">
      <c r="A1231" s="22" t="s">
        <v>868</v>
      </c>
      <c r="B1231" s="23" t="s">
        <v>864</v>
      </c>
      <c r="C1231" s="23" t="s">
        <v>770</v>
      </c>
      <c r="D1231" s="59">
        <v>2.0499999999999998</v>
      </c>
      <c r="E1231" s="38">
        <f t="shared" si="76"/>
        <v>57484</v>
      </c>
      <c r="F1231" s="38"/>
      <c r="G1231" s="38"/>
      <c r="H1231" s="38"/>
      <c r="I1231" s="38"/>
      <c r="J1231" s="38">
        <f>+기계손료!$J$40</f>
        <v>28041</v>
      </c>
      <c r="K1231" s="38">
        <f>TRUNC(D1231*J1231)</f>
        <v>57484</v>
      </c>
      <c r="L1231" s="23"/>
    </row>
    <row r="1232" spans="1:14">
      <c r="A1232" s="22" t="s">
        <v>701</v>
      </c>
      <c r="B1232" s="23"/>
      <c r="C1232" s="23"/>
      <c r="D1232" s="32"/>
      <c r="E1232" s="38">
        <f>SUM(E1221:E1231)</f>
        <v>564036</v>
      </c>
      <c r="F1232" s="38"/>
      <c r="G1232" s="38">
        <f>SUM(G1221:G1231)</f>
        <v>81874</v>
      </c>
      <c r="H1232" s="38"/>
      <c r="I1232" s="38">
        <f>SUM(I1221:I1231)</f>
        <v>73313</v>
      </c>
      <c r="J1232" s="38"/>
      <c r="K1232" s="38">
        <f>SUM(K1221:K1231)</f>
        <v>408849</v>
      </c>
      <c r="L1232" s="29"/>
    </row>
    <row r="1233" spans="1:14">
      <c r="A1233" s="22"/>
      <c r="B1233" s="23"/>
      <c r="C1233" s="23"/>
      <c r="D1233" s="32"/>
      <c r="E1233" s="38"/>
      <c r="F1233" s="38"/>
      <c r="G1233" s="38"/>
      <c r="H1233" s="38"/>
      <c r="I1233" s="38"/>
      <c r="J1233" s="38"/>
      <c r="K1233" s="38"/>
      <c r="L1233" s="29"/>
    </row>
    <row r="1234" spans="1:14">
      <c r="A1234" s="39" t="s">
        <v>682</v>
      </c>
      <c r="B1234" s="33" t="s">
        <v>1164</v>
      </c>
      <c r="C1234" s="34"/>
      <c r="D1234" s="35">
        <f>+집계표!$G$2</f>
        <v>1.1000000000000001</v>
      </c>
      <c r="E1234" s="40">
        <f>(G1234+I1234+K1234)</f>
        <v>90061</v>
      </c>
      <c r="F1234" s="40"/>
      <c r="G1234" s="40"/>
      <c r="H1234" s="40"/>
      <c r="I1234" s="40"/>
      <c r="J1234" s="40">
        <f>+G1232</f>
        <v>81874</v>
      </c>
      <c r="K1234" s="40">
        <f>TRUNC(D1234*J1234)</f>
        <v>90061</v>
      </c>
      <c r="L1234" s="23"/>
    </row>
    <row r="1235" spans="1:14">
      <c r="A1235" s="39" t="s">
        <v>670</v>
      </c>
      <c r="B1235" s="33" t="s">
        <v>425</v>
      </c>
      <c r="C1235" s="34"/>
      <c r="D1235" s="35">
        <f>+집계표!$H$2</f>
        <v>0.2</v>
      </c>
      <c r="E1235" s="40">
        <f>(G1235+I1235+K1235)</f>
        <v>34387</v>
      </c>
      <c r="F1235" s="40"/>
      <c r="G1235" s="40"/>
      <c r="H1235" s="40"/>
      <c r="I1235" s="40"/>
      <c r="J1235" s="40">
        <f>+J1234+K1234</f>
        <v>171935</v>
      </c>
      <c r="K1235" s="40">
        <f>TRUNC(D1235*J1235)</f>
        <v>34387</v>
      </c>
      <c r="L1235" s="23"/>
    </row>
    <row r="1236" spans="1:14">
      <c r="A1236" s="39" t="s">
        <v>718</v>
      </c>
      <c r="B1236" s="33"/>
      <c r="C1236" s="34"/>
      <c r="D1236" s="36"/>
      <c r="E1236" s="40">
        <f>SUM(E1232:E1235)</f>
        <v>688484</v>
      </c>
      <c r="F1236" s="40"/>
      <c r="G1236" s="40">
        <f>SUM(G1232:G1235)</f>
        <v>81874</v>
      </c>
      <c r="H1236" s="40"/>
      <c r="I1236" s="40">
        <f>SUM(I1232:I1235)</f>
        <v>73313</v>
      </c>
      <c r="J1236" s="40"/>
      <c r="K1236" s="40">
        <f>SUM(K1232:K1235)</f>
        <v>533297</v>
      </c>
      <c r="L1236" s="23"/>
    </row>
    <row r="1237" spans="1:14" ht="17.25" customHeight="1">
      <c r="A1237" s="39"/>
      <c r="B1237" s="30"/>
      <c r="C1237" s="23"/>
      <c r="D1237" s="32"/>
      <c r="E1237" s="38"/>
      <c r="F1237" s="38"/>
      <c r="G1237" s="38"/>
      <c r="H1237" s="53"/>
      <c r="I1237" s="38"/>
      <c r="J1237" s="38"/>
      <c r="K1237" s="38"/>
      <c r="L1237" s="23"/>
    </row>
    <row r="1238" spans="1:14" ht="17.25" customHeight="1">
      <c r="A1238" s="41" t="s">
        <v>965</v>
      </c>
      <c r="B1238" s="37"/>
      <c r="C1238" s="23"/>
      <c r="D1238" s="23"/>
      <c r="E1238" s="42"/>
      <c r="F1238" s="54"/>
      <c r="G1238" s="42"/>
      <c r="H1238" s="54"/>
      <c r="I1238" s="42"/>
      <c r="J1238" s="54"/>
      <c r="K1238" s="42"/>
      <c r="L1238" s="169" t="s">
        <v>2113</v>
      </c>
    </row>
    <row r="1239" spans="1:14">
      <c r="A1239" s="22" t="s">
        <v>1154</v>
      </c>
      <c r="B1239" s="30"/>
      <c r="C1239" s="23" t="s">
        <v>685</v>
      </c>
      <c r="D1239" s="59">
        <f>+N1239*L1239</f>
        <v>0.58499999999999996</v>
      </c>
      <c r="E1239" s="38">
        <f t="shared" ref="E1239:E1249" si="77">+G1239+I1239+K1239</f>
        <v>159655</v>
      </c>
      <c r="F1239" s="38">
        <f>+인건비!$D$6</f>
        <v>272915</v>
      </c>
      <c r="G1239" s="38">
        <f>TRUNC(D1239*F1239)</f>
        <v>159655</v>
      </c>
      <c r="H1239" s="53"/>
      <c r="I1239" s="53"/>
      <c r="J1239" s="53"/>
      <c r="K1239" s="53"/>
      <c r="L1239" s="167">
        <v>1.5</v>
      </c>
      <c r="N1239" s="59">
        <v>0.39</v>
      </c>
    </row>
    <row r="1240" spans="1:14" ht="17.25" customHeight="1">
      <c r="A1240" s="22" t="s">
        <v>678</v>
      </c>
      <c r="B1240" s="23"/>
      <c r="C1240" s="23" t="s">
        <v>685</v>
      </c>
      <c r="D1240" s="59">
        <f>+N1240*L1240</f>
        <v>0.92999999999999994</v>
      </c>
      <c r="E1240" s="38">
        <f t="shared" si="77"/>
        <v>207815</v>
      </c>
      <c r="F1240" s="38"/>
      <c r="G1240" s="38"/>
      <c r="H1240" s="38"/>
      <c r="I1240" s="38"/>
      <c r="J1240" s="38">
        <f>+인건비!$E$21</f>
        <v>223458</v>
      </c>
      <c r="K1240" s="38">
        <f>TRUNC(D1240*J1240)</f>
        <v>207815</v>
      </c>
      <c r="L1240" s="167">
        <v>1.5</v>
      </c>
      <c r="N1240" s="59">
        <v>0.62</v>
      </c>
    </row>
    <row r="1241" spans="1:14" ht="17.25" customHeight="1">
      <c r="A1241" s="22" t="s">
        <v>1187</v>
      </c>
      <c r="B1241" s="23"/>
      <c r="C1241" s="23" t="s">
        <v>685</v>
      </c>
      <c r="D1241" s="59">
        <f>+N1241*L1241</f>
        <v>0.76500000000000001</v>
      </c>
      <c r="E1241" s="38">
        <f t="shared" si="77"/>
        <v>163879</v>
      </c>
      <c r="F1241" s="38"/>
      <c r="G1241" s="38"/>
      <c r="H1241" s="38"/>
      <c r="I1241" s="38"/>
      <c r="J1241" s="38">
        <f>+인건비!$E$18</f>
        <v>214222</v>
      </c>
      <c r="K1241" s="38">
        <f>TRUNC(D1241*J1241)</f>
        <v>163879</v>
      </c>
      <c r="L1241" s="167">
        <v>1.5</v>
      </c>
      <c r="N1241" s="59">
        <v>0.51</v>
      </c>
    </row>
    <row r="1242" spans="1:14" ht="17.25" customHeight="1">
      <c r="A1242" s="22" t="s">
        <v>1182</v>
      </c>
      <c r="B1242" s="23"/>
      <c r="C1242" s="23" t="s">
        <v>685</v>
      </c>
      <c r="D1242" s="59">
        <f>+N1242*L1242</f>
        <v>0.92999999999999994</v>
      </c>
      <c r="E1242" s="38">
        <f t="shared" si="77"/>
        <v>153956</v>
      </c>
      <c r="F1242" s="38"/>
      <c r="G1242" s="38"/>
      <c r="H1242" s="38"/>
      <c r="I1242" s="38"/>
      <c r="J1242" s="38">
        <f>+인건비!$E$17</f>
        <v>165545</v>
      </c>
      <c r="K1242" s="38">
        <f>TRUNC(D1242*J1242)</f>
        <v>153956</v>
      </c>
      <c r="L1242" s="167">
        <v>1.5</v>
      </c>
      <c r="N1242" s="59">
        <v>0.62</v>
      </c>
    </row>
    <row r="1243" spans="1:14" ht="17.25" customHeight="1">
      <c r="A1243" s="22" t="s">
        <v>1467</v>
      </c>
      <c r="B1243" s="23" t="s">
        <v>1470</v>
      </c>
      <c r="C1243" s="23" t="s">
        <v>665</v>
      </c>
      <c r="D1243" s="59">
        <v>0.04</v>
      </c>
      <c r="E1243" s="38">
        <f t="shared" si="77"/>
        <v>22000</v>
      </c>
      <c r="F1243" s="38"/>
      <c r="G1243" s="38"/>
      <c r="H1243" s="38">
        <f>+재료비!$K$40</f>
        <v>550000</v>
      </c>
      <c r="I1243" s="38">
        <f>TRUNC(D1243*H1243)</f>
        <v>22000</v>
      </c>
      <c r="J1243" s="38"/>
      <c r="K1243" s="38"/>
      <c r="L1243" s="23"/>
    </row>
    <row r="1244" spans="1:14" ht="17.25" customHeight="1">
      <c r="A1244" s="22" t="s">
        <v>1139</v>
      </c>
      <c r="B1244" s="23" t="s">
        <v>679</v>
      </c>
      <c r="C1244" s="23" t="s">
        <v>665</v>
      </c>
      <c r="D1244" s="32">
        <v>0.1</v>
      </c>
      <c r="E1244" s="38">
        <f t="shared" si="77"/>
        <v>20000</v>
      </c>
      <c r="F1244" s="38"/>
      <c r="G1244" s="38"/>
      <c r="H1244" s="38">
        <f>+재료비!$K$72</f>
        <v>200000</v>
      </c>
      <c r="I1244" s="38">
        <f>TRUNC(D1244*H1244)</f>
        <v>20000</v>
      </c>
      <c r="J1244" s="38"/>
      <c r="K1244" s="38"/>
      <c r="L1244" s="23"/>
    </row>
    <row r="1245" spans="1:14" ht="17.25" customHeight="1">
      <c r="A1245" s="22" t="s">
        <v>422</v>
      </c>
      <c r="B1245" s="23" t="s">
        <v>679</v>
      </c>
      <c r="C1245" s="23" t="s">
        <v>665</v>
      </c>
      <c r="D1245" s="59">
        <v>0.03</v>
      </c>
      <c r="E1245" s="38">
        <f t="shared" si="77"/>
        <v>6600</v>
      </c>
      <c r="F1245" s="38"/>
      <c r="G1245" s="38"/>
      <c r="H1245" s="38">
        <f>+재료비!$K$75</f>
        <v>220000</v>
      </c>
      <c r="I1245" s="38">
        <f>TRUNC(D1245*H1245)</f>
        <v>6600</v>
      </c>
      <c r="J1245" s="38"/>
      <c r="K1245" s="38"/>
      <c r="L1245" s="23"/>
    </row>
    <row r="1246" spans="1:14" ht="17.25" customHeight="1">
      <c r="A1246" s="22" t="s">
        <v>1339</v>
      </c>
      <c r="B1246" s="23" t="s">
        <v>679</v>
      </c>
      <c r="C1246" s="23" t="s">
        <v>665</v>
      </c>
      <c r="D1246" s="32">
        <v>0.1</v>
      </c>
      <c r="E1246" s="38">
        <f t="shared" si="77"/>
        <v>1700</v>
      </c>
      <c r="F1246" s="38"/>
      <c r="G1246" s="38"/>
      <c r="H1246" s="38">
        <f>+재료비!$K$68</f>
        <v>17000</v>
      </c>
      <c r="I1246" s="38">
        <f>TRUNC(D1246*H1246)</f>
        <v>1700</v>
      </c>
      <c r="J1246" s="38"/>
      <c r="K1246" s="38"/>
      <c r="L1246" s="23"/>
    </row>
    <row r="1247" spans="1:14" ht="17.25" customHeight="1">
      <c r="A1247" s="22" t="s">
        <v>681</v>
      </c>
      <c r="B1247" s="23"/>
      <c r="C1247" s="23" t="s">
        <v>739</v>
      </c>
      <c r="D1247" s="32">
        <v>13.6</v>
      </c>
      <c r="E1247" s="38">
        <f t="shared" si="77"/>
        <v>20481</v>
      </c>
      <c r="F1247" s="38"/>
      <c r="G1247" s="38"/>
      <c r="H1247" s="38">
        <f>+재료비!$K$7</f>
        <v>1506</v>
      </c>
      <c r="I1247" s="38">
        <f>TRUNC(D1247*H1247)</f>
        <v>20481</v>
      </c>
      <c r="J1247" s="38"/>
      <c r="K1247" s="38"/>
      <c r="L1247" s="23"/>
    </row>
    <row r="1248" spans="1:14" ht="17.25" customHeight="1">
      <c r="A1248" s="22" t="s">
        <v>668</v>
      </c>
      <c r="B1248" s="23" t="s">
        <v>1327</v>
      </c>
      <c r="C1248" s="23" t="s">
        <v>666</v>
      </c>
      <c r="D1248" s="32">
        <v>16</v>
      </c>
      <c r="E1248" s="38">
        <f t="shared" si="77"/>
        <v>3276</v>
      </c>
      <c r="F1248" s="38"/>
      <c r="G1248" s="38"/>
      <c r="H1248" s="38">
        <f>+I1247</f>
        <v>20481</v>
      </c>
      <c r="I1248" s="38">
        <f>TRUNC(D1248/100*H1248)</f>
        <v>3276</v>
      </c>
      <c r="J1248" s="38"/>
      <c r="K1248" s="38"/>
      <c r="L1248" s="23"/>
    </row>
    <row r="1249" spans="1:14" ht="17.25" customHeight="1">
      <c r="A1249" s="22" t="s">
        <v>868</v>
      </c>
      <c r="B1249" s="23" t="s">
        <v>864</v>
      </c>
      <c r="C1249" s="23" t="s">
        <v>770</v>
      </c>
      <c r="D1249" s="59">
        <v>2.35</v>
      </c>
      <c r="E1249" s="38">
        <f t="shared" si="77"/>
        <v>65896</v>
      </c>
      <c r="F1249" s="38"/>
      <c r="G1249" s="38"/>
      <c r="H1249" s="38"/>
      <c r="I1249" s="38"/>
      <c r="J1249" s="38">
        <f>+기계손료!$J$40</f>
        <v>28041</v>
      </c>
      <c r="K1249" s="38">
        <f>TRUNC(D1249*J1249)</f>
        <v>65896</v>
      </c>
      <c r="L1249" s="23"/>
    </row>
    <row r="1250" spans="1:14">
      <c r="A1250" s="22" t="s">
        <v>701</v>
      </c>
      <c r="B1250" s="23"/>
      <c r="C1250" s="23"/>
      <c r="D1250" s="32"/>
      <c r="E1250" s="38">
        <f>SUM(E1239:E1249)</f>
        <v>825258</v>
      </c>
      <c r="F1250" s="38"/>
      <c r="G1250" s="38">
        <f>SUM(G1239:G1249)</f>
        <v>159655</v>
      </c>
      <c r="H1250" s="38"/>
      <c r="I1250" s="38">
        <f>SUM(I1239:I1249)</f>
        <v>74057</v>
      </c>
      <c r="J1250" s="38"/>
      <c r="K1250" s="38">
        <f>SUM(K1239:K1249)</f>
        <v>591546</v>
      </c>
      <c r="L1250" s="29"/>
    </row>
    <row r="1251" spans="1:14">
      <c r="A1251" s="22"/>
      <c r="B1251" s="23"/>
      <c r="C1251" s="23"/>
      <c r="D1251" s="32"/>
      <c r="E1251" s="38"/>
      <c r="F1251" s="38"/>
      <c r="G1251" s="38"/>
      <c r="H1251" s="38"/>
      <c r="I1251" s="38"/>
      <c r="J1251" s="38"/>
      <c r="K1251" s="38"/>
      <c r="L1251" s="29"/>
    </row>
    <row r="1252" spans="1:14">
      <c r="A1252" s="39" t="s">
        <v>682</v>
      </c>
      <c r="B1252" s="33" t="s">
        <v>1164</v>
      </c>
      <c r="C1252" s="34"/>
      <c r="D1252" s="35">
        <f>+집계표!$G$2</f>
        <v>1.1000000000000001</v>
      </c>
      <c r="E1252" s="40">
        <f>(G1252+I1252+K1252)</f>
        <v>175620</v>
      </c>
      <c r="F1252" s="40"/>
      <c r="G1252" s="40"/>
      <c r="H1252" s="40"/>
      <c r="I1252" s="40"/>
      <c r="J1252" s="40">
        <f>+G1250</f>
        <v>159655</v>
      </c>
      <c r="K1252" s="40">
        <f>TRUNC(D1252*J1252)</f>
        <v>175620</v>
      </c>
      <c r="L1252" s="23"/>
    </row>
    <row r="1253" spans="1:14">
      <c r="A1253" s="39" t="s">
        <v>670</v>
      </c>
      <c r="B1253" s="33" t="s">
        <v>425</v>
      </c>
      <c r="C1253" s="34"/>
      <c r="D1253" s="35">
        <f>+집계표!$H$2</f>
        <v>0.2</v>
      </c>
      <c r="E1253" s="40">
        <f>(G1253+I1253+K1253)</f>
        <v>67055</v>
      </c>
      <c r="F1253" s="40"/>
      <c r="G1253" s="40"/>
      <c r="H1253" s="40"/>
      <c r="I1253" s="40"/>
      <c r="J1253" s="40">
        <f>+J1252+K1252</f>
        <v>335275</v>
      </c>
      <c r="K1253" s="40">
        <f>TRUNC(D1253*J1253)</f>
        <v>67055</v>
      </c>
      <c r="L1253" s="23"/>
    </row>
    <row r="1254" spans="1:14">
      <c r="A1254" s="39" t="s">
        <v>718</v>
      </c>
      <c r="B1254" s="33"/>
      <c r="C1254" s="34"/>
      <c r="D1254" s="36"/>
      <c r="E1254" s="40">
        <f>SUM(E1250:E1253)</f>
        <v>1067933</v>
      </c>
      <c r="F1254" s="40"/>
      <c r="G1254" s="40">
        <f>SUM(G1250:G1253)</f>
        <v>159655</v>
      </c>
      <c r="H1254" s="40"/>
      <c r="I1254" s="40">
        <f>SUM(I1250:I1253)</f>
        <v>74057</v>
      </c>
      <c r="J1254" s="40"/>
      <c r="K1254" s="40">
        <f>SUM(K1250:K1253)</f>
        <v>834221</v>
      </c>
      <c r="L1254" s="23"/>
    </row>
    <row r="1255" spans="1:14" ht="17.25" customHeight="1">
      <c r="A1255" s="39"/>
      <c r="B1255" s="30"/>
      <c r="C1255" s="23"/>
      <c r="D1255" s="32"/>
      <c r="E1255" s="38"/>
      <c r="F1255" s="38"/>
      <c r="G1255" s="38"/>
      <c r="H1255" s="53"/>
      <c r="I1255" s="38"/>
      <c r="J1255" s="38"/>
      <c r="K1255" s="38"/>
      <c r="L1255" s="23"/>
    </row>
    <row r="1256" spans="1:14" ht="17.25" customHeight="1">
      <c r="A1256" s="41" t="s">
        <v>963</v>
      </c>
      <c r="B1256" s="37" t="s">
        <v>2097</v>
      </c>
      <c r="C1256" s="23"/>
      <c r="D1256" s="23"/>
      <c r="E1256" s="42"/>
      <c r="F1256" s="54"/>
      <c r="G1256" s="42"/>
      <c r="H1256" s="54"/>
      <c r="I1256" s="42"/>
      <c r="J1256" s="54"/>
      <c r="K1256" s="42"/>
      <c r="L1256" s="169" t="s">
        <v>2113</v>
      </c>
    </row>
    <row r="1257" spans="1:14">
      <c r="A1257" s="22" t="s">
        <v>1154</v>
      </c>
      <c r="B1257" s="30"/>
      <c r="C1257" s="23" t="s">
        <v>685</v>
      </c>
      <c r="D1257" s="59">
        <f>+N1257*L1257</f>
        <v>0.64500000000000002</v>
      </c>
      <c r="E1257" s="38">
        <f t="shared" ref="E1257:E1267" si="78">+G1257+I1257+K1257</f>
        <v>176030</v>
      </c>
      <c r="F1257" s="38">
        <f>+인건비!$D$6</f>
        <v>272915</v>
      </c>
      <c r="G1257" s="38">
        <f>TRUNC(D1257*F1257)</f>
        <v>176030</v>
      </c>
      <c r="H1257" s="53"/>
      <c r="I1257" s="53"/>
      <c r="J1257" s="53"/>
      <c r="K1257" s="53"/>
      <c r="L1257" s="167">
        <v>1.5</v>
      </c>
      <c r="N1257" s="59">
        <v>0.43</v>
      </c>
    </row>
    <row r="1258" spans="1:14" ht="17.25" customHeight="1">
      <c r="A1258" s="22" t="s">
        <v>678</v>
      </c>
      <c r="B1258" s="23"/>
      <c r="C1258" s="23" t="s">
        <v>685</v>
      </c>
      <c r="D1258" s="59">
        <f>+N1258*L1258</f>
        <v>1.125</v>
      </c>
      <c r="E1258" s="38">
        <f t="shared" si="78"/>
        <v>251390</v>
      </c>
      <c r="F1258" s="38"/>
      <c r="G1258" s="38"/>
      <c r="H1258" s="38"/>
      <c r="I1258" s="38"/>
      <c r="J1258" s="38">
        <f>+인건비!$E$21</f>
        <v>223458</v>
      </c>
      <c r="K1258" s="38">
        <f>TRUNC(D1258*J1258)</f>
        <v>251390</v>
      </c>
      <c r="L1258" s="167">
        <v>1.5</v>
      </c>
      <c r="N1258" s="59">
        <v>0.75</v>
      </c>
    </row>
    <row r="1259" spans="1:14" ht="17.25" customHeight="1">
      <c r="A1259" s="22" t="s">
        <v>1187</v>
      </c>
      <c r="B1259" s="23"/>
      <c r="C1259" s="23" t="s">
        <v>685</v>
      </c>
      <c r="D1259" s="59">
        <f>+N1259*L1259</f>
        <v>0.84000000000000008</v>
      </c>
      <c r="E1259" s="38">
        <f t="shared" si="78"/>
        <v>179946</v>
      </c>
      <c r="F1259" s="38"/>
      <c r="G1259" s="38"/>
      <c r="H1259" s="38"/>
      <c r="I1259" s="38"/>
      <c r="J1259" s="38">
        <f>+인건비!$E$18</f>
        <v>214222</v>
      </c>
      <c r="K1259" s="38">
        <f>TRUNC(D1259*J1259)</f>
        <v>179946</v>
      </c>
      <c r="L1259" s="167">
        <v>1.5</v>
      </c>
      <c r="N1259" s="59">
        <v>0.56000000000000005</v>
      </c>
    </row>
    <row r="1260" spans="1:14" ht="17.25" customHeight="1">
      <c r="A1260" s="22" t="s">
        <v>1182</v>
      </c>
      <c r="B1260" s="23"/>
      <c r="C1260" s="23" t="s">
        <v>685</v>
      </c>
      <c r="D1260" s="59">
        <f>+N1260*L1260</f>
        <v>1.125</v>
      </c>
      <c r="E1260" s="38">
        <f t="shared" si="78"/>
        <v>186238</v>
      </c>
      <c r="F1260" s="38"/>
      <c r="G1260" s="38"/>
      <c r="H1260" s="38"/>
      <c r="I1260" s="38"/>
      <c r="J1260" s="38">
        <f>+인건비!$E$17</f>
        <v>165545</v>
      </c>
      <c r="K1260" s="38">
        <f>TRUNC(D1260*J1260)</f>
        <v>186238</v>
      </c>
      <c r="L1260" s="167">
        <v>1.5</v>
      </c>
      <c r="N1260" s="59">
        <v>0.75</v>
      </c>
    </row>
    <row r="1261" spans="1:14" ht="17.25" customHeight="1">
      <c r="A1261" s="22" t="s">
        <v>1467</v>
      </c>
      <c r="B1261" s="23" t="s">
        <v>1470</v>
      </c>
      <c r="C1261" s="23" t="s">
        <v>665</v>
      </c>
      <c r="D1261" s="59">
        <v>0.05</v>
      </c>
      <c r="E1261" s="38">
        <f t="shared" si="78"/>
        <v>27500</v>
      </c>
      <c r="F1261" s="38"/>
      <c r="G1261" s="38"/>
      <c r="H1261" s="38">
        <f>+재료비!$K$40</f>
        <v>550000</v>
      </c>
      <c r="I1261" s="38">
        <f>TRUNC(D1261*H1261)</f>
        <v>27500</v>
      </c>
      <c r="J1261" s="38"/>
      <c r="K1261" s="38"/>
      <c r="L1261" s="23"/>
    </row>
    <row r="1262" spans="1:14" ht="17.25" customHeight="1">
      <c r="A1262" s="22" t="s">
        <v>1139</v>
      </c>
      <c r="B1262" s="23" t="s">
        <v>679</v>
      </c>
      <c r="C1262" s="23" t="s">
        <v>665</v>
      </c>
      <c r="D1262" s="59">
        <v>0.12</v>
      </c>
      <c r="E1262" s="38">
        <f t="shared" si="78"/>
        <v>24000</v>
      </c>
      <c r="F1262" s="38"/>
      <c r="G1262" s="38"/>
      <c r="H1262" s="38">
        <f>+재료비!$K$72</f>
        <v>200000</v>
      </c>
      <c r="I1262" s="38">
        <f>TRUNC(D1262*H1262)</f>
        <v>24000</v>
      </c>
      <c r="J1262" s="38"/>
      <c r="K1262" s="38"/>
      <c r="L1262" s="23"/>
    </row>
    <row r="1263" spans="1:14" ht="17.25" customHeight="1">
      <c r="A1263" s="22" t="s">
        <v>422</v>
      </c>
      <c r="B1263" s="23" t="s">
        <v>679</v>
      </c>
      <c r="C1263" s="23" t="s">
        <v>665</v>
      </c>
      <c r="D1263" s="59">
        <v>0.04</v>
      </c>
      <c r="E1263" s="38">
        <f t="shared" si="78"/>
        <v>8800</v>
      </c>
      <c r="F1263" s="38"/>
      <c r="G1263" s="38"/>
      <c r="H1263" s="38">
        <f>+재료비!$K$75</f>
        <v>220000</v>
      </c>
      <c r="I1263" s="38">
        <f>TRUNC(D1263*H1263)</f>
        <v>8800</v>
      </c>
      <c r="J1263" s="38"/>
      <c r="K1263" s="38"/>
      <c r="L1263" s="23"/>
    </row>
    <row r="1264" spans="1:14" ht="17.25" customHeight="1">
      <c r="A1264" s="22" t="s">
        <v>1339</v>
      </c>
      <c r="B1264" s="23" t="s">
        <v>679</v>
      </c>
      <c r="C1264" s="23" t="s">
        <v>665</v>
      </c>
      <c r="D1264" s="32">
        <v>0.1</v>
      </c>
      <c r="E1264" s="38">
        <f t="shared" si="78"/>
        <v>1700</v>
      </c>
      <c r="F1264" s="38"/>
      <c r="G1264" s="38"/>
      <c r="H1264" s="38">
        <f>+재료비!$K$68</f>
        <v>17000</v>
      </c>
      <c r="I1264" s="38">
        <f>TRUNC(D1264*H1264)</f>
        <v>1700</v>
      </c>
      <c r="J1264" s="38"/>
      <c r="K1264" s="38"/>
      <c r="L1264" s="23"/>
    </row>
    <row r="1265" spans="1:14" ht="17.25" customHeight="1">
      <c r="A1265" s="22" t="s">
        <v>681</v>
      </c>
      <c r="B1265" s="23"/>
      <c r="C1265" s="23" t="s">
        <v>739</v>
      </c>
      <c r="D1265" s="32">
        <v>17.100000000000001</v>
      </c>
      <c r="E1265" s="38">
        <f t="shared" si="78"/>
        <v>25752</v>
      </c>
      <c r="F1265" s="38"/>
      <c r="G1265" s="38"/>
      <c r="H1265" s="38">
        <f>+재료비!$K$7</f>
        <v>1506</v>
      </c>
      <c r="I1265" s="38">
        <f>TRUNC(D1265*H1265)</f>
        <v>25752</v>
      </c>
      <c r="J1265" s="38"/>
      <c r="K1265" s="38"/>
      <c r="L1265" s="23"/>
    </row>
    <row r="1266" spans="1:14" ht="17.25" customHeight="1">
      <c r="A1266" s="22" t="s">
        <v>668</v>
      </c>
      <c r="B1266" s="23" t="s">
        <v>1327</v>
      </c>
      <c r="C1266" s="23" t="s">
        <v>666</v>
      </c>
      <c r="D1266" s="32">
        <v>16</v>
      </c>
      <c r="E1266" s="38">
        <f t="shared" si="78"/>
        <v>4120</v>
      </c>
      <c r="F1266" s="38"/>
      <c r="G1266" s="38"/>
      <c r="H1266" s="38">
        <f>+I1265</f>
        <v>25752</v>
      </c>
      <c r="I1266" s="38">
        <f>TRUNC(D1266/100*H1266)</f>
        <v>4120</v>
      </c>
      <c r="J1266" s="38"/>
      <c r="K1266" s="38"/>
      <c r="L1266" s="23"/>
    </row>
    <row r="1267" spans="1:14" ht="17.25" customHeight="1">
      <c r="A1267" s="22" t="s">
        <v>868</v>
      </c>
      <c r="B1267" s="23" t="s">
        <v>864</v>
      </c>
      <c r="C1267" s="23" t="s">
        <v>770</v>
      </c>
      <c r="D1267" s="59">
        <v>2.96</v>
      </c>
      <c r="E1267" s="38">
        <f t="shared" si="78"/>
        <v>83001</v>
      </c>
      <c r="F1267" s="38"/>
      <c r="G1267" s="38"/>
      <c r="H1267" s="38"/>
      <c r="I1267" s="38"/>
      <c r="J1267" s="38">
        <f>+기계손료!$J$40</f>
        <v>28041</v>
      </c>
      <c r="K1267" s="38">
        <f>TRUNC(D1267*J1267)</f>
        <v>83001</v>
      </c>
      <c r="L1267" s="23"/>
    </row>
    <row r="1268" spans="1:14">
      <c r="A1268" s="22" t="s">
        <v>701</v>
      </c>
      <c r="B1268" s="23"/>
      <c r="C1268" s="23"/>
      <c r="D1268" s="32"/>
      <c r="E1268" s="38">
        <f>SUM(E1257:E1267)</f>
        <v>968477</v>
      </c>
      <c r="F1268" s="38"/>
      <c r="G1268" s="38">
        <f>SUM(G1257:G1267)</f>
        <v>176030</v>
      </c>
      <c r="H1268" s="38"/>
      <c r="I1268" s="38">
        <f>SUM(I1257:I1267)</f>
        <v>91872</v>
      </c>
      <c r="J1268" s="38"/>
      <c r="K1268" s="38">
        <f>SUM(K1257:K1267)</f>
        <v>700575</v>
      </c>
      <c r="L1268" s="29"/>
    </row>
    <row r="1269" spans="1:14">
      <c r="A1269" s="22"/>
      <c r="B1269" s="23"/>
      <c r="C1269" s="23"/>
      <c r="D1269" s="32"/>
      <c r="E1269" s="38"/>
      <c r="F1269" s="38"/>
      <c r="G1269" s="38"/>
      <c r="H1269" s="38"/>
      <c r="I1269" s="38"/>
      <c r="J1269" s="38"/>
      <c r="K1269" s="38"/>
      <c r="L1269" s="29"/>
    </row>
    <row r="1270" spans="1:14">
      <c r="A1270" s="39" t="s">
        <v>682</v>
      </c>
      <c r="B1270" s="33" t="s">
        <v>1164</v>
      </c>
      <c r="C1270" s="34"/>
      <c r="D1270" s="35">
        <f>+집계표!$G$2</f>
        <v>1.1000000000000001</v>
      </c>
      <c r="E1270" s="40">
        <f>(G1270+I1270+K1270)</f>
        <v>193633</v>
      </c>
      <c r="F1270" s="40"/>
      <c r="G1270" s="40"/>
      <c r="H1270" s="40"/>
      <c r="I1270" s="40"/>
      <c r="J1270" s="40">
        <f>+G1268</f>
        <v>176030</v>
      </c>
      <c r="K1270" s="40">
        <f>TRUNC(D1270*J1270)</f>
        <v>193633</v>
      </c>
      <c r="L1270" s="23"/>
    </row>
    <row r="1271" spans="1:14">
      <c r="A1271" s="39" t="s">
        <v>670</v>
      </c>
      <c r="B1271" s="33" t="s">
        <v>425</v>
      </c>
      <c r="C1271" s="34"/>
      <c r="D1271" s="35">
        <f>+집계표!$H$2</f>
        <v>0.2</v>
      </c>
      <c r="E1271" s="40">
        <f>(G1271+I1271+K1271)</f>
        <v>73932</v>
      </c>
      <c r="F1271" s="40"/>
      <c r="G1271" s="40"/>
      <c r="H1271" s="40"/>
      <c r="I1271" s="40"/>
      <c r="J1271" s="40">
        <f>+J1270+K1270</f>
        <v>369663</v>
      </c>
      <c r="K1271" s="40">
        <f>TRUNC(D1271*J1271)</f>
        <v>73932</v>
      </c>
      <c r="L1271" s="23"/>
    </row>
    <row r="1272" spans="1:14">
      <c r="A1272" s="39" t="s">
        <v>718</v>
      </c>
      <c r="B1272" s="33"/>
      <c r="C1272" s="34"/>
      <c r="D1272" s="36"/>
      <c r="E1272" s="40">
        <f>SUM(E1268:E1271)</f>
        <v>1236042</v>
      </c>
      <c r="F1272" s="40"/>
      <c r="G1272" s="40">
        <f>SUM(G1268:G1271)</f>
        <v>176030</v>
      </c>
      <c r="H1272" s="40"/>
      <c r="I1272" s="40">
        <f>SUM(I1268:I1271)</f>
        <v>91872</v>
      </c>
      <c r="J1272" s="40"/>
      <c r="K1272" s="40">
        <f>SUM(K1268:K1271)</f>
        <v>968140</v>
      </c>
      <c r="L1272" s="23"/>
    </row>
    <row r="1273" spans="1:14" ht="17.25" customHeight="1">
      <c r="A1273" s="39"/>
      <c r="B1273" s="30"/>
      <c r="C1273" s="23"/>
      <c r="D1273" s="32"/>
      <c r="E1273" s="38"/>
      <c r="F1273" s="38"/>
      <c r="G1273" s="38"/>
      <c r="H1273" s="53"/>
      <c r="I1273" s="38"/>
      <c r="J1273" s="38"/>
      <c r="K1273" s="38"/>
      <c r="L1273" s="23"/>
    </row>
    <row r="1274" spans="1:14" ht="17.25" customHeight="1">
      <c r="A1274" s="41" t="s">
        <v>949</v>
      </c>
      <c r="B1274" s="37"/>
      <c r="C1274" s="23"/>
      <c r="D1274" s="23"/>
      <c r="E1274" s="42"/>
      <c r="F1274" s="54"/>
      <c r="G1274" s="42"/>
      <c r="H1274" s="54"/>
      <c r="I1274" s="42"/>
      <c r="J1274" s="54"/>
      <c r="K1274" s="42"/>
      <c r="L1274" s="169" t="s">
        <v>2113</v>
      </c>
    </row>
    <row r="1275" spans="1:14">
      <c r="A1275" s="22" t="s">
        <v>1154</v>
      </c>
      <c r="B1275" s="30"/>
      <c r="C1275" s="23" t="s">
        <v>685</v>
      </c>
      <c r="D1275" s="59">
        <f>+N1275*L1275</f>
        <v>0.72</v>
      </c>
      <c r="E1275" s="38">
        <f t="shared" ref="E1275:E1285" si="79">+G1275+I1275+K1275</f>
        <v>196498</v>
      </c>
      <c r="F1275" s="38">
        <f>+인건비!$D$6</f>
        <v>272915</v>
      </c>
      <c r="G1275" s="38">
        <f>TRUNC(D1275*F1275)</f>
        <v>196498</v>
      </c>
      <c r="H1275" s="53"/>
      <c r="I1275" s="53"/>
      <c r="J1275" s="53"/>
      <c r="K1275" s="53"/>
      <c r="L1275" s="167">
        <v>1.5</v>
      </c>
      <c r="N1275" s="59">
        <v>0.48</v>
      </c>
    </row>
    <row r="1276" spans="1:14" ht="17.25" customHeight="1">
      <c r="A1276" s="22" t="s">
        <v>678</v>
      </c>
      <c r="B1276" s="23"/>
      <c r="C1276" s="23" t="s">
        <v>685</v>
      </c>
      <c r="D1276" s="59">
        <f>+N1276*L1276</f>
        <v>1.26</v>
      </c>
      <c r="E1276" s="38">
        <f t="shared" si="79"/>
        <v>281557</v>
      </c>
      <c r="F1276" s="38"/>
      <c r="G1276" s="38"/>
      <c r="H1276" s="38"/>
      <c r="I1276" s="38"/>
      <c r="J1276" s="38">
        <f>+인건비!$E$21</f>
        <v>223458</v>
      </c>
      <c r="K1276" s="38">
        <f>TRUNC(D1276*J1276)</f>
        <v>281557</v>
      </c>
      <c r="L1276" s="167">
        <v>1.5</v>
      </c>
      <c r="N1276" s="59">
        <v>0.84</v>
      </c>
    </row>
    <row r="1277" spans="1:14" ht="17.25" customHeight="1">
      <c r="A1277" s="22" t="s">
        <v>1187</v>
      </c>
      <c r="B1277" s="23"/>
      <c r="C1277" s="23" t="s">
        <v>685</v>
      </c>
      <c r="D1277" s="59">
        <f>+N1277*L1277</f>
        <v>0.94500000000000006</v>
      </c>
      <c r="E1277" s="38">
        <f t="shared" si="79"/>
        <v>202439</v>
      </c>
      <c r="F1277" s="38"/>
      <c r="G1277" s="38"/>
      <c r="H1277" s="38"/>
      <c r="I1277" s="38"/>
      <c r="J1277" s="38">
        <f>+인건비!$E$18</f>
        <v>214222</v>
      </c>
      <c r="K1277" s="38">
        <f>TRUNC(D1277*J1277)</f>
        <v>202439</v>
      </c>
      <c r="L1277" s="167">
        <v>1.5</v>
      </c>
      <c r="N1277" s="59">
        <v>0.63</v>
      </c>
    </row>
    <row r="1278" spans="1:14" ht="17.25" customHeight="1">
      <c r="A1278" s="22" t="s">
        <v>1182</v>
      </c>
      <c r="B1278" s="23"/>
      <c r="C1278" s="23" t="s">
        <v>685</v>
      </c>
      <c r="D1278" s="59">
        <f>+N1278*L1278</f>
        <v>1.26</v>
      </c>
      <c r="E1278" s="38">
        <f t="shared" si="79"/>
        <v>208586</v>
      </c>
      <c r="F1278" s="38"/>
      <c r="G1278" s="38"/>
      <c r="H1278" s="38"/>
      <c r="I1278" s="38"/>
      <c r="J1278" s="38">
        <f>+인건비!$E$17</f>
        <v>165545</v>
      </c>
      <c r="K1278" s="38">
        <f>TRUNC(D1278*J1278)</f>
        <v>208586</v>
      </c>
      <c r="L1278" s="167">
        <v>1.5</v>
      </c>
      <c r="N1278" s="59">
        <v>0.84</v>
      </c>
    </row>
    <row r="1279" spans="1:14" ht="17.25" customHeight="1">
      <c r="A1279" s="22" t="s">
        <v>1467</v>
      </c>
      <c r="B1279" s="23" t="s">
        <v>1470</v>
      </c>
      <c r="C1279" s="23" t="s">
        <v>665</v>
      </c>
      <c r="D1279" s="59">
        <v>0.05</v>
      </c>
      <c r="E1279" s="38">
        <f t="shared" si="79"/>
        <v>27500</v>
      </c>
      <c r="F1279" s="38"/>
      <c r="G1279" s="38"/>
      <c r="H1279" s="38">
        <f>+재료비!$K$40</f>
        <v>550000</v>
      </c>
      <c r="I1279" s="38">
        <f>TRUNC(D1279*H1279)</f>
        <v>27500</v>
      </c>
      <c r="J1279" s="38"/>
      <c r="K1279" s="38"/>
      <c r="L1279" s="23"/>
    </row>
    <row r="1280" spans="1:14" ht="17.25" customHeight="1">
      <c r="A1280" s="22" t="s">
        <v>1139</v>
      </c>
      <c r="B1280" s="23" t="s">
        <v>679</v>
      </c>
      <c r="C1280" s="23" t="s">
        <v>665</v>
      </c>
      <c r="D1280" s="59">
        <v>0.13</v>
      </c>
      <c r="E1280" s="38">
        <f t="shared" si="79"/>
        <v>26000</v>
      </c>
      <c r="F1280" s="38"/>
      <c r="G1280" s="38"/>
      <c r="H1280" s="38">
        <f>+재료비!$K$72</f>
        <v>200000</v>
      </c>
      <c r="I1280" s="38">
        <f>TRUNC(D1280*H1280)</f>
        <v>26000</v>
      </c>
      <c r="J1280" s="38"/>
      <c r="K1280" s="38"/>
      <c r="L1280" s="23"/>
    </row>
    <row r="1281" spans="1:12" ht="17.25" customHeight="1">
      <c r="A1281" s="22" t="s">
        <v>422</v>
      </c>
      <c r="B1281" s="23" t="s">
        <v>679</v>
      </c>
      <c r="C1281" s="23" t="s">
        <v>665</v>
      </c>
      <c r="D1281" s="59">
        <v>0.04</v>
      </c>
      <c r="E1281" s="38">
        <f t="shared" si="79"/>
        <v>8800</v>
      </c>
      <c r="F1281" s="38"/>
      <c r="G1281" s="38"/>
      <c r="H1281" s="38">
        <f>+재료비!$K$75</f>
        <v>220000</v>
      </c>
      <c r="I1281" s="38">
        <f>TRUNC(D1281*H1281)</f>
        <v>8800</v>
      </c>
      <c r="J1281" s="38"/>
      <c r="K1281" s="38"/>
      <c r="L1281" s="23"/>
    </row>
    <row r="1282" spans="1:12" ht="17.25" customHeight="1">
      <c r="A1282" s="22" t="s">
        <v>1339</v>
      </c>
      <c r="B1282" s="23" t="s">
        <v>679</v>
      </c>
      <c r="C1282" s="23" t="s">
        <v>665</v>
      </c>
      <c r="D1282" s="32">
        <v>0.1</v>
      </c>
      <c r="E1282" s="38">
        <f t="shared" si="79"/>
        <v>1700</v>
      </c>
      <c r="F1282" s="38"/>
      <c r="G1282" s="38"/>
      <c r="H1282" s="38">
        <f>+재료비!$K$68</f>
        <v>17000</v>
      </c>
      <c r="I1282" s="38">
        <f>TRUNC(D1282*H1282)</f>
        <v>1700</v>
      </c>
      <c r="J1282" s="38"/>
      <c r="K1282" s="38"/>
      <c r="L1282" s="23"/>
    </row>
    <row r="1283" spans="1:12" ht="17.25" customHeight="1">
      <c r="A1283" s="22" t="s">
        <v>681</v>
      </c>
      <c r="B1283" s="23"/>
      <c r="C1283" s="23" t="s">
        <v>739</v>
      </c>
      <c r="D1283" s="32">
        <v>19.3</v>
      </c>
      <c r="E1283" s="38">
        <f t="shared" si="79"/>
        <v>29065</v>
      </c>
      <c r="F1283" s="38"/>
      <c r="G1283" s="38"/>
      <c r="H1283" s="38">
        <f>+재료비!$K$7</f>
        <v>1506</v>
      </c>
      <c r="I1283" s="38">
        <f>TRUNC(D1283*H1283)</f>
        <v>29065</v>
      </c>
      <c r="J1283" s="38"/>
      <c r="K1283" s="38"/>
      <c r="L1283" s="23"/>
    </row>
    <row r="1284" spans="1:12" ht="17.25" customHeight="1">
      <c r="A1284" s="22" t="s">
        <v>668</v>
      </c>
      <c r="B1284" s="23" t="s">
        <v>1327</v>
      </c>
      <c r="C1284" s="23" t="s">
        <v>666</v>
      </c>
      <c r="D1284" s="32">
        <v>16</v>
      </c>
      <c r="E1284" s="38">
        <f t="shared" si="79"/>
        <v>4650</v>
      </c>
      <c r="F1284" s="38"/>
      <c r="G1284" s="38"/>
      <c r="H1284" s="38">
        <f>+I1283</f>
        <v>29065</v>
      </c>
      <c r="I1284" s="38">
        <f>TRUNC(D1284/100*H1284)</f>
        <v>4650</v>
      </c>
      <c r="J1284" s="38"/>
      <c r="K1284" s="38"/>
      <c r="L1284" s="23"/>
    </row>
    <row r="1285" spans="1:12" ht="17.25" customHeight="1">
      <c r="A1285" s="22" t="s">
        <v>868</v>
      </c>
      <c r="B1285" s="23" t="s">
        <v>864</v>
      </c>
      <c r="C1285" s="23" t="s">
        <v>770</v>
      </c>
      <c r="D1285" s="59">
        <v>3.33</v>
      </c>
      <c r="E1285" s="38">
        <f t="shared" si="79"/>
        <v>93376</v>
      </c>
      <c r="F1285" s="38"/>
      <c r="G1285" s="38"/>
      <c r="H1285" s="38"/>
      <c r="I1285" s="38"/>
      <c r="J1285" s="38">
        <f>+기계손료!$J$40</f>
        <v>28041</v>
      </c>
      <c r="K1285" s="38">
        <f>TRUNC(D1285*J1285)</f>
        <v>93376</v>
      </c>
      <c r="L1285" s="23"/>
    </row>
    <row r="1286" spans="1:12">
      <c r="A1286" s="22" t="s">
        <v>701</v>
      </c>
      <c r="B1286" s="23"/>
      <c r="C1286" s="23"/>
      <c r="D1286" s="32"/>
      <c r="E1286" s="38">
        <f>SUM(E1275:E1285)</f>
        <v>1080171</v>
      </c>
      <c r="F1286" s="38"/>
      <c r="G1286" s="38">
        <f>SUM(G1275:G1285)</f>
        <v>196498</v>
      </c>
      <c r="H1286" s="38"/>
      <c r="I1286" s="38">
        <f>SUM(I1275:I1285)</f>
        <v>97715</v>
      </c>
      <c r="J1286" s="38"/>
      <c r="K1286" s="38">
        <f>SUM(K1275:K1285)</f>
        <v>785958</v>
      </c>
      <c r="L1286" s="29"/>
    </row>
    <row r="1287" spans="1:12">
      <c r="A1287" s="22"/>
      <c r="B1287" s="23"/>
      <c r="C1287" s="23"/>
      <c r="D1287" s="32"/>
      <c r="E1287" s="38"/>
      <c r="F1287" s="38"/>
      <c r="G1287" s="38"/>
      <c r="H1287" s="38"/>
      <c r="I1287" s="38"/>
      <c r="J1287" s="38"/>
      <c r="K1287" s="38"/>
      <c r="L1287" s="29"/>
    </row>
    <row r="1288" spans="1:12">
      <c r="A1288" s="39" t="s">
        <v>682</v>
      </c>
      <c r="B1288" s="33" t="s">
        <v>1164</v>
      </c>
      <c r="C1288" s="34"/>
      <c r="D1288" s="35">
        <f>+집계표!$G$2</f>
        <v>1.1000000000000001</v>
      </c>
      <c r="E1288" s="40">
        <f>(G1288+I1288+K1288)</f>
        <v>216147</v>
      </c>
      <c r="F1288" s="40"/>
      <c r="G1288" s="40"/>
      <c r="H1288" s="40"/>
      <c r="I1288" s="40"/>
      <c r="J1288" s="40">
        <f>+G1286</f>
        <v>196498</v>
      </c>
      <c r="K1288" s="40">
        <f>TRUNC(D1288*J1288)</f>
        <v>216147</v>
      </c>
      <c r="L1288" s="23"/>
    </row>
    <row r="1289" spans="1:12">
      <c r="A1289" s="39" t="s">
        <v>670</v>
      </c>
      <c r="B1289" s="33" t="s">
        <v>425</v>
      </c>
      <c r="C1289" s="34"/>
      <c r="D1289" s="35">
        <f>+집계표!$H$2</f>
        <v>0.2</v>
      </c>
      <c r="E1289" s="40">
        <f>(G1289+I1289+K1289)</f>
        <v>82529</v>
      </c>
      <c r="F1289" s="40"/>
      <c r="G1289" s="40"/>
      <c r="H1289" s="40"/>
      <c r="I1289" s="40"/>
      <c r="J1289" s="40">
        <f>+J1288+K1288</f>
        <v>412645</v>
      </c>
      <c r="K1289" s="40">
        <f>TRUNC(D1289*J1289)</f>
        <v>82529</v>
      </c>
      <c r="L1289" s="23"/>
    </row>
    <row r="1290" spans="1:12">
      <c r="A1290" s="39" t="s">
        <v>718</v>
      </c>
      <c r="B1290" s="33"/>
      <c r="C1290" s="34"/>
      <c r="D1290" s="36"/>
      <c r="E1290" s="40">
        <f>SUM(E1286:E1289)</f>
        <v>1378847</v>
      </c>
      <c r="F1290" s="40"/>
      <c r="G1290" s="40">
        <f>SUM(G1286:G1289)</f>
        <v>196498</v>
      </c>
      <c r="H1290" s="40"/>
      <c r="I1290" s="40">
        <f>SUM(I1286:I1289)</f>
        <v>97715</v>
      </c>
      <c r="J1290" s="40"/>
      <c r="K1290" s="40">
        <f>SUM(K1286:K1289)</f>
        <v>1084634</v>
      </c>
      <c r="L1290" s="23"/>
    </row>
    <row r="1291" spans="1:12" ht="17.25" customHeight="1">
      <c r="A1291" s="39"/>
      <c r="B1291" s="30"/>
      <c r="C1291" s="23"/>
      <c r="D1291" s="32"/>
      <c r="E1291" s="38"/>
      <c r="F1291" s="38"/>
      <c r="G1291" s="38"/>
      <c r="H1291" s="53"/>
      <c r="I1291" s="38"/>
      <c r="J1291" s="38"/>
      <c r="K1291" s="38"/>
      <c r="L1291" s="23"/>
    </row>
    <row r="1292" spans="1:12" ht="17.25" customHeight="1">
      <c r="A1292" s="41" t="s">
        <v>931</v>
      </c>
      <c r="B1292" s="37"/>
      <c r="C1292" s="23"/>
      <c r="D1292" s="23"/>
      <c r="E1292" s="42"/>
      <c r="F1292" s="54"/>
      <c r="G1292" s="42"/>
      <c r="H1292" s="54"/>
      <c r="I1292" s="42"/>
      <c r="J1292" s="54"/>
      <c r="K1292" s="42"/>
      <c r="L1292" s="28"/>
    </row>
    <row r="1293" spans="1:12">
      <c r="A1293" s="22" t="s">
        <v>1154</v>
      </c>
      <c r="B1293" s="30"/>
      <c r="C1293" s="23" t="s">
        <v>685</v>
      </c>
      <c r="D1293" s="59">
        <v>0.19</v>
      </c>
      <c r="E1293" s="38">
        <f t="shared" ref="E1293:E1303" si="80">+G1293+I1293+K1293</f>
        <v>51853</v>
      </c>
      <c r="F1293" s="38">
        <f>+인건비!$D$6</f>
        <v>272915</v>
      </c>
      <c r="G1293" s="38">
        <f>TRUNC(D1293*F1293)</f>
        <v>51853</v>
      </c>
      <c r="H1293" s="53"/>
      <c r="I1293" s="53"/>
      <c r="J1293" s="53"/>
      <c r="K1293" s="53"/>
      <c r="L1293" s="23"/>
    </row>
    <row r="1294" spans="1:12" ht="17.25" customHeight="1">
      <c r="A1294" s="22" t="s">
        <v>678</v>
      </c>
      <c r="B1294" s="23"/>
      <c r="C1294" s="23" t="s">
        <v>685</v>
      </c>
      <c r="D1294" s="59">
        <v>0.35</v>
      </c>
      <c r="E1294" s="38">
        <f t="shared" si="80"/>
        <v>78210</v>
      </c>
      <c r="F1294" s="38"/>
      <c r="G1294" s="38"/>
      <c r="H1294" s="38"/>
      <c r="I1294" s="38"/>
      <c r="J1294" s="38">
        <f>+인건비!$E$21</f>
        <v>223458</v>
      </c>
      <c r="K1294" s="38">
        <f>TRUNC(D1294*J1294)</f>
        <v>78210</v>
      </c>
      <c r="L1294" s="23"/>
    </row>
    <row r="1295" spans="1:12" ht="17.25" customHeight="1">
      <c r="A1295" s="22" t="s">
        <v>1187</v>
      </c>
      <c r="B1295" s="23"/>
      <c r="C1295" s="23" t="s">
        <v>685</v>
      </c>
      <c r="D1295" s="59">
        <v>0.26</v>
      </c>
      <c r="E1295" s="38">
        <f t="shared" si="80"/>
        <v>55697</v>
      </c>
      <c r="F1295" s="38"/>
      <c r="G1295" s="38"/>
      <c r="H1295" s="38"/>
      <c r="I1295" s="38"/>
      <c r="J1295" s="38">
        <f>+인건비!$E$18</f>
        <v>214222</v>
      </c>
      <c r="K1295" s="38">
        <f>TRUNC(D1295*J1295)</f>
        <v>55697</v>
      </c>
      <c r="L1295" s="23"/>
    </row>
    <row r="1296" spans="1:12" ht="17.25" customHeight="1">
      <c r="A1296" s="22" t="s">
        <v>1182</v>
      </c>
      <c r="B1296" s="23"/>
      <c r="C1296" s="23" t="s">
        <v>685</v>
      </c>
      <c r="D1296" s="59">
        <v>0.35</v>
      </c>
      <c r="E1296" s="38">
        <f t="shared" si="80"/>
        <v>57940</v>
      </c>
      <c r="F1296" s="38"/>
      <c r="G1296" s="38"/>
      <c r="H1296" s="38"/>
      <c r="I1296" s="38"/>
      <c r="J1296" s="38">
        <f>+인건비!$E$17</f>
        <v>165545</v>
      </c>
      <c r="K1296" s="38">
        <f>TRUNC(D1296*J1296)</f>
        <v>57940</v>
      </c>
      <c r="L1296" s="23"/>
    </row>
    <row r="1297" spans="1:12" ht="17.25" customHeight="1">
      <c r="A1297" s="22" t="s">
        <v>1467</v>
      </c>
      <c r="B1297" s="23" t="s">
        <v>2059</v>
      </c>
      <c r="C1297" s="23" t="s">
        <v>665</v>
      </c>
      <c r="D1297" s="59">
        <v>0.02</v>
      </c>
      <c r="E1297" s="38">
        <f t="shared" si="80"/>
        <v>22000</v>
      </c>
      <c r="F1297" s="38"/>
      <c r="G1297" s="38"/>
      <c r="H1297" s="38">
        <f>+재료비!$K$41</f>
        <v>1100000</v>
      </c>
      <c r="I1297" s="38">
        <f>TRUNC(D1297*H1297)</f>
        <v>22000</v>
      </c>
      <c r="J1297" s="38"/>
      <c r="K1297" s="38"/>
      <c r="L1297" s="23"/>
    </row>
    <row r="1298" spans="1:12" ht="17.25" customHeight="1">
      <c r="A1298" s="22" t="s">
        <v>1131</v>
      </c>
      <c r="B1298" s="23" t="s">
        <v>675</v>
      </c>
      <c r="C1298" s="23" t="s">
        <v>665</v>
      </c>
      <c r="D1298" s="32">
        <v>0.8</v>
      </c>
      <c r="E1298" s="38">
        <f t="shared" si="80"/>
        <v>46400</v>
      </c>
      <c r="F1298" s="38"/>
      <c r="G1298" s="38"/>
      <c r="H1298" s="38">
        <f>+재료비!$K$57</f>
        <v>58000</v>
      </c>
      <c r="I1298" s="38">
        <f>TRUNC(D1298*H1298)</f>
        <v>46400</v>
      </c>
      <c r="J1298" s="38"/>
      <c r="K1298" s="38"/>
      <c r="L1298" s="23"/>
    </row>
    <row r="1299" spans="1:12" ht="17.25" customHeight="1">
      <c r="A1299" s="22" t="s">
        <v>1348</v>
      </c>
      <c r="B1299" s="23" t="s">
        <v>675</v>
      </c>
      <c r="C1299" s="23" t="s">
        <v>665</v>
      </c>
      <c r="D1299" s="59">
        <v>0.02</v>
      </c>
      <c r="E1299" s="38">
        <f t="shared" si="80"/>
        <v>1300</v>
      </c>
      <c r="F1299" s="38"/>
      <c r="G1299" s="38"/>
      <c r="H1299" s="38">
        <f>+재료비!$K$61</f>
        <v>65000</v>
      </c>
      <c r="I1299" s="38">
        <f>TRUNC(D1299*H1299)</f>
        <v>1300</v>
      </c>
      <c r="J1299" s="38"/>
      <c r="K1299" s="38"/>
      <c r="L1299" s="23"/>
    </row>
    <row r="1300" spans="1:12" ht="17.25" customHeight="1">
      <c r="A1300" s="22" t="s">
        <v>1339</v>
      </c>
      <c r="B1300" s="23" t="s">
        <v>675</v>
      </c>
      <c r="C1300" s="23" t="s">
        <v>665</v>
      </c>
      <c r="D1300" s="32">
        <v>0.1</v>
      </c>
      <c r="E1300" s="38">
        <f t="shared" si="80"/>
        <v>3500</v>
      </c>
      <c r="F1300" s="38"/>
      <c r="G1300" s="38"/>
      <c r="H1300" s="38">
        <f>+재료비!$K$69</f>
        <v>35000</v>
      </c>
      <c r="I1300" s="38">
        <f>TRUNC(D1300*H1300)</f>
        <v>3500</v>
      </c>
      <c r="J1300" s="38"/>
      <c r="K1300" s="38"/>
      <c r="L1300" s="23"/>
    </row>
    <row r="1301" spans="1:12" ht="17.25" customHeight="1">
      <c r="A1301" s="22" t="s">
        <v>681</v>
      </c>
      <c r="B1301" s="23"/>
      <c r="C1301" s="23" t="s">
        <v>739</v>
      </c>
      <c r="D1301" s="32">
        <v>8.4</v>
      </c>
      <c r="E1301" s="38">
        <f t="shared" si="80"/>
        <v>12650</v>
      </c>
      <c r="F1301" s="38"/>
      <c r="G1301" s="38"/>
      <c r="H1301" s="38">
        <f>+재료비!$K$7</f>
        <v>1506</v>
      </c>
      <c r="I1301" s="38">
        <f>TRUNC(D1301*H1301)</f>
        <v>12650</v>
      </c>
      <c r="J1301" s="38"/>
      <c r="K1301" s="38"/>
      <c r="L1301" s="23"/>
    </row>
    <row r="1302" spans="1:12" ht="17.25" customHeight="1">
      <c r="A1302" s="22" t="s">
        <v>668</v>
      </c>
      <c r="B1302" s="23" t="s">
        <v>1327</v>
      </c>
      <c r="C1302" s="23" t="s">
        <v>666</v>
      </c>
      <c r="D1302" s="32">
        <v>16</v>
      </c>
      <c r="E1302" s="38">
        <f t="shared" si="80"/>
        <v>2024</v>
      </c>
      <c r="F1302" s="38"/>
      <c r="G1302" s="38"/>
      <c r="H1302" s="38">
        <f>+I1301</f>
        <v>12650</v>
      </c>
      <c r="I1302" s="38">
        <f>TRUNC(D1302/100*H1302)</f>
        <v>2024</v>
      </c>
      <c r="J1302" s="38"/>
      <c r="K1302" s="38"/>
      <c r="L1302" s="23"/>
    </row>
    <row r="1303" spans="1:12" ht="17.25" customHeight="1">
      <c r="A1303" s="22" t="s">
        <v>868</v>
      </c>
      <c r="B1303" s="23" t="s">
        <v>864</v>
      </c>
      <c r="C1303" s="23" t="s">
        <v>770</v>
      </c>
      <c r="D1303" s="59">
        <v>1.45</v>
      </c>
      <c r="E1303" s="38">
        <f t="shared" si="80"/>
        <v>40659</v>
      </c>
      <c r="F1303" s="38"/>
      <c r="G1303" s="38"/>
      <c r="H1303" s="38"/>
      <c r="I1303" s="38"/>
      <c r="J1303" s="38">
        <f>+기계손료!$J$40</f>
        <v>28041</v>
      </c>
      <c r="K1303" s="38">
        <f>TRUNC(D1303*J1303)</f>
        <v>40659</v>
      </c>
      <c r="L1303" s="23"/>
    </row>
    <row r="1304" spans="1:12">
      <c r="A1304" s="22" t="s">
        <v>701</v>
      </c>
      <c r="B1304" s="23"/>
      <c r="C1304" s="23"/>
      <c r="D1304" s="32"/>
      <c r="E1304" s="38">
        <f>SUM(E1293:E1303)</f>
        <v>372233</v>
      </c>
      <c r="F1304" s="38"/>
      <c r="G1304" s="38">
        <f>SUM(G1293:G1303)</f>
        <v>51853</v>
      </c>
      <c r="H1304" s="38"/>
      <c r="I1304" s="38">
        <f>SUM(I1293:I1303)</f>
        <v>87874</v>
      </c>
      <c r="J1304" s="38"/>
      <c r="K1304" s="38">
        <f>SUM(K1293:K1303)</f>
        <v>232506</v>
      </c>
      <c r="L1304" s="29"/>
    </row>
    <row r="1305" spans="1:12">
      <c r="A1305" s="22"/>
      <c r="B1305" s="23"/>
      <c r="C1305" s="23"/>
      <c r="D1305" s="32"/>
      <c r="E1305" s="38"/>
      <c r="F1305" s="38"/>
      <c r="G1305" s="38"/>
      <c r="H1305" s="38"/>
      <c r="I1305" s="38"/>
      <c r="J1305" s="38"/>
      <c r="K1305" s="38"/>
      <c r="L1305" s="29"/>
    </row>
    <row r="1306" spans="1:12">
      <c r="A1306" s="39" t="s">
        <v>682</v>
      </c>
      <c r="B1306" s="33" t="s">
        <v>1164</v>
      </c>
      <c r="C1306" s="34"/>
      <c r="D1306" s="35">
        <f>+집계표!$G$2</f>
        <v>1.1000000000000001</v>
      </c>
      <c r="E1306" s="40">
        <f>(G1306+I1306+K1306)</f>
        <v>57038</v>
      </c>
      <c r="F1306" s="40"/>
      <c r="G1306" s="40"/>
      <c r="H1306" s="40"/>
      <c r="I1306" s="40"/>
      <c r="J1306" s="40">
        <f>+G1304</f>
        <v>51853</v>
      </c>
      <c r="K1306" s="40">
        <f>TRUNC(D1306*J1306)</f>
        <v>57038</v>
      </c>
      <c r="L1306" s="23"/>
    </row>
    <row r="1307" spans="1:12">
      <c r="A1307" s="39" t="s">
        <v>670</v>
      </c>
      <c r="B1307" s="33" t="s">
        <v>425</v>
      </c>
      <c r="C1307" s="34"/>
      <c r="D1307" s="35">
        <f>+집계표!$H$2</f>
        <v>0.2</v>
      </c>
      <c r="E1307" s="40">
        <f>(G1307+I1307+K1307)</f>
        <v>21778</v>
      </c>
      <c r="F1307" s="40"/>
      <c r="G1307" s="40"/>
      <c r="H1307" s="40"/>
      <c r="I1307" s="40"/>
      <c r="J1307" s="40">
        <f>+J1306+K1306</f>
        <v>108891</v>
      </c>
      <c r="K1307" s="40">
        <f>TRUNC(D1307*J1307)</f>
        <v>21778</v>
      </c>
      <c r="L1307" s="23"/>
    </row>
    <row r="1308" spans="1:12">
      <c r="A1308" s="39" t="s">
        <v>718</v>
      </c>
      <c r="B1308" s="33"/>
      <c r="C1308" s="34"/>
      <c r="D1308" s="36"/>
      <c r="E1308" s="40">
        <f>SUM(E1304:E1307)</f>
        <v>451049</v>
      </c>
      <c r="F1308" s="40"/>
      <c r="G1308" s="40">
        <f>SUM(G1304:G1307)</f>
        <v>51853</v>
      </c>
      <c r="H1308" s="40"/>
      <c r="I1308" s="40">
        <f>SUM(I1304:I1307)</f>
        <v>87874</v>
      </c>
      <c r="J1308" s="40"/>
      <c r="K1308" s="40">
        <f>SUM(K1304:K1307)</f>
        <v>311322</v>
      </c>
      <c r="L1308" s="23"/>
    </row>
    <row r="1309" spans="1:12" ht="17.25" customHeight="1">
      <c r="A1309" s="39"/>
      <c r="B1309" s="30"/>
      <c r="C1309" s="23"/>
      <c r="D1309" s="32"/>
      <c r="E1309" s="38"/>
      <c r="F1309" s="38"/>
      <c r="G1309" s="38"/>
      <c r="H1309" s="53"/>
      <c r="I1309" s="38"/>
      <c r="J1309" s="38"/>
      <c r="K1309" s="38"/>
      <c r="L1309" s="23"/>
    </row>
    <row r="1310" spans="1:12" ht="17.25" customHeight="1">
      <c r="A1310" s="41" t="s">
        <v>1939</v>
      </c>
      <c r="B1310" s="37"/>
      <c r="C1310" s="23"/>
      <c r="D1310" s="23"/>
      <c r="E1310" s="42"/>
      <c r="F1310" s="54"/>
      <c r="G1310" s="42"/>
      <c r="H1310" s="54"/>
      <c r="I1310" s="42"/>
      <c r="J1310" s="54"/>
      <c r="K1310" s="42"/>
      <c r="L1310" s="28"/>
    </row>
    <row r="1311" spans="1:12">
      <c r="A1311" s="22" t="s">
        <v>1154</v>
      </c>
      <c r="B1311" s="30"/>
      <c r="C1311" s="23" t="s">
        <v>685</v>
      </c>
      <c r="D1311" s="59">
        <v>0.21</v>
      </c>
      <c r="E1311" s="38">
        <f t="shared" ref="E1311:E1321" si="81">+G1311+I1311+K1311</f>
        <v>57312</v>
      </c>
      <c r="F1311" s="38">
        <f>+인건비!$D$6</f>
        <v>272915</v>
      </c>
      <c r="G1311" s="38">
        <f>TRUNC(D1311*F1311)</f>
        <v>57312</v>
      </c>
      <c r="H1311" s="53"/>
      <c r="I1311" s="53"/>
      <c r="J1311" s="53"/>
      <c r="K1311" s="53"/>
      <c r="L1311" s="23"/>
    </row>
    <row r="1312" spans="1:12" ht="17.25" customHeight="1">
      <c r="A1312" s="22" t="s">
        <v>678</v>
      </c>
      <c r="B1312" s="23"/>
      <c r="C1312" s="23" t="s">
        <v>685</v>
      </c>
      <c r="D1312" s="59">
        <v>0.37</v>
      </c>
      <c r="E1312" s="38">
        <f t="shared" si="81"/>
        <v>82679</v>
      </c>
      <c r="F1312" s="38"/>
      <c r="G1312" s="38"/>
      <c r="H1312" s="38"/>
      <c r="I1312" s="38"/>
      <c r="J1312" s="38">
        <f>+인건비!$E$21</f>
        <v>223458</v>
      </c>
      <c r="K1312" s="38">
        <f>TRUNC(D1312*J1312)</f>
        <v>82679</v>
      </c>
      <c r="L1312" s="23"/>
    </row>
    <row r="1313" spans="1:12" ht="17.25" customHeight="1">
      <c r="A1313" s="22" t="s">
        <v>1187</v>
      </c>
      <c r="B1313" s="23"/>
      <c r="C1313" s="23" t="s">
        <v>685</v>
      </c>
      <c r="D1313" s="59">
        <v>0.28000000000000003</v>
      </c>
      <c r="E1313" s="38">
        <f t="shared" si="81"/>
        <v>59982</v>
      </c>
      <c r="F1313" s="38"/>
      <c r="G1313" s="38"/>
      <c r="H1313" s="38"/>
      <c r="I1313" s="38"/>
      <c r="J1313" s="38">
        <f>+인건비!$E$18</f>
        <v>214222</v>
      </c>
      <c r="K1313" s="38">
        <f>TRUNC(D1313*J1313)</f>
        <v>59982</v>
      </c>
      <c r="L1313" s="23"/>
    </row>
    <row r="1314" spans="1:12" ht="17.25" customHeight="1">
      <c r="A1314" s="22" t="s">
        <v>1182</v>
      </c>
      <c r="B1314" s="23"/>
      <c r="C1314" s="23" t="s">
        <v>685</v>
      </c>
      <c r="D1314" s="59">
        <v>0.37</v>
      </c>
      <c r="E1314" s="38">
        <f t="shared" si="81"/>
        <v>61251</v>
      </c>
      <c r="F1314" s="38"/>
      <c r="G1314" s="38"/>
      <c r="H1314" s="38"/>
      <c r="I1314" s="38"/>
      <c r="J1314" s="38">
        <f>+인건비!$E$17</f>
        <v>165545</v>
      </c>
      <c r="K1314" s="38">
        <f>TRUNC(D1314*J1314)</f>
        <v>61251</v>
      </c>
      <c r="L1314" s="23"/>
    </row>
    <row r="1315" spans="1:12" ht="17.25" customHeight="1">
      <c r="A1315" s="22" t="s">
        <v>1467</v>
      </c>
      <c r="B1315" s="23" t="s">
        <v>2059</v>
      </c>
      <c r="C1315" s="23" t="s">
        <v>665</v>
      </c>
      <c r="D1315" s="31">
        <v>2.5000000000000001E-2</v>
      </c>
      <c r="E1315" s="38">
        <f t="shared" si="81"/>
        <v>27500</v>
      </c>
      <c r="F1315" s="38"/>
      <c r="G1315" s="38"/>
      <c r="H1315" s="38">
        <f>+재료비!$K$41</f>
        <v>1100000</v>
      </c>
      <c r="I1315" s="38">
        <f>TRUNC(D1315*H1315)</f>
        <v>27500</v>
      </c>
      <c r="J1315" s="38"/>
      <c r="K1315" s="38"/>
      <c r="L1315" s="23"/>
    </row>
    <row r="1316" spans="1:12" ht="17.25" customHeight="1">
      <c r="A1316" s="22" t="s">
        <v>1131</v>
      </c>
      <c r="B1316" s="23" t="s">
        <v>675</v>
      </c>
      <c r="C1316" s="23" t="s">
        <v>665</v>
      </c>
      <c r="D1316" s="32">
        <v>1</v>
      </c>
      <c r="E1316" s="38">
        <f t="shared" si="81"/>
        <v>58000</v>
      </c>
      <c r="F1316" s="38"/>
      <c r="G1316" s="38"/>
      <c r="H1316" s="38">
        <f>+재료비!$K$57</f>
        <v>58000</v>
      </c>
      <c r="I1316" s="38">
        <f>TRUNC(D1316*H1316)</f>
        <v>58000</v>
      </c>
      <c r="J1316" s="38"/>
      <c r="K1316" s="38"/>
      <c r="L1316" s="23"/>
    </row>
    <row r="1317" spans="1:12" ht="17.25" customHeight="1">
      <c r="A1317" s="22" t="s">
        <v>1348</v>
      </c>
      <c r="B1317" s="23" t="s">
        <v>675</v>
      </c>
      <c r="C1317" s="23" t="s">
        <v>665</v>
      </c>
      <c r="D1317" s="31">
        <v>2.5000000000000001E-2</v>
      </c>
      <c r="E1317" s="38">
        <f t="shared" si="81"/>
        <v>1625</v>
      </c>
      <c r="F1317" s="38"/>
      <c r="G1317" s="38"/>
      <c r="H1317" s="38">
        <f>+재료비!$K$61</f>
        <v>65000</v>
      </c>
      <c r="I1317" s="38">
        <f>TRUNC(D1317*H1317)</f>
        <v>1625</v>
      </c>
      <c r="J1317" s="38"/>
      <c r="K1317" s="38"/>
      <c r="L1317" s="23"/>
    </row>
    <row r="1318" spans="1:12" ht="17.25" customHeight="1">
      <c r="A1318" s="22" t="s">
        <v>1339</v>
      </c>
      <c r="B1318" s="23" t="s">
        <v>675</v>
      </c>
      <c r="C1318" s="23" t="s">
        <v>665</v>
      </c>
      <c r="D1318" s="32">
        <v>0.1</v>
      </c>
      <c r="E1318" s="38">
        <f t="shared" si="81"/>
        <v>3500</v>
      </c>
      <c r="F1318" s="38"/>
      <c r="G1318" s="38"/>
      <c r="H1318" s="38">
        <f>+재료비!$K$69</f>
        <v>35000</v>
      </c>
      <c r="I1318" s="38">
        <f>TRUNC(D1318*H1318)</f>
        <v>3500</v>
      </c>
      <c r="J1318" s="38"/>
      <c r="K1318" s="38"/>
      <c r="L1318" s="23"/>
    </row>
    <row r="1319" spans="1:12" ht="17.25" customHeight="1">
      <c r="A1319" s="22" t="s">
        <v>681</v>
      </c>
      <c r="B1319" s="23"/>
      <c r="C1319" s="23" t="s">
        <v>739</v>
      </c>
      <c r="D1319" s="32">
        <v>9.6</v>
      </c>
      <c r="E1319" s="38">
        <f t="shared" si="81"/>
        <v>14457</v>
      </c>
      <c r="F1319" s="38"/>
      <c r="G1319" s="38"/>
      <c r="H1319" s="38">
        <f>+재료비!$K$7</f>
        <v>1506</v>
      </c>
      <c r="I1319" s="38">
        <f>TRUNC(D1319*H1319)</f>
        <v>14457</v>
      </c>
      <c r="J1319" s="38"/>
      <c r="K1319" s="38"/>
      <c r="L1319" s="23"/>
    </row>
    <row r="1320" spans="1:12" ht="17.25" customHeight="1">
      <c r="A1320" s="22" t="s">
        <v>668</v>
      </c>
      <c r="B1320" s="23" t="s">
        <v>1327</v>
      </c>
      <c r="C1320" s="23" t="s">
        <v>666</v>
      </c>
      <c r="D1320" s="32">
        <v>16</v>
      </c>
      <c r="E1320" s="38">
        <f t="shared" si="81"/>
        <v>2313</v>
      </c>
      <c r="F1320" s="38"/>
      <c r="G1320" s="38"/>
      <c r="H1320" s="38">
        <f>+I1319</f>
        <v>14457</v>
      </c>
      <c r="I1320" s="38">
        <f>TRUNC(D1320/100*H1320)</f>
        <v>2313</v>
      </c>
      <c r="J1320" s="38"/>
      <c r="K1320" s="38"/>
      <c r="L1320" s="23"/>
    </row>
    <row r="1321" spans="1:12" ht="17.25" customHeight="1">
      <c r="A1321" s="22" t="s">
        <v>868</v>
      </c>
      <c r="B1321" s="23" t="s">
        <v>864</v>
      </c>
      <c r="C1321" s="23" t="s">
        <v>770</v>
      </c>
      <c r="D1321" s="59">
        <v>1.66</v>
      </c>
      <c r="E1321" s="38">
        <f t="shared" si="81"/>
        <v>46548</v>
      </c>
      <c r="F1321" s="38"/>
      <c r="G1321" s="38"/>
      <c r="H1321" s="38"/>
      <c r="I1321" s="38"/>
      <c r="J1321" s="38">
        <f>+기계손료!$J$40</f>
        <v>28041</v>
      </c>
      <c r="K1321" s="38">
        <f>TRUNC(D1321*J1321)</f>
        <v>46548</v>
      </c>
      <c r="L1321" s="23"/>
    </row>
    <row r="1322" spans="1:12">
      <c r="A1322" s="22" t="s">
        <v>701</v>
      </c>
      <c r="B1322" s="23"/>
      <c r="C1322" s="23"/>
      <c r="D1322" s="32"/>
      <c r="E1322" s="38">
        <f>SUM(E1311:E1321)</f>
        <v>415167</v>
      </c>
      <c r="F1322" s="38"/>
      <c r="G1322" s="38">
        <f>SUM(G1311:G1321)</f>
        <v>57312</v>
      </c>
      <c r="H1322" s="38"/>
      <c r="I1322" s="38">
        <f>SUM(I1311:I1321)</f>
        <v>107395</v>
      </c>
      <c r="J1322" s="38"/>
      <c r="K1322" s="38">
        <f>SUM(K1311:K1321)</f>
        <v>250460</v>
      </c>
      <c r="L1322" s="29"/>
    </row>
    <row r="1323" spans="1:12">
      <c r="A1323" s="22"/>
      <c r="B1323" s="23"/>
      <c r="C1323" s="23"/>
      <c r="D1323" s="32"/>
      <c r="E1323" s="38"/>
      <c r="F1323" s="38"/>
      <c r="G1323" s="38"/>
      <c r="H1323" s="38"/>
      <c r="I1323" s="38"/>
      <c r="J1323" s="38"/>
      <c r="K1323" s="38"/>
      <c r="L1323" s="29"/>
    </row>
    <row r="1324" spans="1:12">
      <c r="A1324" s="39" t="s">
        <v>682</v>
      </c>
      <c r="B1324" s="33" t="s">
        <v>1164</v>
      </c>
      <c r="C1324" s="34"/>
      <c r="D1324" s="35">
        <f>+집계표!$G$2</f>
        <v>1.1000000000000001</v>
      </c>
      <c r="E1324" s="40">
        <f>(G1324+I1324+K1324)</f>
        <v>63043</v>
      </c>
      <c r="F1324" s="40"/>
      <c r="G1324" s="40"/>
      <c r="H1324" s="40"/>
      <c r="I1324" s="40"/>
      <c r="J1324" s="40">
        <f>+G1322</f>
        <v>57312</v>
      </c>
      <c r="K1324" s="40">
        <f>TRUNC(D1324*J1324)</f>
        <v>63043</v>
      </c>
      <c r="L1324" s="23"/>
    </row>
    <row r="1325" spans="1:12">
      <c r="A1325" s="39" t="s">
        <v>670</v>
      </c>
      <c r="B1325" s="33" t="s">
        <v>425</v>
      </c>
      <c r="C1325" s="34"/>
      <c r="D1325" s="35">
        <f>+집계표!$H$2</f>
        <v>0.2</v>
      </c>
      <c r="E1325" s="40">
        <f>(G1325+I1325+K1325)</f>
        <v>24071</v>
      </c>
      <c r="F1325" s="40"/>
      <c r="G1325" s="40"/>
      <c r="H1325" s="40"/>
      <c r="I1325" s="40"/>
      <c r="J1325" s="40">
        <f>+J1324+K1324</f>
        <v>120355</v>
      </c>
      <c r="K1325" s="40">
        <f>TRUNC(D1325*J1325)</f>
        <v>24071</v>
      </c>
      <c r="L1325" s="23"/>
    </row>
    <row r="1326" spans="1:12">
      <c r="A1326" s="39" t="s">
        <v>718</v>
      </c>
      <c r="B1326" s="33"/>
      <c r="C1326" s="34"/>
      <c r="D1326" s="36"/>
      <c r="E1326" s="40">
        <f>SUM(E1322:E1325)</f>
        <v>502281</v>
      </c>
      <c r="F1326" s="40"/>
      <c r="G1326" s="40">
        <f>SUM(G1322:G1325)</f>
        <v>57312</v>
      </c>
      <c r="H1326" s="40"/>
      <c r="I1326" s="40">
        <f>SUM(I1322:I1325)</f>
        <v>107395</v>
      </c>
      <c r="J1326" s="40"/>
      <c r="K1326" s="40">
        <f>SUM(K1322:K1325)</f>
        <v>337574</v>
      </c>
      <c r="L1326" s="23"/>
    </row>
    <row r="1327" spans="1:12" ht="17.25" customHeight="1">
      <c r="A1327" s="39"/>
      <c r="B1327" s="30"/>
      <c r="C1327" s="23"/>
      <c r="D1327" s="32"/>
      <c r="E1327" s="38"/>
      <c r="F1327" s="38"/>
      <c r="G1327" s="38"/>
      <c r="H1327" s="53"/>
      <c r="I1327" s="38"/>
      <c r="J1327" s="38"/>
      <c r="K1327" s="38"/>
      <c r="L1327" s="23"/>
    </row>
    <row r="1328" spans="1:12" ht="17.25" customHeight="1">
      <c r="A1328" s="41" t="s">
        <v>928</v>
      </c>
      <c r="B1328" s="37"/>
      <c r="C1328" s="23"/>
      <c r="D1328" s="23"/>
      <c r="E1328" s="42"/>
      <c r="F1328" s="54"/>
      <c r="G1328" s="42"/>
      <c r="H1328" s="54"/>
      <c r="I1328" s="42"/>
      <c r="J1328" s="54"/>
      <c r="K1328" s="42"/>
      <c r="L1328" s="28"/>
    </row>
    <row r="1329" spans="1:12">
      <c r="A1329" s="22" t="s">
        <v>1154</v>
      </c>
      <c r="B1329" s="30"/>
      <c r="C1329" s="23" t="s">
        <v>685</v>
      </c>
      <c r="D1329" s="59">
        <v>0.2</v>
      </c>
      <c r="E1329" s="38">
        <f t="shared" ref="E1329:E1339" si="82">+G1329+I1329+K1329</f>
        <v>54583</v>
      </c>
      <c r="F1329" s="38">
        <f>+인건비!$D$6</f>
        <v>272915</v>
      </c>
      <c r="G1329" s="38">
        <f>TRUNC(D1329*F1329)</f>
        <v>54583</v>
      </c>
      <c r="H1329" s="53"/>
      <c r="I1329" s="53"/>
      <c r="J1329" s="53"/>
      <c r="K1329" s="53"/>
      <c r="L1329" s="23"/>
    </row>
    <row r="1330" spans="1:12" ht="17.25" customHeight="1">
      <c r="A1330" s="22" t="s">
        <v>678</v>
      </c>
      <c r="B1330" s="23"/>
      <c r="C1330" s="23" t="s">
        <v>685</v>
      </c>
      <c r="D1330" s="59">
        <v>0.47</v>
      </c>
      <c r="E1330" s="38">
        <f t="shared" si="82"/>
        <v>105025</v>
      </c>
      <c r="F1330" s="38"/>
      <c r="G1330" s="38"/>
      <c r="H1330" s="38"/>
      <c r="I1330" s="38"/>
      <c r="J1330" s="38">
        <f>+인건비!$E$21</f>
        <v>223458</v>
      </c>
      <c r="K1330" s="38">
        <f>TRUNC(D1330*J1330)</f>
        <v>105025</v>
      </c>
      <c r="L1330" s="23"/>
    </row>
    <row r="1331" spans="1:12" ht="17.25" customHeight="1">
      <c r="A1331" s="22" t="s">
        <v>1187</v>
      </c>
      <c r="B1331" s="23"/>
      <c r="C1331" s="23" t="s">
        <v>685</v>
      </c>
      <c r="D1331" s="59">
        <v>0.24</v>
      </c>
      <c r="E1331" s="38">
        <f t="shared" si="82"/>
        <v>51413</v>
      </c>
      <c r="F1331" s="38"/>
      <c r="G1331" s="38"/>
      <c r="H1331" s="38"/>
      <c r="I1331" s="38"/>
      <c r="J1331" s="38">
        <f>+인건비!$E$18</f>
        <v>214222</v>
      </c>
      <c r="K1331" s="38">
        <f>TRUNC(D1331*J1331)</f>
        <v>51413</v>
      </c>
      <c r="L1331" s="23"/>
    </row>
    <row r="1332" spans="1:12" ht="17.25" customHeight="1">
      <c r="A1332" s="22" t="s">
        <v>1182</v>
      </c>
      <c r="B1332" s="23"/>
      <c r="C1332" s="23" t="s">
        <v>685</v>
      </c>
      <c r="D1332" s="59">
        <v>0.47</v>
      </c>
      <c r="E1332" s="38">
        <f t="shared" si="82"/>
        <v>77806</v>
      </c>
      <c r="F1332" s="38"/>
      <c r="G1332" s="38"/>
      <c r="H1332" s="38"/>
      <c r="I1332" s="38"/>
      <c r="J1332" s="38">
        <f>+인건비!$E$17</f>
        <v>165545</v>
      </c>
      <c r="K1332" s="38">
        <f>TRUNC(D1332*J1332)</f>
        <v>77806</v>
      </c>
      <c r="L1332" s="23"/>
    </row>
    <row r="1333" spans="1:12" ht="17.25" customHeight="1">
      <c r="A1333" s="22" t="s">
        <v>1467</v>
      </c>
      <c r="B1333" s="23" t="s">
        <v>2059</v>
      </c>
      <c r="C1333" s="23" t="s">
        <v>665</v>
      </c>
      <c r="D1333" s="31">
        <v>2.5000000000000001E-2</v>
      </c>
      <c r="E1333" s="38">
        <f t="shared" si="82"/>
        <v>27500</v>
      </c>
      <c r="F1333" s="38"/>
      <c r="G1333" s="38"/>
      <c r="H1333" s="38">
        <f>+재료비!$K$41</f>
        <v>1100000</v>
      </c>
      <c r="I1333" s="38">
        <f>TRUNC(D1333*H1333)</f>
        <v>27500</v>
      </c>
      <c r="J1333" s="38"/>
      <c r="K1333" s="38"/>
      <c r="L1333" s="23"/>
    </row>
    <row r="1334" spans="1:12" ht="17.25" customHeight="1">
      <c r="A1334" s="22" t="s">
        <v>1131</v>
      </c>
      <c r="B1334" s="23" t="s">
        <v>675</v>
      </c>
      <c r="C1334" s="23" t="s">
        <v>665</v>
      </c>
      <c r="D1334" s="32">
        <v>1</v>
      </c>
      <c r="E1334" s="38">
        <f t="shared" si="82"/>
        <v>58000</v>
      </c>
      <c r="F1334" s="38"/>
      <c r="G1334" s="38"/>
      <c r="H1334" s="38">
        <f>+재료비!$K$57</f>
        <v>58000</v>
      </c>
      <c r="I1334" s="38">
        <f>TRUNC(D1334*H1334)</f>
        <v>58000</v>
      </c>
      <c r="J1334" s="38"/>
      <c r="K1334" s="38"/>
      <c r="L1334" s="23"/>
    </row>
    <row r="1335" spans="1:12" ht="17.25" customHeight="1">
      <c r="A1335" s="22" t="s">
        <v>1348</v>
      </c>
      <c r="B1335" s="23" t="s">
        <v>675</v>
      </c>
      <c r="C1335" s="23" t="s">
        <v>665</v>
      </c>
      <c r="D1335" s="31">
        <v>2.5000000000000001E-2</v>
      </c>
      <c r="E1335" s="38">
        <f t="shared" si="82"/>
        <v>1625</v>
      </c>
      <c r="F1335" s="38"/>
      <c r="G1335" s="38"/>
      <c r="H1335" s="38">
        <f>+재료비!$K$61</f>
        <v>65000</v>
      </c>
      <c r="I1335" s="38">
        <f>TRUNC(D1335*H1335)</f>
        <v>1625</v>
      </c>
      <c r="J1335" s="38"/>
      <c r="K1335" s="38"/>
      <c r="L1335" s="23"/>
    </row>
    <row r="1336" spans="1:12" ht="17.25" customHeight="1">
      <c r="A1336" s="22" t="s">
        <v>1339</v>
      </c>
      <c r="B1336" s="23" t="s">
        <v>675</v>
      </c>
      <c r="C1336" s="23" t="s">
        <v>665</v>
      </c>
      <c r="D1336" s="32">
        <v>0.1</v>
      </c>
      <c r="E1336" s="38">
        <f t="shared" si="82"/>
        <v>3500</v>
      </c>
      <c r="F1336" s="38"/>
      <c r="G1336" s="38"/>
      <c r="H1336" s="38">
        <f>+재료비!$K$69</f>
        <v>35000</v>
      </c>
      <c r="I1336" s="38">
        <f>TRUNC(D1336*H1336)</f>
        <v>3500</v>
      </c>
      <c r="J1336" s="38"/>
      <c r="K1336" s="38"/>
      <c r="L1336" s="23"/>
    </row>
    <row r="1337" spans="1:12" ht="17.25" customHeight="1">
      <c r="A1337" s="22" t="s">
        <v>681</v>
      </c>
      <c r="B1337" s="23"/>
      <c r="C1337" s="23" t="s">
        <v>739</v>
      </c>
      <c r="D1337" s="32">
        <v>11.8</v>
      </c>
      <c r="E1337" s="38">
        <f t="shared" si="82"/>
        <v>17770</v>
      </c>
      <c r="F1337" s="38"/>
      <c r="G1337" s="38"/>
      <c r="H1337" s="38">
        <f>+재료비!$K$7</f>
        <v>1506</v>
      </c>
      <c r="I1337" s="38">
        <f>TRUNC(D1337*H1337)</f>
        <v>17770</v>
      </c>
      <c r="J1337" s="38"/>
      <c r="K1337" s="38"/>
      <c r="L1337" s="23"/>
    </row>
    <row r="1338" spans="1:12" ht="17.25" customHeight="1">
      <c r="A1338" s="22" t="s">
        <v>668</v>
      </c>
      <c r="B1338" s="23" t="s">
        <v>1327</v>
      </c>
      <c r="C1338" s="23" t="s">
        <v>666</v>
      </c>
      <c r="D1338" s="32">
        <v>16</v>
      </c>
      <c r="E1338" s="38">
        <f t="shared" si="82"/>
        <v>2843</v>
      </c>
      <c r="F1338" s="38"/>
      <c r="G1338" s="38"/>
      <c r="H1338" s="38">
        <f>+I1337</f>
        <v>17770</v>
      </c>
      <c r="I1338" s="38">
        <f>TRUNC(D1338/100*H1338)</f>
        <v>2843</v>
      </c>
      <c r="J1338" s="38"/>
      <c r="K1338" s="38"/>
      <c r="L1338" s="23"/>
    </row>
    <row r="1339" spans="1:12" ht="17.25" customHeight="1">
      <c r="A1339" s="22" t="s">
        <v>868</v>
      </c>
      <c r="B1339" s="23" t="s">
        <v>864</v>
      </c>
      <c r="C1339" s="23" t="s">
        <v>770</v>
      </c>
      <c r="D1339" s="59">
        <v>2.0499999999999998</v>
      </c>
      <c r="E1339" s="38">
        <f t="shared" si="82"/>
        <v>57484</v>
      </c>
      <c r="F1339" s="38"/>
      <c r="G1339" s="38"/>
      <c r="H1339" s="38"/>
      <c r="I1339" s="38"/>
      <c r="J1339" s="38">
        <f>+기계손료!$J$40</f>
        <v>28041</v>
      </c>
      <c r="K1339" s="38">
        <f>TRUNC(D1339*J1339)</f>
        <v>57484</v>
      </c>
      <c r="L1339" s="23"/>
    </row>
    <row r="1340" spans="1:12">
      <c r="A1340" s="22" t="s">
        <v>701</v>
      </c>
      <c r="B1340" s="23"/>
      <c r="C1340" s="23"/>
      <c r="D1340" s="32"/>
      <c r="E1340" s="38">
        <f>SUM(E1329:E1339)</f>
        <v>457549</v>
      </c>
      <c r="F1340" s="38"/>
      <c r="G1340" s="38">
        <f>SUM(G1329:G1339)</f>
        <v>54583</v>
      </c>
      <c r="H1340" s="38"/>
      <c r="I1340" s="38">
        <f>SUM(I1329:I1339)</f>
        <v>111238</v>
      </c>
      <c r="J1340" s="38"/>
      <c r="K1340" s="38">
        <f>SUM(K1329:K1339)</f>
        <v>291728</v>
      </c>
      <c r="L1340" s="29"/>
    </row>
    <row r="1341" spans="1:12">
      <c r="A1341" s="22"/>
      <c r="B1341" s="23"/>
      <c r="C1341" s="23"/>
      <c r="D1341" s="32"/>
      <c r="E1341" s="38"/>
      <c r="F1341" s="38"/>
      <c r="G1341" s="38"/>
      <c r="H1341" s="38"/>
      <c r="I1341" s="38"/>
      <c r="J1341" s="38"/>
      <c r="K1341" s="38"/>
      <c r="L1341" s="29"/>
    </row>
    <row r="1342" spans="1:12">
      <c r="A1342" s="39" t="s">
        <v>682</v>
      </c>
      <c r="B1342" s="33" t="s">
        <v>1164</v>
      </c>
      <c r="C1342" s="34"/>
      <c r="D1342" s="35">
        <f>+집계표!$G$2</f>
        <v>1.1000000000000001</v>
      </c>
      <c r="E1342" s="40">
        <f>(G1342+I1342+K1342)</f>
        <v>60041</v>
      </c>
      <c r="F1342" s="40"/>
      <c r="G1342" s="40"/>
      <c r="H1342" s="40"/>
      <c r="I1342" s="40"/>
      <c r="J1342" s="40">
        <f>+G1340</f>
        <v>54583</v>
      </c>
      <c r="K1342" s="40">
        <f>TRUNC(D1342*J1342)</f>
        <v>60041</v>
      </c>
      <c r="L1342" s="23"/>
    </row>
    <row r="1343" spans="1:12">
      <c r="A1343" s="39" t="s">
        <v>670</v>
      </c>
      <c r="B1343" s="33" t="s">
        <v>425</v>
      </c>
      <c r="C1343" s="34"/>
      <c r="D1343" s="35">
        <f>+집계표!$H$2</f>
        <v>0.2</v>
      </c>
      <c r="E1343" s="40">
        <f>(G1343+I1343+K1343)</f>
        <v>22924</v>
      </c>
      <c r="F1343" s="40"/>
      <c r="G1343" s="40"/>
      <c r="H1343" s="40"/>
      <c r="I1343" s="40"/>
      <c r="J1343" s="40">
        <f>+J1342+K1342</f>
        <v>114624</v>
      </c>
      <c r="K1343" s="40">
        <f>TRUNC(D1343*J1343)</f>
        <v>22924</v>
      </c>
      <c r="L1343" s="23"/>
    </row>
    <row r="1344" spans="1:12">
      <c r="A1344" s="39" t="s">
        <v>718</v>
      </c>
      <c r="B1344" s="33"/>
      <c r="C1344" s="34"/>
      <c r="D1344" s="36"/>
      <c r="E1344" s="40">
        <f>SUM(E1340:E1343)</f>
        <v>540514</v>
      </c>
      <c r="F1344" s="40"/>
      <c r="G1344" s="40">
        <f>SUM(G1340:G1343)</f>
        <v>54583</v>
      </c>
      <c r="H1344" s="40"/>
      <c r="I1344" s="40">
        <f>SUM(I1340:I1343)</f>
        <v>111238</v>
      </c>
      <c r="J1344" s="40"/>
      <c r="K1344" s="40">
        <f>SUM(K1340:K1343)</f>
        <v>374693</v>
      </c>
      <c r="L1344" s="23"/>
    </row>
    <row r="1345" spans="1:12" ht="17.25" customHeight="1">
      <c r="A1345" s="39"/>
      <c r="B1345" s="30"/>
      <c r="C1345" s="23"/>
      <c r="D1345" s="32"/>
      <c r="E1345" s="38"/>
      <c r="F1345" s="38"/>
      <c r="G1345" s="38"/>
      <c r="H1345" s="53"/>
      <c r="I1345" s="38"/>
      <c r="J1345" s="38"/>
      <c r="K1345" s="38"/>
      <c r="L1345" s="23"/>
    </row>
    <row r="1346" spans="1:12" ht="17.25" customHeight="1">
      <c r="A1346" s="41" t="s">
        <v>1878</v>
      </c>
      <c r="B1346" s="37"/>
      <c r="C1346" s="23"/>
      <c r="D1346" s="23"/>
      <c r="E1346" s="42"/>
      <c r="F1346" s="54"/>
      <c r="G1346" s="42"/>
      <c r="H1346" s="54"/>
      <c r="I1346" s="42"/>
      <c r="J1346" s="54"/>
      <c r="K1346" s="42"/>
      <c r="L1346" s="28"/>
    </row>
    <row r="1347" spans="1:12">
      <c r="A1347" s="22" t="s">
        <v>1154</v>
      </c>
      <c r="B1347" s="30"/>
      <c r="C1347" s="23" t="s">
        <v>685</v>
      </c>
      <c r="D1347" s="59">
        <v>0.39</v>
      </c>
      <c r="E1347" s="38">
        <f t="shared" ref="E1347:E1357" si="83">+G1347+I1347+K1347</f>
        <v>106436</v>
      </c>
      <c r="F1347" s="38">
        <f>+인건비!$D$6</f>
        <v>272915</v>
      </c>
      <c r="G1347" s="38">
        <f>TRUNC(D1347*F1347)</f>
        <v>106436</v>
      </c>
      <c r="H1347" s="53"/>
      <c r="I1347" s="53"/>
      <c r="J1347" s="53"/>
      <c r="K1347" s="53"/>
      <c r="L1347" s="23"/>
    </row>
    <row r="1348" spans="1:12" ht="17.25" customHeight="1">
      <c r="A1348" s="22" t="s">
        <v>678</v>
      </c>
      <c r="B1348" s="23"/>
      <c r="C1348" s="23" t="s">
        <v>685</v>
      </c>
      <c r="D1348" s="59">
        <v>0.62</v>
      </c>
      <c r="E1348" s="38">
        <f t="shared" si="83"/>
        <v>138543</v>
      </c>
      <c r="F1348" s="38"/>
      <c r="G1348" s="38"/>
      <c r="H1348" s="38"/>
      <c r="I1348" s="38"/>
      <c r="J1348" s="38">
        <f>+인건비!$E$21</f>
        <v>223458</v>
      </c>
      <c r="K1348" s="38">
        <f>TRUNC(D1348*J1348)</f>
        <v>138543</v>
      </c>
      <c r="L1348" s="23"/>
    </row>
    <row r="1349" spans="1:12" ht="17.25" customHeight="1">
      <c r="A1349" s="22" t="s">
        <v>1187</v>
      </c>
      <c r="B1349" s="23"/>
      <c r="C1349" s="23" t="s">
        <v>685</v>
      </c>
      <c r="D1349" s="59">
        <v>0.51</v>
      </c>
      <c r="E1349" s="38">
        <f t="shared" si="83"/>
        <v>109253</v>
      </c>
      <c r="F1349" s="38"/>
      <c r="G1349" s="38"/>
      <c r="H1349" s="38"/>
      <c r="I1349" s="38"/>
      <c r="J1349" s="38">
        <f>+인건비!$E$18</f>
        <v>214222</v>
      </c>
      <c r="K1349" s="38">
        <f>TRUNC(D1349*J1349)</f>
        <v>109253</v>
      </c>
      <c r="L1349" s="23"/>
    </row>
    <row r="1350" spans="1:12" ht="17.25" customHeight="1">
      <c r="A1350" s="22" t="s">
        <v>1182</v>
      </c>
      <c r="B1350" s="23"/>
      <c r="C1350" s="23" t="s">
        <v>685</v>
      </c>
      <c r="D1350" s="59">
        <v>0.62</v>
      </c>
      <c r="E1350" s="38">
        <f t="shared" si="83"/>
        <v>102637</v>
      </c>
      <c r="F1350" s="38"/>
      <c r="G1350" s="38"/>
      <c r="H1350" s="38"/>
      <c r="I1350" s="38"/>
      <c r="J1350" s="38">
        <f>+인건비!$E$17</f>
        <v>165545</v>
      </c>
      <c r="K1350" s="38">
        <f>TRUNC(D1350*J1350)</f>
        <v>102637</v>
      </c>
      <c r="L1350" s="23"/>
    </row>
    <row r="1351" spans="1:12" ht="17.25" customHeight="1">
      <c r="A1351" s="22" t="s">
        <v>1467</v>
      </c>
      <c r="B1351" s="23" t="s">
        <v>2059</v>
      </c>
      <c r="C1351" s="23" t="s">
        <v>665</v>
      </c>
      <c r="D1351" s="59">
        <v>0.04</v>
      </c>
      <c r="E1351" s="38">
        <f t="shared" si="83"/>
        <v>44000</v>
      </c>
      <c r="F1351" s="38"/>
      <c r="G1351" s="38"/>
      <c r="H1351" s="38">
        <f>+재료비!$K$41</f>
        <v>1100000</v>
      </c>
      <c r="I1351" s="38">
        <f>TRUNC(D1351*H1351)</f>
        <v>44000</v>
      </c>
      <c r="J1351" s="38"/>
      <c r="K1351" s="38"/>
      <c r="L1351" s="23"/>
    </row>
    <row r="1352" spans="1:12" ht="17.25" customHeight="1">
      <c r="A1352" s="22" t="s">
        <v>1139</v>
      </c>
      <c r="B1352" s="23" t="s">
        <v>675</v>
      </c>
      <c r="C1352" s="23" t="s">
        <v>665</v>
      </c>
      <c r="D1352" s="32">
        <v>0.1</v>
      </c>
      <c r="E1352" s="38">
        <f t="shared" si="83"/>
        <v>25600</v>
      </c>
      <c r="F1352" s="38"/>
      <c r="G1352" s="38"/>
      <c r="H1352" s="38">
        <f>+재료비!$K$73</f>
        <v>256000</v>
      </c>
      <c r="I1352" s="38">
        <f>TRUNC(D1352*H1352)</f>
        <v>25600</v>
      </c>
      <c r="J1352" s="38"/>
      <c r="K1352" s="38"/>
      <c r="L1352" s="23"/>
    </row>
    <row r="1353" spans="1:12" ht="17.25" customHeight="1">
      <c r="A1353" s="22" t="s">
        <v>422</v>
      </c>
      <c r="B1353" s="23" t="s">
        <v>675</v>
      </c>
      <c r="C1353" s="23" t="s">
        <v>665</v>
      </c>
      <c r="D1353" s="59">
        <v>0.03</v>
      </c>
      <c r="E1353" s="38">
        <f t="shared" si="83"/>
        <v>8100</v>
      </c>
      <c r="F1353" s="38"/>
      <c r="G1353" s="38"/>
      <c r="H1353" s="38">
        <f>+재료비!$K$76</f>
        <v>270000</v>
      </c>
      <c r="I1353" s="38">
        <f>TRUNC(D1353*H1353)</f>
        <v>8100</v>
      </c>
      <c r="J1353" s="38"/>
      <c r="K1353" s="38"/>
      <c r="L1353" s="23"/>
    </row>
    <row r="1354" spans="1:12" ht="17.25" customHeight="1">
      <c r="A1354" s="22" t="s">
        <v>1339</v>
      </c>
      <c r="B1354" s="23" t="s">
        <v>675</v>
      </c>
      <c r="C1354" s="23" t="s">
        <v>665</v>
      </c>
      <c r="D1354" s="32">
        <v>0.1</v>
      </c>
      <c r="E1354" s="38">
        <f t="shared" si="83"/>
        <v>3500</v>
      </c>
      <c r="F1354" s="38"/>
      <c r="G1354" s="38"/>
      <c r="H1354" s="38">
        <f>+재료비!$K$69</f>
        <v>35000</v>
      </c>
      <c r="I1354" s="38">
        <f>TRUNC(D1354*H1354)</f>
        <v>3500</v>
      </c>
      <c r="J1354" s="38"/>
      <c r="K1354" s="38"/>
      <c r="L1354" s="23"/>
    </row>
    <row r="1355" spans="1:12" ht="17.25" customHeight="1">
      <c r="A1355" s="22" t="s">
        <v>681</v>
      </c>
      <c r="B1355" s="23"/>
      <c r="C1355" s="23" t="s">
        <v>739</v>
      </c>
      <c r="D1355" s="32">
        <v>13.6</v>
      </c>
      <c r="E1355" s="38">
        <f t="shared" si="83"/>
        <v>20481</v>
      </c>
      <c r="F1355" s="38"/>
      <c r="G1355" s="38"/>
      <c r="H1355" s="38">
        <f>+재료비!$K$7</f>
        <v>1506</v>
      </c>
      <c r="I1355" s="38">
        <f>TRUNC(D1355*H1355)</f>
        <v>20481</v>
      </c>
      <c r="J1355" s="38"/>
      <c r="K1355" s="38"/>
      <c r="L1355" s="23"/>
    </row>
    <row r="1356" spans="1:12" ht="17.25" customHeight="1">
      <c r="A1356" s="22" t="s">
        <v>668</v>
      </c>
      <c r="B1356" s="23" t="s">
        <v>1327</v>
      </c>
      <c r="C1356" s="23" t="s">
        <v>666</v>
      </c>
      <c r="D1356" s="32">
        <v>16</v>
      </c>
      <c r="E1356" s="38">
        <f t="shared" si="83"/>
        <v>3276</v>
      </c>
      <c r="F1356" s="38"/>
      <c r="G1356" s="38"/>
      <c r="H1356" s="38">
        <f>+I1355</f>
        <v>20481</v>
      </c>
      <c r="I1356" s="38">
        <f>TRUNC(D1356/100*H1356)</f>
        <v>3276</v>
      </c>
      <c r="J1356" s="38"/>
      <c r="K1356" s="38"/>
      <c r="L1356" s="23"/>
    </row>
    <row r="1357" spans="1:12" ht="17.25" customHeight="1">
      <c r="A1357" s="22" t="s">
        <v>868</v>
      </c>
      <c r="B1357" s="23" t="s">
        <v>864</v>
      </c>
      <c r="C1357" s="23" t="s">
        <v>770</v>
      </c>
      <c r="D1357" s="59">
        <v>2.35</v>
      </c>
      <c r="E1357" s="38">
        <f t="shared" si="83"/>
        <v>65896</v>
      </c>
      <c r="F1357" s="38"/>
      <c r="G1357" s="38"/>
      <c r="H1357" s="38"/>
      <c r="I1357" s="38"/>
      <c r="J1357" s="38">
        <f>+기계손료!$J$40</f>
        <v>28041</v>
      </c>
      <c r="K1357" s="38">
        <f>TRUNC(D1357*J1357)</f>
        <v>65896</v>
      </c>
      <c r="L1357" s="23"/>
    </row>
    <row r="1358" spans="1:12">
      <c r="A1358" s="22" t="s">
        <v>701</v>
      </c>
      <c r="B1358" s="23"/>
      <c r="C1358" s="23"/>
      <c r="D1358" s="32"/>
      <c r="E1358" s="38">
        <f>SUM(E1347:E1357)</f>
        <v>627722</v>
      </c>
      <c r="F1358" s="38"/>
      <c r="G1358" s="38">
        <f>SUM(G1347:G1357)</f>
        <v>106436</v>
      </c>
      <c r="H1358" s="38"/>
      <c r="I1358" s="38">
        <f>SUM(I1347:I1357)</f>
        <v>104957</v>
      </c>
      <c r="J1358" s="38"/>
      <c r="K1358" s="38">
        <f>SUM(K1347:K1357)</f>
        <v>416329</v>
      </c>
      <c r="L1358" s="29"/>
    </row>
    <row r="1359" spans="1:12">
      <c r="A1359" s="22"/>
      <c r="B1359" s="23"/>
      <c r="C1359" s="23"/>
      <c r="D1359" s="32"/>
      <c r="E1359" s="38"/>
      <c r="F1359" s="38"/>
      <c r="G1359" s="38"/>
      <c r="H1359" s="38"/>
      <c r="I1359" s="38"/>
      <c r="J1359" s="38"/>
      <c r="K1359" s="38"/>
      <c r="L1359" s="29"/>
    </row>
    <row r="1360" spans="1:12">
      <c r="A1360" s="39" t="s">
        <v>682</v>
      </c>
      <c r="B1360" s="33" t="s">
        <v>1164</v>
      </c>
      <c r="C1360" s="34"/>
      <c r="D1360" s="35">
        <f>+집계표!$G$2</f>
        <v>1.1000000000000001</v>
      </c>
      <c r="E1360" s="40">
        <f>(G1360+I1360+K1360)</f>
        <v>117079</v>
      </c>
      <c r="F1360" s="40"/>
      <c r="G1360" s="40"/>
      <c r="H1360" s="40"/>
      <c r="I1360" s="40"/>
      <c r="J1360" s="40">
        <f>+G1358</f>
        <v>106436</v>
      </c>
      <c r="K1360" s="40">
        <f>TRUNC(D1360*J1360)</f>
        <v>117079</v>
      </c>
      <c r="L1360" s="23"/>
    </row>
    <row r="1361" spans="1:12">
      <c r="A1361" s="39" t="s">
        <v>670</v>
      </c>
      <c r="B1361" s="33" t="s">
        <v>425</v>
      </c>
      <c r="C1361" s="34"/>
      <c r="D1361" s="35">
        <f>+집계표!$H$2</f>
        <v>0.2</v>
      </c>
      <c r="E1361" s="40">
        <f>(G1361+I1361+K1361)</f>
        <v>44703</v>
      </c>
      <c r="F1361" s="40"/>
      <c r="G1361" s="40"/>
      <c r="H1361" s="40"/>
      <c r="I1361" s="40"/>
      <c r="J1361" s="40">
        <f>+J1360+K1360</f>
        <v>223515</v>
      </c>
      <c r="K1361" s="40">
        <f>TRUNC(D1361*J1361)</f>
        <v>44703</v>
      </c>
      <c r="L1361" s="23"/>
    </row>
    <row r="1362" spans="1:12">
      <c r="A1362" s="39" t="s">
        <v>718</v>
      </c>
      <c r="B1362" s="33"/>
      <c r="C1362" s="34"/>
      <c r="D1362" s="36"/>
      <c r="E1362" s="40">
        <f>SUM(E1358:E1361)</f>
        <v>789504</v>
      </c>
      <c r="F1362" s="40"/>
      <c r="G1362" s="40">
        <f>SUM(G1358:G1361)</f>
        <v>106436</v>
      </c>
      <c r="H1362" s="40"/>
      <c r="I1362" s="40">
        <f>SUM(I1358:I1361)</f>
        <v>104957</v>
      </c>
      <c r="J1362" s="40"/>
      <c r="K1362" s="40">
        <f>SUM(K1358:K1361)</f>
        <v>578111</v>
      </c>
      <c r="L1362" s="23"/>
    </row>
    <row r="1363" spans="1:12" ht="17.25" customHeight="1">
      <c r="A1363" s="39"/>
      <c r="B1363" s="30"/>
      <c r="C1363" s="23"/>
      <c r="D1363" s="32"/>
      <c r="E1363" s="38"/>
      <c r="F1363" s="38"/>
      <c r="G1363" s="38"/>
      <c r="H1363" s="53"/>
      <c r="I1363" s="38"/>
      <c r="J1363" s="38"/>
      <c r="K1363" s="38"/>
      <c r="L1363" s="23"/>
    </row>
    <row r="1364" spans="1:12" ht="17.25" customHeight="1">
      <c r="A1364" s="41" t="s">
        <v>924</v>
      </c>
      <c r="B1364" s="37" t="s">
        <v>2097</v>
      </c>
      <c r="C1364" s="23"/>
      <c r="D1364" s="23"/>
      <c r="E1364" s="42"/>
      <c r="F1364" s="54"/>
      <c r="G1364" s="42"/>
      <c r="H1364" s="54"/>
      <c r="I1364" s="42"/>
      <c r="J1364" s="54"/>
      <c r="K1364" s="42"/>
      <c r="L1364" s="28"/>
    </row>
    <row r="1365" spans="1:12">
      <c r="A1365" s="22" t="s">
        <v>1154</v>
      </c>
      <c r="B1365" s="30"/>
      <c r="C1365" s="23" t="s">
        <v>685</v>
      </c>
      <c r="D1365" s="59">
        <v>0.43</v>
      </c>
      <c r="E1365" s="38">
        <f t="shared" ref="E1365:E1375" si="84">+G1365+I1365+K1365</f>
        <v>117353</v>
      </c>
      <c r="F1365" s="38">
        <f>+인건비!$D$6</f>
        <v>272915</v>
      </c>
      <c r="G1365" s="38">
        <f>TRUNC(D1365*F1365)</f>
        <v>117353</v>
      </c>
      <c r="H1365" s="53"/>
      <c r="I1365" s="53"/>
      <c r="J1365" s="53"/>
      <c r="K1365" s="53"/>
      <c r="L1365" s="23"/>
    </row>
    <row r="1366" spans="1:12" ht="17.25" customHeight="1">
      <c r="A1366" s="22" t="s">
        <v>678</v>
      </c>
      <c r="B1366" s="23"/>
      <c r="C1366" s="23" t="s">
        <v>685</v>
      </c>
      <c r="D1366" s="59">
        <v>0.75</v>
      </c>
      <c r="E1366" s="38">
        <f t="shared" si="84"/>
        <v>167593</v>
      </c>
      <c r="F1366" s="38"/>
      <c r="G1366" s="38"/>
      <c r="H1366" s="38"/>
      <c r="I1366" s="38"/>
      <c r="J1366" s="38">
        <f>+인건비!$E$21</f>
        <v>223458</v>
      </c>
      <c r="K1366" s="38">
        <f>TRUNC(D1366*J1366)</f>
        <v>167593</v>
      </c>
      <c r="L1366" s="23"/>
    </row>
    <row r="1367" spans="1:12" ht="17.25" customHeight="1">
      <c r="A1367" s="22" t="s">
        <v>1187</v>
      </c>
      <c r="B1367" s="23"/>
      <c r="C1367" s="23" t="s">
        <v>685</v>
      </c>
      <c r="D1367" s="59">
        <v>0.56000000000000005</v>
      </c>
      <c r="E1367" s="38">
        <f t="shared" si="84"/>
        <v>119964</v>
      </c>
      <c r="F1367" s="38"/>
      <c r="G1367" s="38"/>
      <c r="H1367" s="38"/>
      <c r="I1367" s="38"/>
      <c r="J1367" s="38">
        <f>+인건비!$E$18</f>
        <v>214222</v>
      </c>
      <c r="K1367" s="38">
        <f>TRUNC(D1367*J1367)</f>
        <v>119964</v>
      </c>
      <c r="L1367" s="23"/>
    </row>
    <row r="1368" spans="1:12" ht="17.25" customHeight="1">
      <c r="A1368" s="22" t="s">
        <v>1182</v>
      </c>
      <c r="B1368" s="23"/>
      <c r="C1368" s="23" t="s">
        <v>685</v>
      </c>
      <c r="D1368" s="59">
        <v>0.75</v>
      </c>
      <c r="E1368" s="38">
        <f t="shared" si="84"/>
        <v>124158</v>
      </c>
      <c r="F1368" s="38"/>
      <c r="G1368" s="38"/>
      <c r="H1368" s="38"/>
      <c r="I1368" s="38"/>
      <c r="J1368" s="38">
        <f>+인건비!$E$17</f>
        <v>165545</v>
      </c>
      <c r="K1368" s="38">
        <f>TRUNC(D1368*J1368)</f>
        <v>124158</v>
      </c>
      <c r="L1368" s="23"/>
    </row>
    <row r="1369" spans="1:12" ht="17.25" customHeight="1">
      <c r="A1369" s="22" t="s">
        <v>1467</v>
      </c>
      <c r="B1369" s="23" t="s">
        <v>2059</v>
      </c>
      <c r="C1369" s="23" t="s">
        <v>665</v>
      </c>
      <c r="D1369" s="59">
        <v>0.05</v>
      </c>
      <c r="E1369" s="38">
        <f t="shared" si="84"/>
        <v>55000</v>
      </c>
      <c r="F1369" s="38"/>
      <c r="G1369" s="38"/>
      <c r="H1369" s="38">
        <f>+재료비!$K$41</f>
        <v>1100000</v>
      </c>
      <c r="I1369" s="38">
        <f>TRUNC(D1369*H1369)</f>
        <v>55000</v>
      </c>
      <c r="J1369" s="38"/>
      <c r="K1369" s="38"/>
      <c r="L1369" s="23"/>
    </row>
    <row r="1370" spans="1:12" ht="17.25" customHeight="1">
      <c r="A1370" s="22" t="s">
        <v>1139</v>
      </c>
      <c r="B1370" s="23" t="s">
        <v>675</v>
      </c>
      <c r="C1370" s="23" t="s">
        <v>665</v>
      </c>
      <c r="D1370" s="59">
        <v>0.12</v>
      </c>
      <c r="E1370" s="38">
        <f t="shared" si="84"/>
        <v>30720</v>
      </c>
      <c r="F1370" s="38"/>
      <c r="G1370" s="38"/>
      <c r="H1370" s="38">
        <f>+재료비!$K$73</f>
        <v>256000</v>
      </c>
      <c r="I1370" s="38">
        <f>TRUNC(D1370*H1370)</f>
        <v>30720</v>
      </c>
      <c r="J1370" s="38"/>
      <c r="K1370" s="38"/>
      <c r="L1370" s="23"/>
    </row>
    <row r="1371" spans="1:12" ht="17.25" customHeight="1">
      <c r="A1371" s="22" t="s">
        <v>422</v>
      </c>
      <c r="B1371" s="23" t="s">
        <v>675</v>
      </c>
      <c r="C1371" s="23" t="s">
        <v>665</v>
      </c>
      <c r="D1371" s="59">
        <v>0.04</v>
      </c>
      <c r="E1371" s="38">
        <f t="shared" si="84"/>
        <v>10800</v>
      </c>
      <c r="F1371" s="38"/>
      <c r="G1371" s="38"/>
      <c r="H1371" s="38">
        <f>+재료비!$K$76</f>
        <v>270000</v>
      </c>
      <c r="I1371" s="38">
        <f>TRUNC(D1371*H1371)</f>
        <v>10800</v>
      </c>
      <c r="J1371" s="38"/>
      <c r="K1371" s="38"/>
      <c r="L1371" s="23"/>
    </row>
    <row r="1372" spans="1:12" ht="17.25" customHeight="1">
      <c r="A1372" s="22" t="s">
        <v>1339</v>
      </c>
      <c r="B1372" s="23" t="s">
        <v>675</v>
      </c>
      <c r="C1372" s="23" t="s">
        <v>665</v>
      </c>
      <c r="D1372" s="32">
        <v>0.1</v>
      </c>
      <c r="E1372" s="38">
        <f t="shared" si="84"/>
        <v>3500</v>
      </c>
      <c r="F1372" s="38"/>
      <c r="G1372" s="38"/>
      <c r="H1372" s="38">
        <f>+재료비!$K$69</f>
        <v>35000</v>
      </c>
      <c r="I1372" s="38">
        <f>TRUNC(D1372*H1372)</f>
        <v>3500</v>
      </c>
      <c r="J1372" s="38"/>
      <c r="K1372" s="38"/>
      <c r="L1372" s="23"/>
    </row>
    <row r="1373" spans="1:12" ht="17.25" customHeight="1">
      <c r="A1373" s="22" t="s">
        <v>681</v>
      </c>
      <c r="B1373" s="23"/>
      <c r="C1373" s="23" t="s">
        <v>739</v>
      </c>
      <c r="D1373" s="32">
        <v>17.100000000000001</v>
      </c>
      <c r="E1373" s="38">
        <f t="shared" si="84"/>
        <v>25752</v>
      </c>
      <c r="F1373" s="38"/>
      <c r="G1373" s="38"/>
      <c r="H1373" s="38">
        <f>+재료비!$K$7</f>
        <v>1506</v>
      </c>
      <c r="I1373" s="38">
        <f>TRUNC(D1373*H1373)</f>
        <v>25752</v>
      </c>
      <c r="J1373" s="38"/>
      <c r="K1373" s="38"/>
      <c r="L1373" s="23"/>
    </row>
    <row r="1374" spans="1:12" ht="17.25" customHeight="1">
      <c r="A1374" s="22" t="s">
        <v>668</v>
      </c>
      <c r="B1374" s="23" t="s">
        <v>1327</v>
      </c>
      <c r="C1374" s="23" t="s">
        <v>666</v>
      </c>
      <c r="D1374" s="32">
        <v>16</v>
      </c>
      <c r="E1374" s="38">
        <f t="shared" si="84"/>
        <v>4120</v>
      </c>
      <c r="F1374" s="38"/>
      <c r="G1374" s="38"/>
      <c r="H1374" s="38">
        <f>+I1373</f>
        <v>25752</v>
      </c>
      <c r="I1374" s="38">
        <f>TRUNC(D1374/100*H1374)</f>
        <v>4120</v>
      </c>
      <c r="J1374" s="38"/>
      <c r="K1374" s="38"/>
      <c r="L1374" s="23"/>
    </row>
    <row r="1375" spans="1:12" ht="17.25" customHeight="1">
      <c r="A1375" s="22" t="s">
        <v>868</v>
      </c>
      <c r="B1375" s="23" t="s">
        <v>864</v>
      </c>
      <c r="C1375" s="23" t="s">
        <v>770</v>
      </c>
      <c r="D1375" s="59">
        <v>2.96</v>
      </c>
      <c r="E1375" s="38">
        <f t="shared" si="84"/>
        <v>83001</v>
      </c>
      <c r="F1375" s="38"/>
      <c r="G1375" s="38"/>
      <c r="H1375" s="38"/>
      <c r="I1375" s="38"/>
      <c r="J1375" s="38">
        <f>+기계손료!$J$40</f>
        <v>28041</v>
      </c>
      <c r="K1375" s="38">
        <f>TRUNC(D1375*J1375)</f>
        <v>83001</v>
      </c>
      <c r="L1375" s="23"/>
    </row>
    <row r="1376" spans="1:12">
      <c r="A1376" s="22" t="s">
        <v>701</v>
      </c>
      <c r="B1376" s="23"/>
      <c r="C1376" s="23"/>
      <c r="D1376" s="32"/>
      <c r="E1376" s="38">
        <f>SUM(E1365:E1375)</f>
        <v>741961</v>
      </c>
      <c r="F1376" s="38"/>
      <c r="G1376" s="38">
        <f>SUM(G1365:G1375)</f>
        <v>117353</v>
      </c>
      <c r="H1376" s="38"/>
      <c r="I1376" s="38">
        <f>SUM(I1365:I1375)</f>
        <v>129892</v>
      </c>
      <c r="J1376" s="38"/>
      <c r="K1376" s="38">
        <f>SUM(K1365:K1375)</f>
        <v>494716</v>
      </c>
      <c r="L1376" s="29"/>
    </row>
    <row r="1377" spans="1:12">
      <c r="A1377" s="22"/>
      <c r="B1377" s="23"/>
      <c r="C1377" s="23"/>
      <c r="D1377" s="32"/>
      <c r="E1377" s="38"/>
      <c r="F1377" s="38"/>
      <c r="G1377" s="38"/>
      <c r="H1377" s="38"/>
      <c r="I1377" s="38"/>
      <c r="J1377" s="38"/>
      <c r="K1377" s="38"/>
      <c r="L1377" s="29"/>
    </row>
    <row r="1378" spans="1:12" ht="17.100000000000001" customHeight="1">
      <c r="A1378" s="39" t="s">
        <v>682</v>
      </c>
      <c r="B1378" s="33" t="s">
        <v>1164</v>
      </c>
      <c r="C1378" s="34"/>
      <c r="D1378" s="35">
        <f>+집계표!$G$2</f>
        <v>1.1000000000000001</v>
      </c>
      <c r="E1378" s="40">
        <f>(G1378+I1378+K1378)</f>
        <v>129088</v>
      </c>
      <c r="F1378" s="40"/>
      <c r="G1378" s="40"/>
      <c r="H1378" s="40"/>
      <c r="I1378" s="40"/>
      <c r="J1378" s="40">
        <f>+G1376</f>
        <v>117353</v>
      </c>
      <c r="K1378" s="40">
        <f>TRUNC(D1378*J1378)</f>
        <v>129088</v>
      </c>
      <c r="L1378" s="23"/>
    </row>
    <row r="1379" spans="1:12" ht="17.100000000000001" customHeight="1">
      <c r="A1379" s="39" t="s">
        <v>670</v>
      </c>
      <c r="B1379" s="33" t="s">
        <v>425</v>
      </c>
      <c r="C1379" s="34"/>
      <c r="D1379" s="35">
        <f>+집계표!$H$2</f>
        <v>0.2</v>
      </c>
      <c r="E1379" s="40">
        <f>(G1379+I1379+K1379)</f>
        <v>49288</v>
      </c>
      <c r="F1379" s="40"/>
      <c r="G1379" s="40"/>
      <c r="H1379" s="40"/>
      <c r="I1379" s="40"/>
      <c r="J1379" s="40">
        <f>+J1378+K1378</f>
        <v>246441</v>
      </c>
      <c r="K1379" s="40">
        <f>TRUNC(D1379*J1379)</f>
        <v>49288</v>
      </c>
      <c r="L1379" s="23"/>
    </row>
    <row r="1380" spans="1:12" ht="17.100000000000001" customHeight="1">
      <c r="A1380" s="39" t="s">
        <v>718</v>
      </c>
      <c r="B1380" s="33"/>
      <c r="C1380" s="34"/>
      <c r="D1380" s="36"/>
      <c r="E1380" s="40">
        <f>SUM(E1376:E1379)</f>
        <v>920337</v>
      </c>
      <c r="F1380" s="40"/>
      <c r="G1380" s="40">
        <f>SUM(G1376:G1379)</f>
        <v>117353</v>
      </c>
      <c r="H1380" s="40"/>
      <c r="I1380" s="40">
        <f>SUM(I1376:I1379)</f>
        <v>129892</v>
      </c>
      <c r="J1380" s="40"/>
      <c r="K1380" s="40">
        <f>SUM(K1376:K1379)</f>
        <v>673092</v>
      </c>
      <c r="L1380" s="23"/>
    </row>
    <row r="1381" spans="1:12" ht="17.100000000000001" customHeight="1">
      <c r="A1381" s="39"/>
      <c r="B1381" s="30"/>
      <c r="C1381" s="23"/>
      <c r="D1381" s="32"/>
      <c r="E1381" s="38"/>
      <c r="F1381" s="38"/>
      <c r="G1381" s="38"/>
      <c r="H1381" s="53"/>
      <c r="I1381" s="38"/>
      <c r="J1381" s="38"/>
      <c r="K1381" s="38"/>
      <c r="L1381" s="23"/>
    </row>
    <row r="1382" spans="1:12" ht="17.100000000000001" customHeight="1">
      <c r="A1382" s="41" t="s">
        <v>919</v>
      </c>
      <c r="B1382" s="37"/>
      <c r="C1382" s="23"/>
      <c r="D1382" s="23"/>
      <c r="E1382" s="42"/>
      <c r="F1382" s="54"/>
      <c r="G1382" s="42"/>
      <c r="H1382" s="54"/>
      <c r="I1382" s="42"/>
      <c r="J1382" s="54"/>
      <c r="K1382" s="42"/>
      <c r="L1382" s="28"/>
    </row>
    <row r="1383" spans="1:12" ht="17.100000000000001" customHeight="1">
      <c r="A1383" s="22" t="s">
        <v>1154</v>
      </c>
      <c r="B1383" s="30"/>
      <c r="C1383" s="23" t="s">
        <v>685</v>
      </c>
      <c r="D1383" s="59">
        <v>0.48</v>
      </c>
      <c r="E1383" s="38">
        <f t="shared" ref="E1383:E1393" si="85">+G1383+I1383+K1383</f>
        <v>130999</v>
      </c>
      <c r="F1383" s="38">
        <f>+인건비!$D$6</f>
        <v>272915</v>
      </c>
      <c r="G1383" s="38">
        <f>TRUNC(D1383*F1383)</f>
        <v>130999</v>
      </c>
      <c r="H1383" s="53"/>
      <c r="I1383" s="38"/>
      <c r="J1383" s="53"/>
      <c r="K1383" s="53"/>
      <c r="L1383" s="23"/>
    </row>
    <row r="1384" spans="1:12" ht="17.100000000000001" customHeight="1">
      <c r="A1384" s="22" t="s">
        <v>678</v>
      </c>
      <c r="B1384" s="23"/>
      <c r="C1384" s="23" t="s">
        <v>685</v>
      </c>
      <c r="D1384" s="59">
        <v>0.84</v>
      </c>
      <c r="E1384" s="38">
        <f t="shared" si="85"/>
        <v>187704</v>
      </c>
      <c r="F1384" s="38"/>
      <c r="G1384" s="38"/>
      <c r="H1384" s="38"/>
      <c r="I1384" s="38"/>
      <c r="J1384" s="38">
        <f>+인건비!$E$21</f>
        <v>223458</v>
      </c>
      <c r="K1384" s="38">
        <f>TRUNC(D1384*J1384)</f>
        <v>187704</v>
      </c>
      <c r="L1384" s="23"/>
    </row>
    <row r="1385" spans="1:12" ht="17.100000000000001" customHeight="1">
      <c r="A1385" s="22" t="s">
        <v>1187</v>
      </c>
      <c r="B1385" s="23"/>
      <c r="C1385" s="23" t="s">
        <v>685</v>
      </c>
      <c r="D1385" s="59">
        <v>0.63</v>
      </c>
      <c r="E1385" s="38">
        <f t="shared" si="85"/>
        <v>134959</v>
      </c>
      <c r="F1385" s="38"/>
      <c r="G1385" s="38"/>
      <c r="H1385" s="38"/>
      <c r="I1385" s="38"/>
      <c r="J1385" s="38">
        <f>+인건비!$E$18</f>
        <v>214222</v>
      </c>
      <c r="K1385" s="38">
        <f>TRUNC(D1385*J1385)</f>
        <v>134959</v>
      </c>
      <c r="L1385" s="23"/>
    </row>
    <row r="1386" spans="1:12" ht="17.100000000000001" customHeight="1">
      <c r="A1386" s="22" t="s">
        <v>1182</v>
      </c>
      <c r="B1386" s="23"/>
      <c r="C1386" s="23" t="s">
        <v>685</v>
      </c>
      <c r="D1386" s="59">
        <v>0.84</v>
      </c>
      <c r="E1386" s="38">
        <f t="shared" si="85"/>
        <v>139057</v>
      </c>
      <c r="F1386" s="38"/>
      <c r="G1386" s="38"/>
      <c r="H1386" s="38"/>
      <c r="I1386" s="38"/>
      <c r="J1386" s="38">
        <f>+인건비!$E$17</f>
        <v>165545</v>
      </c>
      <c r="K1386" s="38">
        <f>TRUNC(D1386*J1386)</f>
        <v>139057</v>
      </c>
      <c r="L1386" s="23"/>
    </row>
    <row r="1387" spans="1:12" ht="17.100000000000001" customHeight="1">
      <c r="A1387" s="22" t="s">
        <v>1467</v>
      </c>
      <c r="B1387" s="23" t="s">
        <v>2059</v>
      </c>
      <c r="C1387" s="23" t="s">
        <v>665</v>
      </c>
      <c r="D1387" s="59">
        <v>0.05</v>
      </c>
      <c r="E1387" s="38">
        <f t="shared" si="85"/>
        <v>55000</v>
      </c>
      <c r="F1387" s="38"/>
      <c r="G1387" s="38"/>
      <c r="H1387" s="38">
        <f>+재료비!$K$41</f>
        <v>1100000</v>
      </c>
      <c r="I1387" s="38">
        <f>TRUNC(D1387*H1387)</f>
        <v>55000</v>
      </c>
      <c r="J1387" s="38"/>
      <c r="K1387" s="38"/>
      <c r="L1387" s="23"/>
    </row>
    <row r="1388" spans="1:12" ht="17.100000000000001" customHeight="1">
      <c r="A1388" s="22" t="s">
        <v>1139</v>
      </c>
      <c r="B1388" s="23" t="s">
        <v>675</v>
      </c>
      <c r="C1388" s="23" t="s">
        <v>665</v>
      </c>
      <c r="D1388" s="59">
        <v>0.13</v>
      </c>
      <c r="E1388" s="38">
        <f t="shared" si="85"/>
        <v>33280</v>
      </c>
      <c r="F1388" s="38"/>
      <c r="G1388" s="38"/>
      <c r="H1388" s="38">
        <f>+재료비!$K$73</f>
        <v>256000</v>
      </c>
      <c r="I1388" s="38">
        <f>TRUNC(D1388*H1388)</f>
        <v>33280</v>
      </c>
      <c r="J1388" s="38"/>
      <c r="K1388" s="38"/>
      <c r="L1388" s="23"/>
    </row>
    <row r="1389" spans="1:12" ht="17.100000000000001" customHeight="1">
      <c r="A1389" s="22" t="s">
        <v>422</v>
      </c>
      <c r="B1389" s="23" t="s">
        <v>675</v>
      </c>
      <c r="C1389" s="23" t="s">
        <v>665</v>
      </c>
      <c r="D1389" s="59">
        <v>0.04</v>
      </c>
      <c r="E1389" s="38">
        <f t="shared" si="85"/>
        <v>10800</v>
      </c>
      <c r="F1389" s="38"/>
      <c r="G1389" s="38"/>
      <c r="H1389" s="38">
        <f>+재료비!$K$76</f>
        <v>270000</v>
      </c>
      <c r="I1389" s="38">
        <f>TRUNC(D1389*H1389)</f>
        <v>10800</v>
      </c>
      <c r="J1389" s="38"/>
      <c r="K1389" s="38"/>
      <c r="L1389" s="23"/>
    </row>
    <row r="1390" spans="1:12" ht="17.100000000000001" customHeight="1">
      <c r="A1390" s="22" t="s">
        <v>1339</v>
      </c>
      <c r="B1390" s="23" t="s">
        <v>675</v>
      </c>
      <c r="C1390" s="23" t="s">
        <v>665</v>
      </c>
      <c r="D1390" s="32">
        <v>0.1</v>
      </c>
      <c r="E1390" s="38">
        <f t="shared" si="85"/>
        <v>3500</v>
      </c>
      <c r="F1390" s="38"/>
      <c r="G1390" s="38"/>
      <c r="H1390" s="38">
        <f>+재료비!$K$69</f>
        <v>35000</v>
      </c>
      <c r="I1390" s="38">
        <f>TRUNC(D1390*H1390)</f>
        <v>3500</v>
      </c>
      <c r="J1390" s="38"/>
      <c r="K1390" s="38"/>
      <c r="L1390" s="23"/>
    </row>
    <row r="1391" spans="1:12" ht="17.100000000000001" customHeight="1">
      <c r="A1391" s="22" t="s">
        <v>681</v>
      </c>
      <c r="B1391" s="23"/>
      <c r="C1391" s="23" t="s">
        <v>739</v>
      </c>
      <c r="D1391" s="32">
        <v>19.3</v>
      </c>
      <c r="E1391" s="38">
        <f t="shared" si="85"/>
        <v>29065</v>
      </c>
      <c r="F1391" s="38"/>
      <c r="G1391" s="38"/>
      <c r="H1391" s="38">
        <f>+재료비!$K$7</f>
        <v>1506</v>
      </c>
      <c r="I1391" s="38">
        <f>TRUNC(D1391*H1391)</f>
        <v>29065</v>
      </c>
      <c r="J1391" s="38"/>
      <c r="K1391" s="38"/>
      <c r="L1391" s="23"/>
    </row>
    <row r="1392" spans="1:12" ht="17.100000000000001" customHeight="1">
      <c r="A1392" s="22" t="s">
        <v>668</v>
      </c>
      <c r="B1392" s="23" t="s">
        <v>1327</v>
      </c>
      <c r="C1392" s="23" t="s">
        <v>666</v>
      </c>
      <c r="D1392" s="32">
        <v>16</v>
      </c>
      <c r="E1392" s="38">
        <f t="shared" si="85"/>
        <v>4650</v>
      </c>
      <c r="F1392" s="38"/>
      <c r="G1392" s="38"/>
      <c r="H1392" s="38">
        <f>+I1391</f>
        <v>29065</v>
      </c>
      <c r="I1392" s="38">
        <f>TRUNC(D1392/100*H1392)</f>
        <v>4650</v>
      </c>
      <c r="J1392" s="38"/>
      <c r="K1392" s="38"/>
      <c r="L1392" s="23"/>
    </row>
    <row r="1393" spans="1:12" ht="17.100000000000001" customHeight="1">
      <c r="A1393" s="22" t="s">
        <v>868</v>
      </c>
      <c r="B1393" s="23" t="s">
        <v>864</v>
      </c>
      <c r="C1393" s="23" t="s">
        <v>770</v>
      </c>
      <c r="D1393" s="59">
        <v>3.33</v>
      </c>
      <c r="E1393" s="38">
        <f t="shared" si="85"/>
        <v>93376</v>
      </c>
      <c r="F1393" s="38"/>
      <c r="G1393" s="38"/>
      <c r="H1393" s="38"/>
      <c r="I1393" s="38"/>
      <c r="J1393" s="38">
        <f>+기계손료!$J$40</f>
        <v>28041</v>
      </c>
      <c r="K1393" s="38">
        <f>TRUNC(D1393*J1393)</f>
        <v>93376</v>
      </c>
      <c r="L1393" s="23"/>
    </row>
    <row r="1394" spans="1:12" ht="17.100000000000001" customHeight="1">
      <c r="A1394" s="22" t="s">
        <v>701</v>
      </c>
      <c r="B1394" s="23"/>
      <c r="C1394" s="23"/>
      <c r="D1394" s="32"/>
      <c r="E1394" s="38">
        <f>SUM(E1383:E1393)</f>
        <v>822390</v>
      </c>
      <c r="F1394" s="38"/>
      <c r="G1394" s="38">
        <f>SUM(G1383:G1393)</f>
        <v>130999</v>
      </c>
      <c r="H1394" s="38"/>
      <c r="I1394" s="38">
        <f>SUM(I1383:I1393)</f>
        <v>136295</v>
      </c>
      <c r="J1394" s="38"/>
      <c r="K1394" s="38">
        <f>SUM(K1383:K1393)</f>
        <v>555096</v>
      </c>
      <c r="L1394" s="29"/>
    </row>
    <row r="1395" spans="1:12" ht="17.100000000000001" customHeight="1">
      <c r="A1395" s="22"/>
      <c r="B1395" s="23"/>
      <c r="C1395" s="23"/>
      <c r="D1395" s="32"/>
      <c r="E1395" s="38"/>
      <c r="F1395" s="38"/>
      <c r="G1395" s="38"/>
      <c r="H1395" s="38"/>
      <c r="I1395" s="38"/>
      <c r="J1395" s="38"/>
      <c r="K1395" s="38"/>
      <c r="L1395" s="29"/>
    </row>
    <row r="1396" spans="1:12" ht="17.100000000000001" customHeight="1">
      <c r="A1396" s="39" t="s">
        <v>682</v>
      </c>
      <c r="B1396" s="33" t="s">
        <v>1164</v>
      </c>
      <c r="C1396" s="34"/>
      <c r="D1396" s="35">
        <f>+집계표!$G$2</f>
        <v>1.1000000000000001</v>
      </c>
      <c r="E1396" s="40">
        <f>(G1396+I1396+K1396)</f>
        <v>144098</v>
      </c>
      <c r="F1396" s="40"/>
      <c r="G1396" s="40"/>
      <c r="H1396" s="40"/>
      <c r="I1396" s="40"/>
      <c r="J1396" s="40">
        <f>+G1394</f>
        <v>130999</v>
      </c>
      <c r="K1396" s="40">
        <f>TRUNC(D1396*J1396)</f>
        <v>144098</v>
      </c>
      <c r="L1396" s="23"/>
    </row>
    <row r="1397" spans="1:12" ht="17.100000000000001" customHeight="1">
      <c r="A1397" s="39" t="s">
        <v>670</v>
      </c>
      <c r="B1397" s="33" t="s">
        <v>425</v>
      </c>
      <c r="C1397" s="34"/>
      <c r="D1397" s="35">
        <f>+집계표!$H$2</f>
        <v>0.2</v>
      </c>
      <c r="E1397" s="40">
        <f>(G1397+I1397+K1397)</f>
        <v>55019</v>
      </c>
      <c r="F1397" s="40"/>
      <c r="G1397" s="40"/>
      <c r="H1397" s="40"/>
      <c r="I1397" s="40"/>
      <c r="J1397" s="40">
        <f>+J1396+K1396</f>
        <v>275097</v>
      </c>
      <c r="K1397" s="40">
        <f>TRUNC(D1397*J1397)</f>
        <v>55019</v>
      </c>
      <c r="L1397" s="23"/>
    </row>
    <row r="1398" spans="1:12" ht="17.100000000000001" customHeight="1">
      <c r="A1398" s="39" t="s">
        <v>718</v>
      </c>
      <c r="B1398" s="33"/>
      <c r="C1398" s="34"/>
      <c r="D1398" s="36"/>
      <c r="E1398" s="40">
        <f>SUM(E1394:E1397)</f>
        <v>1021507</v>
      </c>
      <c r="F1398" s="40"/>
      <c r="G1398" s="40">
        <f>SUM(G1394:G1397)</f>
        <v>130999</v>
      </c>
      <c r="H1398" s="40"/>
      <c r="I1398" s="40">
        <f>SUM(I1394:I1397)</f>
        <v>136295</v>
      </c>
      <c r="J1398" s="40"/>
      <c r="K1398" s="40">
        <f>SUM(K1394:K1397)</f>
        <v>754213</v>
      </c>
      <c r="L1398" s="23"/>
    </row>
    <row r="1399" spans="1:12" ht="17.100000000000001" customHeight="1">
      <c r="A1399" s="39"/>
      <c r="B1399" s="30"/>
      <c r="C1399" s="23"/>
      <c r="D1399" s="32"/>
      <c r="E1399" s="38"/>
      <c r="F1399" s="38"/>
      <c r="G1399" s="38"/>
      <c r="H1399" s="53"/>
      <c r="I1399" s="38"/>
      <c r="J1399" s="38"/>
      <c r="K1399" s="38"/>
      <c r="L1399" s="23"/>
    </row>
    <row r="1400" spans="1:12" ht="17.100000000000001" customHeight="1">
      <c r="A1400" s="52" t="s">
        <v>2061</v>
      </c>
      <c r="B1400" s="37"/>
      <c r="C1400" s="23"/>
      <c r="D1400" s="23"/>
      <c r="E1400" s="38"/>
      <c r="F1400" s="53"/>
      <c r="G1400" s="38" t="s">
        <v>662</v>
      </c>
      <c r="H1400" s="53"/>
      <c r="I1400" s="38"/>
      <c r="J1400" s="53"/>
      <c r="K1400" s="38" t="s">
        <v>662</v>
      </c>
      <c r="L1400" s="26"/>
    </row>
    <row r="1401" spans="1:12" ht="17.100000000000001" customHeight="1">
      <c r="A1401" s="41" t="s">
        <v>1993</v>
      </c>
      <c r="B1401" s="37"/>
      <c r="C1401" s="23"/>
      <c r="D1401" s="23"/>
      <c r="E1401" s="42"/>
      <c r="F1401" s="54"/>
      <c r="G1401" s="42"/>
      <c r="H1401" s="54"/>
      <c r="I1401" s="42"/>
      <c r="J1401" s="54"/>
      <c r="K1401" s="42"/>
      <c r="L1401" s="28"/>
    </row>
    <row r="1402" spans="1:12" ht="17.100000000000001" customHeight="1">
      <c r="A1402" s="22" t="s">
        <v>1154</v>
      </c>
      <c r="B1402" s="30"/>
      <c r="C1402" s="23" t="s">
        <v>685</v>
      </c>
      <c r="D1402" s="59">
        <v>0.12</v>
      </c>
      <c r="E1402" s="38">
        <f t="shared" ref="E1402:E1410" si="86">+G1402+I1402+K1402</f>
        <v>32749</v>
      </c>
      <c r="F1402" s="38">
        <f>+인건비!$D$6</f>
        <v>272915</v>
      </c>
      <c r="G1402" s="38">
        <f>TRUNC(D1402*F1402)</f>
        <v>32749</v>
      </c>
      <c r="H1402" s="53"/>
      <c r="I1402" s="53"/>
      <c r="J1402" s="53"/>
      <c r="K1402" s="53"/>
      <c r="L1402" s="23"/>
    </row>
    <row r="1403" spans="1:12" ht="17.100000000000001" customHeight="1">
      <c r="A1403" s="22" t="s">
        <v>678</v>
      </c>
      <c r="B1403" s="23"/>
      <c r="C1403" s="23" t="s">
        <v>685</v>
      </c>
      <c r="D1403" s="59">
        <v>0.22</v>
      </c>
      <c r="E1403" s="38">
        <f t="shared" si="86"/>
        <v>49160</v>
      </c>
      <c r="F1403" s="38"/>
      <c r="G1403" s="38"/>
      <c r="H1403" s="38"/>
      <c r="I1403" s="38"/>
      <c r="J1403" s="38">
        <f>+인건비!$E$21</f>
        <v>223458</v>
      </c>
      <c r="K1403" s="38">
        <f>TRUNC(D1403*J1403)</f>
        <v>49160</v>
      </c>
      <c r="L1403" s="23"/>
    </row>
    <row r="1404" spans="1:12" ht="17.100000000000001" customHeight="1">
      <c r="A1404" s="22" t="s">
        <v>1187</v>
      </c>
      <c r="B1404" s="23"/>
      <c r="C1404" s="23" t="s">
        <v>685</v>
      </c>
      <c r="D1404" s="59">
        <v>0.16</v>
      </c>
      <c r="E1404" s="38">
        <f t="shared" si="86"/>
        <v>34275</v>
      </c>
      <c r="F1404" s="38"/>
      <c r="G1404" s="38"/>
      <c r="H1404" s="38"/>
      <c r="I1404" s="38"/>
      <c r="J1404" s="38">
        <f>+인건비!$E$18</f>
        <v>214222</v>
      </c>
      <c r="K1404" s="38">
        <f>TRUNC(D1404*J1404)</f>
        <v>34275</v>
      </c>
      <c r="L1404" s="23"/>
    </row>
    <row r="1405" spans="1:12" ht="17.100000000000001" customHeight="1">
      <c r="A1405" s="22" t="s">
        <v>1182</v>
      </c>
      <c r="B1405" s="23"/>
      <c r="C1405" s="23" t="s">
        <v>685</v>
      </c>
      <c r="D1405" s="59">
        <v>0.22</v>
      </c>
      <c r="E1405" s="38">
        <f t="shared" si="86"/>
        <v>36419</v>
      </c>
      <c r="F1405" s="38"/>
      <c r="G1405" s="38"/>
      <c r="H1405" s="38"/>
      <c r="I1405" s="38"/>
      <c r="J1405" s="38">
        <f>+인건비!$E$17</f>
        <v>165545</v>
      </c>
      <c r="K1405" s="38">
        <f>TRUNC(D1405*J1405)</f>
        <v>36419</v>
      </c>
      <c r="L1405" s="23"/>
    </row>
    <row r="1406" spans="1:12" ht="17.100000000000001" customHeight="1">
      <c r="A1406" s="22" t="s">
        <v>1138</v>
      </c>
      <c r="B1406" s="23" t="s">
        <v>2065</v>
      </c>
      <c r="C1406" s="23" t="s">
        <v>665</v>
      </c>
      <c r="D1406" s="32">
        <v>1</v>
      </c>
      <c r="E1406" s="38">
        <f t="shared" si="86"/>
        <v>24000</v>
      </c>
      <c r="F1406" s="38"/>
      <c r="G1406" s="38"/>
      <c r="H1406" s="38">
        <f>+재료비!$K$29</f>
        <v>24000</v>
      </c>
      <c r="I1406" s="38">
        <f>TRUNC(D1406*H1406)</f>
        <v>24000</v>
      </c>
      <c r="J1406" s="38"/>
      <c r="K1406" s="38"/>
      <c r="L1406" s="23"/>
    </row>
    <row r="1407" spans="1:12" ht="17.100000000000001" customHeight="1">
      <c r="A1407" s="22" t="s">
        <v>1524</v>
      </c>
      <c r="B1407" s="23" t="s">
        <v>2065</v>
      </c>
      <c r="C1407" s="23" t="s">
        <v>665</v>
      </c>
      <c r="D1407" s="59">
        <v>0.01</v>
      </c>
      <c r="E1407" s="38">
        <f t="shared" si="86"/>
        <v>4400</v>
      </c>
      <c r="F1407" s="38"/>
      <c r="G1407" s="38"/>
      <c r="H1407" s="38">
        <f>+재료비!$K$32</f>
        <v>440000</v>
      </c>
      <c r="I1407" s="38">
        <f>TRUNC(D1407*H1407)</f>
        <v>4400</v>
      </c>
      <c r="J1407" s="38"/>
      <c r="K1407" s="38"/>
      <c r="L1407" s="23"/>
    </row>
    <row r="1408" spans="1:12" ht="17.100000000000001" customHeight="1">
      <c r="A1408" s="22" t="s">
        <v>681</v>
      </c>
      <c r="B1408" s="23"/>
      <c r="C1408" s="23" t="s">
        <v>739</v>
      </c>
      <c r="D1408" s="32">
        <v>5.8</v>
      </c>
      <c r="E1408" s="38">
        <f t="shared" si="86"/>
        <v>8734</v>
      </c>
      <c r="F1408" s="38"/>
      <c r="G1408" s="38"/>
      <c r="H1408" s="38">
        <f>+재료비!$K$7</f>
        <v>1506</v>
      </c>
      <c r="I1408" s="38">
        <f>TRUNC(D1408*H1408)</f>
        <v>8734</v>
      </c>
      <c r="J1408" s="38"/>
      <c r="K1408" s="38"/>
      <c r="L1408" s="23"/>
    </row>
    <row r="1409" spans="1:12" ht="17.100000000000001" customHeight="1">
      <c r="A1409" s="22" t="s">
        <v>668</v>
      </c>
      <c r="B1409" s="23" t="s">
        <v>1327</v>
      </c>
      <c r="C1409" s="23" t="s">
        <v>666</v>
      </c>
      <c r="D1409" s="32">
        <v>16</v>
      </c>
      <c r="E1409" s="38">
        <f t="shared" si="86"/>
        <v>1397</v>
      </c>
      <c r="F1409" s="38"/>
      <c r="G1409" s="38"/>
      <c r="H1409" s="38">
        <f>+I1408</f>
        <v>8734</v>
      </c>
      <c r="I1409" s="38">
        <f>TRUNC(D1409/100*H1409)</f>
        <v>1397</v>
      </c>
      <c r="J1409" s="38"/>
      <c r="K1409" s="38"/>
      <c r="L1409" s="23"/>
    </row>
    <row r="1410" spans="1:12" ht="17.100000000000001" customHeight="1">
      <c r="A1410" s="22" t="s">
        <v>868</v>
      </c>
      <c r="B1410" s="23" t="s">
        <v>864</v>
      </c>
      <c r="C1410" s="23" t="s">
        <v>770</v>
      </c>
      <c r="D1410" s="59">
        <v>1</v>
      </c>
      <c r="E1410" s="38">
        <f t="shared" si="86"/>
        <v>28041</v>
      </c>
      <c r="F1410" s="38"/>
      <c r="G1410" s="38"/>
      <c r="H1410" s="38"/>
      <c r="I1410" s="38"/>
      <c r="J1410" s="38">
        <f>+기계손료!$J$40</f>
        <v>28041</v>
      </c>
      <c r="K1410" s="38">
        <f>TRUNC(D1410*J1410)</f>
        <v>28041</v>
      </c>
      <c r="L1410" s="23"/>
    </row>
    <row r="1411" spans="1:12" ht="17.100000000000001" customHeight="1">
      <c r="A1411" s="22" t="s">
        <v>701</v>
      </c>
      <c r="B1411" s="23"/>
      <c r="C1411" s="23"/>
      <c r="D1411" s="32"/>
      <c r="E1411" s="38">
        <f>SUM(E1402:E1410)</f>
        <v>219175</v>
      </c>
      <c r="F1411" s="38"/>
      <c r="G1411" s="38">
        <f>SUM(G1402:G1410)</f>
        <v>32749</v>
      </c>
      <c r="H1411" s="38"/>
      <c r="I1411" s="38">
        <f>SUM(I1402:I1410)</f>
        <v>38531</v>
      </c>
      <c r="J1411" s="38"/>
      <c r="K1411" s="38">
        <f>SUM(K1402:K1410)</f>
        <v>147895</v>
      </c>
      <c r="L1411" s="29"/>
    </row>
    <row r="1412" spans="1:12" ht="17.100000000000001" customHeight="1">
      <c r="A1412" s="22"/>
      <c r="B1412" s="23"/>
      <c r="C1412" s="23"/>
      <c r="D1412" s="32"/>
      <c r="E1412" s="38"/>
      <c r="F1412" s="38"/>
      <c r="G1412" s="38"/>
      <c r="H1412" s="38"/>
      <c r="I1412" s="38"/>
      <c r="J1412" s="38"/>
      <c r="K1412" s="38"/>
      <c r="L1412" s="29"/>
    </row>
    <row r="1413" spans="1:12" ht="17.100000000000001" customHeight="1">
      <c r="A1413" s="39" t="s">
        <v>682</v>
      </c>
      <c r="B1413" s="33" t="s">
        <v>1164</v>
      </c>
      <c r="C1413" s="34"/>
      <c r="D1413" s="35">
        <f>+집계표!$G$2</f>
        <v>1.1000000000000001</v>
      </c>
      <c r="E1413" s="40">
        <f>(G1413+I1413+K1413)</f>
        <v>36023</v>
      </c>
      <c r="F1413" s="40"/>
      <c r="G1413" s="40"/>
      <c r="H1413" s="40"/>
      <c r="I1413" s="40"/>
      <c r="J1413" s="40">
        <f>+G1411</f>
        <v>32749</v>
      </c>
      <c r="K1413" s="40">
        <f>TRUNC(D1413*J1413)</f>
        <v>36023</v>
      </c>
      <c r="L1413" s="23"/>
    </row>
    <row r="1414" spans="1:12" ht="17.100000000000001" customHeight="1">
      <c r="A1414" s="39" t="s">
        <v>670</v>
      </c>
      <c r="B1414" s="33" t="s">
        <v>425</v>
      </c>
      <c r="C1414" s="34"/>
      <c r="D1414" s="35">
        <f>+집계표!$H$2</f>
        <v>0.2</v>
      </c>
      <c r="E1414" s="40">
        <f>(G1414+I1414+K1414)</f>
        <v>13754</v>
      </c>
      <c r="F1414" s="40"/>
      <c r="G1414" s="40"/>
      <c r="H1414" s="40"/>
      <c r="I1414" s="40"/>
      <c r="J1414" s="40">
        <f>+J1413+K1413</f>
        <v>68772</v>
      </c>
      <c r="K1414" s="40">
        <f>TRUNC(D1414*J1414)</f>
        <v>13754</v>
      </c>
      <c r="L1414" s="23"/>
    </row>
    <row r="1415" spans="1:12" ht="17.100000000000001" customHeight="1">
      <c r="A1415" s="39" t="s">
        <v>718</v>
      </c>
      <c r="B1415" s="33"/>
      <c r="C1415" s="34"/>
      <c r="D1415" s="36"/>
      <c r="E1415" s="40">
        <f>SUM(E1411:E1414)</f>
        <v>268952</v>
      </c>
      <c r="F1415" s="40"/>
      <c r="G1415" s="40">
        <f>SUM(G1411:G1414)</f>
        <v>32749</v>
      </c>
      <c r="H1415" s="40"/>
      <c r="I1415" s="40">
        <f>SUM(I1411:I1414)</f>
        <v>38531</v>
      </c>
      <c r="J1415" s="40"/>
      <c r="K1415" s="40">
        <f>SUM(K1411:K1414)</f>
        <v>197672</v>
      </c>
      <c r="L1415" s="23"/>
    </row>
    <row r="1416" spans="1:12" ht="17.100000000000001" customHeight="1">
      <c r="A1416" s="39"/>
      <c r="B1416" s="30"/>
      <c r="C1416" s="23"/>
      <c r="D1416" s="32"/>
      <c r="E1416" s="38"/>
      <c r="F1416" s="38"/>
      <c r="G1416" s="38"/>
      <c r="H1416" s="53"/>
      <c r="I1416" s="38"/>
      <c r="J1416" s="38"/>
      <c r="K1416" s="38"/>
      <c r="L1416" s="23"/>
    </row>
    <row r="1417" spans="1:12" ht="17.100000000000001" customHeight="1">
      <c r="A1417" s="41" t="s">
        <v>1991</v>
      </c>
      <c r="B1417" s="37"/>
      <c r="C1417" s="23"/>
      <c r="D1417" s="23"/>
      <c r="E1417" s="42"/>
      <c r="F1417" s="54"/>
      <c r="G1417" s="42"/>
      <c r="H1417" s="54"/>
      <c r="I1417" s="42"/>
      <c r="J1417" s="54"/>
      <c r="K1417" s="42"/>
      <c r="L1417" s="28"/>
    </row>
    <row r="1418" spans="1:12" ht="17.100000000000001" customHeight="1">
      <c r="A1418" s="22" t="s">
        <v>1154</v>
      </c>
      <c r="B1418" s="30"/>
      <c r="C1418" s="23" t="s">
        <v>685</v>
      </c>
      <c r="D1418" s="59">
        <v>0.13</v>
      </c>
      <c r="E1418" s="38">
        <f t="shared" ref="E1418:E1426" si="87">+G1418+I1418+K1418</f>
        <v>35478</v>
      </c>
      <c r="F1418" s="38">
        <f>+인건비!$D$6</f>
        <v>272915</v>
      </c>
      <c r="G1418" s="38">
        <f>TRUNC(D1418*F1418)</f>
        <v>35478</v>
      </c>
      <c r="H1418" s="53"/>
      <c r="I1418" s="53"/>
      <c r="J1418" s="53"/>
      <c r="K1418" s="53"/>
      <c r="L1418" s="23"/>
    </row>
    <row r="1419" spans="1:12" ht="17.100000000000001" customHeight="1">
      <c r="A1419" s="22" t="s">
        <v>678</v>
      </c>
      <c r="B1419" s="23"/>
      <c r="C1419" s="23" t="s">
        <v>685</v>
      </c>
      <c r="D1419" s="59">
        <v>0.24</v>
      </c>
      <c r="E1419" s="38">
        <f t="shared" si="87"/>
        <v>53629</v>
      </c>
      <c r="F1419" s="38"/>
      <c r="G1419" s="38"/>
      <c r="H1419" s="38"/>
      <c r="I1419" s="38"/>
      <c r="J1419" s="38">
        <f>+인건비!$E$21</f>
        <v>223458</v>
      </c>
      <c r="K1419" s="38">
        <f>TRUNC(D1419*J1419)</f>
        <v>53629</v>
      </c>
      <c r="L1419" s="23"/>
    </row>
    <row r="1420" spans="1:12" ht="17.100000000000001" customHeight="1">
      <c r="A1420" s="22" t="s">
        <v>1187</v>
      </c>
      <c r="B1420" s="23"/>
      <c r="C1420" s="23" t="s">
        <v>685</v>
      </c>
      <c r="D1420" s="59">
        <v>0.18</v>
      </c>
      <c r="E1420" s="38">
        <f t="shared" si="87"/>
        <v>38559</v>
      </c>
      <c r="F1420" s="38"/>
      <c r="G1420" s="38"/>
      <c r="H1420" s="38"/>
      <c r="I1420" s="38"/>
      <c r="J1420" s="38">
        <f>+인건비!$E$18</f>
        <v>214222</v>
      </c>
      <c r="K1420" s="38">
        <f>TRUNC(D1420*J1420)</f>
        <v>38559</v>
      </c>
      <c r="L1420" s="23"/>
    </row>
    <row r="1421" spans="1:12" ht="17.100000000000001" customHeight="1">
      <c r="A1421" s="22" t="s">
        <v>1182</v>
      </c>
      <c r="B1421" s="23"/>
      <c r="C1421" s="23" t="s">
        <v>685</v>
      </c>
      <c r="D1421" s="59">
        <v>0.24</v>
      </c>
      <c r="E1421" s="38">
        <f t="shared" si="87"/>
        <v>39730</v>
      </c>
      <c r="F1421" s="38"/>
      <c r="G1421" s="38"/>
      <c r="H1421" s="38"/>
      <c r="I1421" s="38"/>
      <c r="J1421" s="38">
        <f>+인건비!$E$17</f>
        <v>165545</v>
      </c>
      <c r="K1421" s="38">
        <f>TRUNC(D1421*J1421)</f>
        <v>39730</v>
      </c>
      <c r="L1421" s="23"/>
    </row>
    <row r="1422" spans="1:12" ht="17.100000000000001" customHeight="1">
      <c r="A1422" s="22" t="s">
        <v>1138</v>
      </c>
      <c r="B1422" s="23" t="s">
        <v>2065</v>
      </c>
      <c r="C1422" s="23" t="s">
        <v>665</v>
      </c>
      <c r="D1422" s="32">
        <v>1</v>
      </c>
      <c r="E1422" s="38">
        <f t="shared" si="87"/>
        <v>35000</v>
      </c>
      <c r="F1422" s="38"/>
      <c r="G1422" s="38"/>
      <c r="H1422" s="38">
        <f>+재료비!$K$30</f>
        <v>35000</v>
      </c>
      <c r="I1422" s="38">
        <f>TRUNC(D1422*H1422)</f>
        <v>35000</v>
      </c>
      <c r="J1422" s="38"/>
      <c r="K1422" s="38"/>
      <c r="L1422" s="23"/>
    </row>
    <row r="1423" spans="1:12" ht="17.100000000000001" customHeight="1">
      <c r="A1423" s="22" t="s">
        <v>1524</v>
      </c>
      <c r="B1423" s="23" t="s">
        <v>2065</v>
      </c>
      <c r="C1423" s="23" t="s">
        <v>665</v>
      </c>
      <c r="D1423" s="59">
        <v>0.01</v>
      </c>
      <c r="E1423" s="38">
        <f t="shared" si="87"/>
        <v>6600</v>
      </c>
      <c r="F1423" s="38"/>
      <c r="G1423" s="38"/>
      <c r="H1423" s="38">
        <f>+재료비!$K$33</f>
        <v>660000</v>
      </c>
      <c r="I1423" s="38">
        <f>TRUNC(D1423*H1423)</f>
        <v>6600</v>
      </c>
      <c r="J1423" s="38"/>
      <c r="K1423" s="38"/>
      <c r="L1423" s="23"/>
    </row>
    <row r="1424" spans="1:12" ht="17.100000000000001" customHeight="1">
      <c r="A1424" s="22" t="s">
        <v>681</v>
      </c>
      <c r="B1424" s="23"/>
      <c r="C1424" s="23" t="s">
        <v>739</v>
      </c>
      <c r="D1424" s="32">
        <v>6.4</v>
      </c>
      <c r="E1424" s="38">
        <f t="shared" si="87"/>
        <v>9638</v>
      </c>
      <c r="F1424" s="38"/>
      <c r="G1424" s="38"/>
      <c r="H1424" s="38">
        <f>+재료비!$K$7</f>
        <v>1506</v>
      </c>
      <c r="I1424" s="38">
        <f>TRUNC(D1424*H1424)</f>
        <v>9638</v>
      </c>
      <c r="J1424" s="38"/>
      <c r="K1424" s="38"/>
      <c r="L1424" s="23"/>
    </row>
    <row r="1425" spans="1:12" ht="17.100000000000001" customHeight="1">
      <c r="A1425" s="22" t="s">
        <v>668</v>
      </c>
      <c r="B1425" s="23" t="s">
        <v>1327</v>
      </c>
      <c r="C1425" s="23" t="s">
        <v>666</v>
      </c>
      <c r="D1425" s="32">
        <v>16</v>
      </c>
      <c r="E1425" s="38">
        <f t="shared" si="87"/>
        <v>1542</v>
      </c>
      <c r="F1425" s="38"/>
      <c r="G1425" s="38"/>
      <c r="H1425" s="38">
        <f>+I1424</f>
        <v>9638</v>
      </c>
      <c r="I1425" s="38">
        <f>TRUNC(D1425/100*H1425)</f>
        <v>1542</v>
      </c>
      <c r="J1425" s="38"/>
      <c r="K1425" s="38"/>
      <c r="L1425" s="23"/>
    </row>
    <row r="1426" spans="1:12" ht="17.100000000000001" customHeight="1">
      <c r="A1426" s="22" t="s">
        <v>868</v>
      </c>
      <c r="B1426" s="23" t="s">
        <v>864</v>
      </c>
      <c r="C1426" s="23" t="s">
        <v>770</v>
      </c>
      <c r="D1426" s="32">
        <v>1.1000000000000001</v>
      </c>
      <c r="E1426" s="38">
        <f t="shared" si="87"/>
        <v>30845</v>
      </c>
      <c r="F1426" s="38"/>
      <c r="G1426" s="38"/>
      <c r="H1426" s="38"/>
      <c r="I1426" s="38"/>
      <c r="J1426" s="38">
        <f>+기계손료!$J$40</f>
        <v>28041</v>
      </c>
      <c r="K1426" s="38">
        <f>TRUNC(D1426*J1426)</f>
        <v>30845</v>
      </c>
      <c r="L1426" s="23"/>
    </row>
    <row r="1427" spans="1:12" ht="17.100000000000001" customHeight="1">
      <c r="A1427" s="22" t="s">
        <v>701</v>
      </c>
      <c r="B1427" s="23"/>
      <c r="C1427" s="23"/>
      <c r="D1427" s="32"/>
      <c r="E1427" s="38">
        <f>SUM(E1418:E1426)</f>
        <v>251021</v>
      </c>
      <c r="F1427" s="38"/>
      <c r="G1427" s="38">
        <f>SUM(G1418:G1426)</f>
        <v>35478</v>
      </c>
      <c r="H1427" s="38"/>
      <c r="I1427" s="38">
        <f>SUM(I1418:I1426)</f>
        <v>52780</v>
      </c>
      <c r="J1427" s="38"/>
      <c r="K1427" s="38">
        <f>SUM(K1418:K1426)</f>
        <v>162763</v>
      </c>
      <c r="L1427" s="23" t="s">
        <v>662</v>
      </c>
    </row>
    <row r="1428" spans="1:12" ht="17.100000000000001" customHeight="1">
      <c r="A1428" s="22"/>
      <c r="B1428" s="23"/>
      <c r="C1428" s="23"/>
      <c r="D1428" s="32"/>
      <c r="E1428" s="38"/>
      <c r="F1428" s="38"/>
      <c r="G1428" s="38"/>
      <c r="H1428" s="38"/>
      <c r="I1428" s="38"/>
      <c r="J1428" s="38"/>
      <c r="K1428" s="38"/>
      <c r="L1428" s="23"/>
    </row>
    <row r="1429" spans="1:12" ht="17.100000000000001" customHeight="1">
      <c r="A1429" s="39" t="s">
        <v>682</v>
      </c>
      <c r="B1429" s="33" t="s">
        <v>1164</v>
      </c>
      <c r="C1429" s="34"/>
      <c r="D1429" s="35">
        <f>+집계표!$G$2</f>
        <v>1.1000000000000001</v>
      </c>
      <c r="E1429" s="40">
        <f>(G1429+I1429+K1429)</f>
        <v>39025</v>
      </c>
      <c r="F1429" s="40"/>
      <c r="G1429" s="40"/>
      <c r="H1429" s="40"/>
      <c r="I1429" s="40"/>
      <c r="J1429" s="40">
        <f>+G1427</f>
        <v>35478</v>
      </c>
      <c r="K1429" s="40">
        <f>TRUNC(D1429*J1429)</f>
        <v>39025</v>
      </c>
      <c r="L1429" s="23"/>
    </row>
    <row r="1430" spans="1:12" ht="17.100000000000001" customHeight="1">
      <c r="A1430" s="39" t="s">
        <v>670</v>
      </c>
      <c r="B1430" s="33" t="s">
        <v>425</v>
      </c>
      <c r="C1430" s="34"/>
      <c r="D1430" s="35">
        <f>+집계표!$H$2</f>
        <v>0.2</v>
      </c>
      <c r="E1430" s="40">
        <f>(G1430+I1430+K1430)</f>
        <v>14900</v>
      </c>
      <c r="F1430" s="40"/>
      <c r="G1430" s="40"/>
      <c r="H1430" s="40"/>
      <c r="I1430" s="40"/>
      <c r="J1430" s="40">
        <f>+J1429+K1429</f>
        <v>74503</v>
      </c>
      <c r="K1430" s="40">
        <f>TRUNC(D1430*J1430)</f>
        <v>14900</v>
      </c>
      <c r="L1430" s="23"/>
    </row>
    <row r="1431" spans="1:12" ht="17.100000000000001" customHeight="1">
      <c r="A1431" s="39" t="s">
        <v>718</v>
      </c>
      <c r="B1431" s="33"/>
      <c r="C1431" s="34"/>
      <c r="D1431" s="36"/>
      <c r="E1431" s="40">
        <f>SUM(E1427:E1430)</f>
        <v>304946</v>
      </c>
      <c r="F1431" s="40"/>
      <c r="G1431" s="40">
        <f>SUM(G1427:G1430)</f>
        <v>35478</v>
      </c>
      <c r="H1431" s="40"/>
      <c r="I1431" s="40">
        <f>SUM(I1427:I1430)</f>
        <v>52780</v>
      </c>
      <c r="J1431" s="40"/>
      <c r="K1431" s="40">
        <f>SUM(K1427:K1430)</f>
        <v>216688</v>
      </c>
      <c r="L1431" s="23"/>
    </row>
    <row r="1432" spans="1:12" ht="17.100000000000001" customHeight="1">
      <c r="A1432" s="39"/>
      <c r="B1432" s="33"/>
      <c r="C1432" s="34"/>
      <c r="D1432" s="36"/>
      <c r="E1432" s="40"/>
      <c r="F1432" s="40"/>
      <c r="G1432" s="40"/>
      <c r="H1432" s="40"/>
      <c r="I1432" s="40"/>
      <c r="J1432" s="40"/>
      <c r="K1432" s="40"/>
      <c r="L1432" s="23"/>
    </row>
    <row r="1433" spans="1:12" ht="17.100000000000001" customHeight="1">
      <c r="A1433" s="41" t="s">
        <v>1990</v>
      </c>
      <c r="B1433" s="37"/>
      <c r="C1433" s="23"/>
      <c r="D1433" s="23"/>
      <c r="E1433" s="42"/>
      <c r="F1433" s="54"/>
      <c r="G1433" s="42"/>
      <c r="H1433" s="54"/>
      <c r="I1433" s="42"/>
      <c r="J1433" s="54"/>
      <c r="K1433" s="42"/>
      <c r="L1433" s="28"/>
    </row>
    <row r="1434" spans="1:12" ht="17.100000000000001" customHeight="1">
      <c r="A1434" s="22" t="s">
        <v>1154</v>
      </c>
      <c r="B1434" s="30"/>
      <c r="C1434" s="23" t="s">
        <v>685</v>
      </c>
      <c r="D1434" s="59">
        <v>0.14000000000000001</v>
      </c>
      <c r="E1434" s="38">
        <f t="shared" ref="E1434:E1442" si="88">+G1434+I1434+K1434</f>
        <v>38208</v>
      </c>
      <c r="F1434" s="38">
        <f>+인건비!$D$6</f>
        <v>272915</v>
      </c>
      <c r="G1434" s="38">
        <f>TRUNC(D1434*F1434)</f>
        <v>38208</v>
      </c>
      <c r="H1434" s="53"/>
      <c r="I1434" s="53"/>
      <c r="J1434" s="53"/>
      <c r="K1434" s="53"/>
      <c r="L1434" s="23"/>
    </row>
    <row r="1435" spans="1:12" ht="17.100000000000001" customHeight="1">
      <c r="A1435" s="22" t="s">
        <v>678</v>
      </c>
      <c r="B1435" s="23"/>
      <c r="C1435" s="23" t="s">
        <v>685</v>
      </c>
      <c r="D1435" s="59">
        <v>0.26</v>
      </c>
      <c r="E1435" s="38">
        <f t="shared" si="88"/>
        <v>58099</v>
      </c>
      <c r="F1435" s="38"/>
      <c r="G1435" s="38"/>
      <c r="H1435" s="38"/>
      <c r="I1435" s="38"/>
      <c r="J1435" s="38">
        <f>+인건비!$E$21</f>
        <v>223458</v>
      </c>
      <c r="K1435" s="38">
        <f>TRUNC(D1435*J1435)</f>
        <v>58099</v>
      </c>
      <c r="L1435" s="23"/>
    </row>
    <row r="1436" spans="1:12" ht="17.100000000000001" customHeight="1">
      <c r="A1436" s="22" t="s">
        <v>1187</v>
      </c>
      <c r="B1436" s="23"/>
      <c r="C1436" s="23" t="s">
        <v>685</v>
      </c>
      <c r="D1436" s="59">
        <v>0.19</v>
      </c>
      <c r="E1436" s="38">
        <f t="shared" si="88"/>
        <v>40702</v>
      </c>
      <c r="F1436" s="38"/>
      <c r="G1436" s="38"/>
      <c r="H1436" s="38"/>
      <c r="I1436" s="38"/>
      <c r="J1436" s="38">
        <f>+인건비!$E$18</f>
        <v>214222</v>
      </c>
      <c r="K1436" s="38">
        <f>TRUNC(D1436*J1436)</f>
        <v>40702</v>
      </c>
      <c r="L1436" s="23"/>
    </row>
    <row r="1437" spans="1:12" ht="17.100000000000001" customHeight="1">
      <c r="A1437" s="22" t="s">
        <v>1182</v>
      </c>
      <c r="B1437" s="23"/>
      <c r="C1437" s="23" t="s">
        <v>685</v>
      </c>
      <c r="D1437" s="59">
        <v>0.26</v>
      </c>
      <c r="E1437" s="38">
        <f t="shared" si="88"/>
        <v>43041</v>
      </c>
      <c r="F1437" s="38"/>
      <c r="G1437" s="38"/>
      <c r="H1437" s="38"/>
      <c r="I1437" s="38"/>
      <c r="J1437" s="38">
        <f>+인건비!$E$17</f>
        <v>165545</v>
      </c>
      <c r="K1437" s="38">
        <f>TRUNC(D1437*J1437)</f>
        <v>43041</v>
      </c>
      <c r="L1437" s="23"/>
    </row>
    <row r="1438" spans="1:12" ht="17.100000000000001" customHeight="1">
      <c r="A1438" s="22" t="s">
        <v>1138</v>
      </c>
      <c r="B1438" s="23" t="s">
        <v>2065</v>
      </c>
      <c r="C1438" s="23" t="s">
        <v>665</v>
      </c>
      <c r="D1438" s="32">
        <v>1</v>
      </c>
      <c r="E1438" s="38">
        <f t="shared" si="88"/>
        <v>100000</v>
      </c>
      <c r="F1438" s="38"/>
      <c r="G1438" s="38"/>
      <c r="H1438" s="38">
        <f>+재료비!$K$31</f>
        <v>100000</v>
      </c>
      <c r="I1438" s="38">
        <f>TRUNC(D1438*H1438)</f>
        <v>100000</v>
      </c>
      <c r="J1438" s="38"/>
      <c r="K1438" s="38"/>
      <c r="L1438" s="23"/>
    </row>
    <row r="1439" spans="1:12" ht="17.100000000000001" customHeight="1">
      <c r="A1439" s="22" t="s">
        <v>1524</v>
      </c>
      <c r="B1439" s="23" t="s">
        <v>2065</v>
      </c>
      <c r="C1439" s="23" t="s">
        <v>665</v>
      </c>
      <c r="D1439" s="59">
        <v>0.01</v>
      </c>
      <c r="E1439" s="38">
        <f t="shared" si="88"/>
        <v>7700</v>
      </c>
      <c r="F1439" s="38"/>
      <c r="G1439" s="38"/>
      <c r="H1439" s="38">
        <f>+재료비!$K$34</f>
        <v>770000</v>
      </c>
      <c r="I1439" s="38">
        <f>TRUNC(D1439*H1439)</f>
        <v>7700</v>
      </c>
      <c r="J1439" s="38"/>
      <c r="K1439" s="38"/>
      <c r="L1439" s="23"/>
    </row>
    <row r="1440" spans="1:12" ht="17.100000000000001" customHeight="1">
      <c r="A1440" s="22" t="s">
        <v>681</v>
      </c>
      <c r="B1440" s="23"/>
      <c r="C1440" s="23" t="s">
        <v>739</v>
      </c>
      <c r="D1440" s="32">
        <v>7</v>
      </c>
      <c r="E1440" s="38">
        <f t="shared" si="88"/>
        <v>10542</v>
      </c>
      <c r="F1440" s="38"/>
      <c r="G1440" s="38"/>
      <c r="H1440" s="38">
        <f>+재료비!$K$7</f>
        <v>1506</v>
      </c>
      <c r="I1440" s="38">
        <f>TRUNC(D1440*H1440)</f>
        <v>10542</v>
      </c>
      <c r="J1440" s="38"/>
      <c r="K1440" s="38"/>
      <c r="L1440" s="23"/>
    </row>
    <row r="1441" spans="1:12" ht="17.100000000000001" customHeight="1">
      <c r="A1441" s="22" t="s">
        <v>668</v>
      </c>
      <c r="B1441" s="23" t="s">
        <v>1327</v>
      </c>
      <c r="C1441" s="23" t="s">
        <v>666</v>
      </c>
      <c r="D1441" s="32">
        <v>16</v>
      </c>
      <c r="E1441" s="38">
        <f t="shared" si="88"/>
        <v>1686</v>
      </c>
      <c r="F1441" s="38"/>
      <c r="G1441" s="38"/>
      <c r="H1441" s="38">
        <f>+I1440</f>
        <v>10542</v>
      </c>
      <c r="I1441" s="38">
        <f>TRUNC(D1441/100*H1441)</f>
        <v>1686</v>
      </c>
      <c r="J1441" s="38"/>
      <c r="K1441" s="38"/>
      <c r="L1441" s="23"/>
    </row>
    <row r="1442" spans="1:12" ht="17.100000000000001" customHeight="1">
      <c r="A1442" s="22" t="s">
        <v>868</v>
      </c>
      <c r="B1442" s="23" t="s">
        <v>864</v>
      </c>
      <c r="C1442" s="23" t="s">
        <v>770</v>
      </c>
      <c r="D1442" s="32">
        <v>1.2</v>
      </c>
      <c r="E1442" s="38">
        <f t="shared" si="88"/>
        <v>33649</v>
      </c>
      <c r="F1442" s="38"/>
      <c r="G1442" s="38"/>
      <c r="H1442" s="38"/>
      <c r="I1442" s="38"/>
      <c r="J1442" s="38">
        <f>+기계손료!$J$40</f>
        <v>28041</v>
      </c>
      <c r="K1442" s="38">
        <f>TRUNC(D1442*J1442)</f>
        <v>33649</v>
      </c>
      <c r="L1442" s="23"/>
    </row>
    <row r="1443" spans="1:12" ht="17.100000000000001" customHeight="1">
      <c r="A1443" s="22" t="s">
        <v>701</v>
      </c>
      <c r="B1443" s="23"/>
      <c r="C1443" s="23"/>
      <c r="D1443" s="32"/>
      <c r="E1443" s="38">
        <f>SUM(E1434:E1442)</f>
        <v>333627</v>
      </c>
      <c r="F1443" s="38"/>
      <c r="G1443" s="38">
        <f>SUM(G1434:G1442)</f>
        <v>38208</v>
      </c>
      <c r="H1443" s="38"/>
      <c r="I1443" s="38">
        <f>SUM(I1434:I1442)</f>
        <v>119928</v>
      </c>
      <c r="J1443" s="38"/>
      <c r="K1443" s="38">
        <f>SUM(K1434:K1442)</f>
        <v>175491</v>
      </c>
      <c r="L1443" s="23" t="s">
        <v>662</v>
      </c>
    </row>
    <row r="1444" spans="1:12" ht="17.100000000000001" customHeight="1">
      <c r="A1444" s="22"/>
      <c r="B1444" s="23"/>
      <c r="C1444" s="23"/>
      <c r="D1444" s="32"/>
      <c r="E1444" s="38"/>
      <c r="F1444" s="38"/>
      <c r="G1444" s="38"/>
      <c r="H1444" s="38"/>
      <c r="I1444" s="38"/>
      <c r="J1444" s="38"/>
      <c r="K1444" s="38"/>
      <c r="L1444" s="23"/>
    </row>
    <row r="1445" spans="1:12" ht="17.100000000000001" customHeight="1">
      <c r="A1445" s="39" t="s">
        <v>682</v>
      </c>
      <c r="B1445" s="33" t="s">
        <v>1164</v>
      </c>
      <c r="C1445" s="34"/>
      <c r="D1445" s="35">
        <f>+집계표!$G$2</f>
        <v>1.1000000000000001</v>
      </c>
      <c r="E1445" s="40">
        <f>(G1445+I1445+K1445)</f>
        <v>42028</v>
      </c>
      <c r="F1445" s="40"/>
      <c r="G1445" s="40"/>
      <c r="H1445" s="40"/>
      <c r="I1445" s="40"/>
      <c r="J1445" s="40">
        <f>+G1443</f>
        <v>38208</v>
      </c>
      <c r="K1445" s="40">
        <f>TRUNC(D1445*J1445)</f>
        <v>42028</v>
      </c>
      <c r="L1445" s="23"/>
    </row>
    <row r="1446" spans="1:12" ht="17.100000000000001" customHeight="1">
      <c r="A1446" s="39" t="s">
        <v>670</v>
      </c>
      <c r="B1446" s="33" t="s">
        <v>425</v>
      </c>
      <c r="C1446" s="34"/>
      <c r="D1446" s="35">
        <f>+집계표!$H$2</f>
        <v>0.2</v>
      </c>
      <c r="E1446" s="40">
        <f>(G1446+I1446+K1446)</f>
        <v>16047</v>
      </c>
      <c r="F1446" s="40"/>
      <c r="G1446" s="40"/>
      <c r="H1446" s="40"/>
      <c r="I1446" s="40"/>
      <c r="J1446" s="40">
        <f>+J1445+K1445</f>
        <v>80236</v>
      </c>
      <c r="K1446" s="40">
        <f>TRUNC(D1446*J1446)</f>
        <v>16047</v>
      </c>
      <c r="L1446" s="23"/>
    </row>
    <row r="1447" spans="1:12" ht="17.100000000000001" customHeight="1">
      <c r="A1447" s="39" t="s">
        <v>718</v>
      </c>
      <c r="B1447" s="33"/>
      <c r="C1447" s="34"/>
      <c r="D1447" s="36"/>
      <c r="E1447" s="40">
        <f>SUM(E1443:E1446)</f>
        <v>391702</v>
      </c>
      <c r="F1447" s="40"/>
      <c r="G1447" s="40">
        <f>SUM(G1443:G1446)</f>
        <v>38208</v>
      </c>
      <c r="H1447" s="40"/>
      <c r="I1447" s="40">
        <f>SUM(I1443:I1446)</f>
        <v>119928</v>
      </c>
      <c r="J1447" s="40"/>
      <c r="K1447" s="40">
        <f>SUM(K1443:K1446)</f>
        <v>233566</v>
      </c>
      <c r="L1447" s="23"/>
    </row>
    <row r="1448" spans="1:12" ht="17.100000000000001" customHeight="1">
      <c r="A1448" s="39"/>
      <c r="B1448" s="33"/>
      <c r="C1448" s="34"/>
      <c r="D1448" s="36"/>
      <c r="E1448" s="40"/>
      <c r="F1448" s="40"/>
      <c r="G1448" s="40"/>
      <c r="H1448" s="40"/>
      <c r="I1448" s="40"/>
      <c r="J1448" s="40"/>
      <c r="K1448" s="40"/>
      <c r="L1448" s="23"/>
    </row>
    <row r="1449" spans="1:12" ht="17.100000000000001" customHeight="1">
      <c r="A1449" s="41" t="s">
        <v>651</v>
      </c>
      <c r="B1449" s="37"/>
      <c r="C1449" s="23"/>
      <c r="D1449" s="23"/>
      <c r="E1449" s="42"/>
      <c r="F1449" s="54"/>
      <c r="G1449" s="42"/>
      <c r="H1449" s="54"/>
      <c r="I1449" s="42"/>
      <c r="J1449" s="54"/>
      <c r="K1449" s="42"/>
      <c r="L1449" s="28"/>
    </row>
    <row r="1450" spans="1:12" ht="17.100000000000001" customHeight="1">
      <c r="A1450" s="22" t="s">
        <v>1154</v>
      </c>
      <c r="B1450" s="30"/>
      <c r="C1450" s="23" t="s">
        <v>685</v>
      </c>
      <c r="D1450" s="32">
        <v>0.1</v>
      </c>
      <c r="E1450" s="38">
        <f>+G1450+I1450+K1450</f>
        <v>27291</v>
      </c>
      <c r="F1450" s="38">
        <f>+인건비!$D$6</f>
        <v>272915</v>
      </c>
      <c r="G1450" s="38">
        <f>TRUNC(D1450*F1450)</f>
        <v>27291</v>
      </c>
      <c r="H1450" s="53"/>
      <c r="I1450" s="53"/>
      <c r="J1450" s="53"/>
      <c r="K1450" s="53"/>
      <c r="L1450" s="23"/>
    </row>
    <row r="1451" spans="1:12" ht="17.100000000000001" customHeight="1">
      <c r="A1451" s="22" t="s">
        <v>1181</v>
      </c>
      <c r="B1451" s="30"/>
      <c r="C1451" s="23" t="s">
        <v>685</v>
      </c>
      <c r="D1451" s="32">
        <v>0.2</v>
      </c>
      <c r="E1451" s="38">
        <f>+G1451+I1451+K1451</f>
        <v>47651</v>
      </c>
      <c r="F1451" s="38">
        <f>+인건비!$D$9</f>
        <v>238259</v>
      </c>
      <c r="G1451" s="38">
        <f>TRUNC(D1451*F1451)</f>
        <v>47651</v>
      </c>
      <c r="H1451" s="53"/>
      <c r="I1451" s="53"/>
      <c r="J1451" s="53"/>
      <c r="K1451" s="53"/>
      <c r="L1451" s="23"/>
    </row>
    <row r="1452" spans="1:12" ht="17.100000000000001" customHeight="1">
      <c r="A1452" s="22" t="s">
        <v>1187</v>
      </c>
      <c r="B1452" s="23"/>
      <c r="C1452" s="23" t="s">
        <v>685</v>
      </c>
      <c r="D1452" s="32">
        <v>0.2</v>
      </c>
      <c r="E1452" s="38">
        <f>+G1452+I1452+K1452</f>
        <v>42844</v>
      </c>
      <c r="F1452" s="38"/>
      <c r="G1452" s="38"/>
      <c r="H1452" s="38"/>
      <c r="I1452" s="38"/>
      <c r="J1452" s="38">
        <f>+인건비!$E$18</f>
        <v>214222</v>
      </c>
      <c r="K1452" s="38">
        <f>TRUNC(D1452*J1452)</f>
        <v>42844</v>
      </c>
      <c r="L1452" s="23"/>
    </row>
    <row r="1453" spans="1:12" ht="17.100000000000001" customHeight="1">
      <c r="A1453" s="22" t="s">
        <v>1182</v>
      </c>
      <c r="B1453" s="23"/>
      <c r="C1453" s="23" t="s">
        <v>685</v>
      </c>
      <c r="D1453" s="32">
        <v>0.2</v>
      </c>
      <c r="E1453" s="38">
        <f>+G1453+I1453+K1453</f>
        <v>33109</v>
      </c>
      <c r="F1453" s="38"/>
      <c r="G1453" s="38"/>
      <c r="H1453" s="38"/>
      <c r="I1453" s="38"/>
      <c r="J1453" s="38">
        <f>+인건비!$E$17</f>
        <v>165545</v>
      </c>
      <c r="K1453" s="38">
        <f>TRUNC(D1453*J1453)</f>
        <v>33109</v>
      </c>
      <c r="L1453" s="23"/>
    </row>
    <row r="1454" spans="1:12" ht="17.100000000000001" customHeight="1">
      <c r="A1454" s="22" t="s">
        <v>1485</v>
      </c>
      <c r="B1454" s="23" t="s">
        <v>1173</v>
      </c>
      <c r="C1454" s="23" t="s">
        <v>666</v>
      </c>
      <c r="D1454" s="32">
        <v>10</v>
      </c>
      <c r="E1454" s="38">
        <f>+G1454+I1454+K1454</f>
        <v>15089</v>
      </c>
      <c r="F1454" s="38"/>
      <c r="G1454" s="38"/>
      <c r="H1454" s="38"/>
      <c r="I1454" s="38"/>
      <c r="J1454" s="38">
        <f>SUM(G1450:G1451)+SUM(K1452:K1453)</f>
        <v>150895</v>
      </c>
      <c r="K1454" s="38">
        <f>TRUNC(D1454/100*J1454)</f>
        <v>15089</v>
      </c>
      <c r="L1454" s="23"/>
    </row>
    <row r="1455" spans="1:12" ht="17.100000000000001" customHeight="1">
      <c r="A1455" s="22" t="s">
        <v>701</v>
      </c>
      <c r="B1455" s="23"/>
      <c r="C1455" s="23"/>
      <c r="D1455" s="32"/>
      <c r="E1455" s="38">
        <f>SUM(E1450:E1454)</f>
        <v>165984</v>
      </c>
      <c r="F1455" s="38"/>
      <c r="G1455" s="38">
        <f>SUM(G1450:G1454)</f>
        <v>74942</v>
      </c>
      <c r="H1455" s="38"/>
      <c r="I1455" s="38"/>
      <c r="J1455" s="38"/>
      <c r="K1455" s="38">
        <f>SUM(K1450:K1454)</f>
        <v>91042</v>
      </c>
      <c r="L1455" s="23" t="s">
        <v>662</v>
      </c>
    </row>
    <row r="1456" spans="1:12" ht="17.100000000000001" customHeight="1">
      <c r="A1456" s="22"/>
      <c r="B1456" s="23"/>
      <c r="C1456" s="23"/>
      <c r="D1456" s="32"/>
      <c r="E1456" s="38"/>
      <c r="F1456" s="38"/>
      <c r="G1456" s="38"/>
      <c r="H1456" s="38"/>
      <c r="I1456" s="38"/>
      <c r="J1456" s="38"/>
      <c r="K1456" s="38"/>
      <c r="L1456" s="23"/>
    </row>
    <row r="1457" spans="1:12" ht="17.100000000000001" customHeight="1">
      <c r="A1457" s="39" t="s">
        <v>682</v>
      </c>
      <c r="B1457" s="33" t="s">
        <v>1164</v>
      </c>
      <c r="C1457" s="34"/>
      <c r="D1457" s="35">
        <f>+집계표!$G$2</f>
        <v>1.1000000000000001</v>
      </c>
      <c r="E1457" s="40">
        <f>(G1457+I1457+K1457)</f>
        <v>82436</v>
      </c>
      <c r="F1457" s="40"/>
      <c r="G1457" s="40"/>
      <c r="H1457" s="40"/>
      <c r="I1457" s="40"/>
      <c r="J1457" s="40">
        <f>+G1455</f>
        <v>74942</v>
      </c>
      <c r="K1457" s="40">
        <f>TRUNC(D1457*J1457)</f>
        <v>82436</v>
      </c>
      <c r="L1457" s="23"/>
    </row>
    <row r="1458" spans="1:12" ht="17.100000000000001" customHeight="1">
      <c r="A1458" s="39" t="s">
        <v>670</v>
      </c>
      <c r="B1458" s="33" t="s">
        <v>425</v>
      </c>
      <c r="C1458" s="34"/>
      <c r="D1458" s="35">
        <f>+집계표!$H$2</f>
        <v>0.2</v>
      </c>
      <c r="E1458" s="40">
        <f>(G1458+I1458+K1458)</f>
        <v>31475</v>
      </c>
      <c r="F1458" s="40"/>
      <c r="G1458" s="40"/>
      <c r="H1458" s="40"/>
      <c r="I1458" s="40"/>
      <c r="J1458" s="40">
        <f>+J1457+K1457</f>
        <v>157378</v>
      </c>
      <c r="K1458" s="40">
        <f>TRUNC(D1458*J1458)</f>
        <v>31475</v>
      </c>
      <c r="L1458" s="23"/>
    </row>
    <row r="1459" spans="1:12" ht="17.100000000000001" customHeight="1">
      <c r="A1459" s="39" t="s">
        <v>718</v>
      </c>
      <c r="B1459" s="33"/>
      <c r="C1459" s="34"/>
      <c r="D1459" s="36"/>
      <c r="E1459" s="40">
        <f>SUM(E1455:E1458)</f>
        <v>279895</v>
      </c>
      <c r="F1459" s="40"/>
      <c r="G1459" s="40">
        <f>SUM(G1455:G1458)</f>
        <v>74942</v>
      </c>
      <c r="H1459" s="40"/>
      <c r="I1459" s="40"/>
      <c r="J1459" s="40"/>
      <c r="K1459" s="40">
        <f>SUM(K1455:K1458)</f>
        <v>204953</v>
      </c>
      <c r="L1459" s="23"/>
    </row>
    <row r="1460" spans="1:12" ht="17.100000000000001" customHeight="1">
      <c r="A1460" s="39"/>
      <c r="B1460" s="33"/>
      <c r="C1460" s="34"/>
      <c r="D1460" s="36"/>
      <c r="E1460" s="40"/>
      <c r="F1460" s="40"/>
      <c r="G1460" s="40"/>
      <c r="H1460" s="40"/>
      <c r="I1460" s="40"/>
      <c r="J1460" s="40"/>
      <c r="K1460" s="40"/>
      <c r="L1460" s="23"/>
    </row>
    <row r="1461" spans="1:12" ht="17.100000000000001" customHeight="1">
      <c r="A1461" s="41" t="s">
        <v>652</v>
      </c>
      <c r="B1461" s="37"/>
      <c r="C1461" s="23"/>
      <c r="D1461" s="23"/>
      <c r="E1461" s="42"/>
      <c r="F1461" s="54"/>
      <c r="G1461" s="42"/>
      <c r="H1461" s="54"/>
      <c r="I1461" s="42"/>
      <c r="J1461" s="54"/>
      <c r="K1461" s="42"/>
      <c r="L1461" s="28"/>
    </row>
    <row r="1462" spans="1:12" ht="17.100000000000001" customHeight="1">
      <c r="A1462" s="22" t="s">
        <v>1154</v>
      </c>
      <c r="B1462" s="30"/>
      <c r="C1462" s="23" t="s">
        <v>685</v>
      </c>
      <c r="D1462" s="59">
        <v>0.05</v>
      </c>
      <c r="E1462" s="38">
        <f>+G1462+I1462+K1462</f>
        <v>13645</v>
      </c>
      <c r="F1462" s="38">
        <f>+인건비!$D$6</f>
        <v>272915</v>
      </c>
      <c r="G1462" s="38">
        <f>TRUNC(D1462*F1462)</f>
        <v>13645</v>
      </c>
      <c r="H1462" s="53"/>
      <c r="I1462" s="53"/>
      <c r="J1462" s="53"/>
      <c r="K1462" s="53"/>
      <c r="L1462" s="23"/>
    </row>
    <row r="1463" spans="1:12" ht="17.100000000000001" customHeight="1">
      <c r="A1463" s="22" t="s">
        <v>1181</v>
      </c>
      <c r="B1463" s="30"/>
      <c r="C1463" s="23" t="s">
        <v>685</v>
      </c>
      <c r="D1463" s="32">
        <v>0.1</v>
      </c>
      <c r="E1463" s="38">
        <f>+G1463+I1463+K1463</f>
        <v>23825</v>
      </c>
      <c r="F1463" s="38">
        <f>+인건비!$D$9</f>
        <v>238259</v>
      </c>
      <c r="G1463" s="38">
        <f>TRUNC(D1463*F1463)</f>
        <v>23825</v>
      </c>
      <c r="H1463" s="53"/>
      <c r="I1463" s="53"/>
      <c r="J1463" s="53"/>
      <c r="K1463" s="53"/>
      <c r="L1463" s="23"/>
    </row>
    <row r="1464" spans="1:12" ht="17.100000000000001" customHeight="1">
      <c r="A1464" s="22" t="s">
        <v>1187</v>
      </c>
      <c r="B1464" s="23"/>
      <c r="C1464" s="23" t="s">
        <v>685</v>
      </c>
      <c r="D1464" s="32">
        <v>0.1</v>
      </c>
      <c r="E1464" s="38">
        <f>+G1464+I1464+K1464</f>
        <v>21422</v>
      </c>
      <c r="F1464" s="38"/>
      <c r="G1464" s="38"/>
      <c r="H1464" s="38"/>
      <c r="I1464" s="38"/>
      <c r="J1464" s="38">
        <f>+인건비!$E$18</f>
        <v>214222</v>
      </c>
      <c r="K1464" s="38">
        <f>TRUNC(D1464*J1464)</f>
        <v>21422</v>
      </c>
      <c r="L1464" s="23"/>
    </row>
    <row r="1465" spans="1:12" ht="17.100000000000001" customHeight="1">
      <c r="A1465" s="22" t="s">
        <v>1182</v>
      </c>
      <c r="B1465" s="23"/>
      <c r="C1465" s="23" t="s">
        <v>685</v>
      </c>
      <c r="D1465" s="32">
        <v>0.1</v>
      </c>
      <c r="E1465" s="38">
        <f>+G1465+I1465+K1465</f>
        <v>16554</v>
      </c>
      <c r="F1465" s="38"/>
      <c r="G1465" s="38"/>
      <c r="H1465" s="38"/>
      <c r="I1465" s="38"/>
      <c r="J1465" s="38">
        <f>+인건비!$E$17</f>
        <v>165545</v>
      </c>
      <c r="K1465" s="38">
        <f>TRUNC(D1465*J1465)</f>
        <v>16554</v>
      </c>
      <c r="L1465" s="23"/>
    </row>
    <row r="1466" spans="1:12" ht="17.100000000000001" customHeight="1">
      <c r="A1466" s="22" t="s">
        <v>1485</v>
      </c>
      <c r="B1466" s="23" t="s">
        <v>1173</v>
      </c>
      <c r="C1466" s="23" t="s">
        <v>666</v>
      </c>
      <c r="D1466" s="32">
        <v>5</v>
      </c>
      <c r="E1466" s="38">
        <f>+G1466+I1466+K1466</f>
        <v>3772</v>
      </c>
      <c r="F1466" s="38"/>
      <c r="G1466" s="38"/>
      <c r="H1466" s="38"/>
      <c r="I1466" s="38"/>
      <c r="J1466" s="38">
        <f>SUM(G1462:G1463)+SUM(K1464:K1465)</f>
        <v>75446</v>
      </c>
      <c r="K1466" s="38">
        <f>TRUNC(D1466/100*J1466)</f>
        <v>3772</v>
      </c>
      <c r="L1466" s="23"/>
    </row>
    <row r="1467" spans="1:12" ht="17.100000000000001" customHeight="1">
      <c r="A1467" s="22" t="s">
        <v>701</v>
      </c>
      <c r="B1467" s="23"/>
      <c r="C1467" s="23"/>
      <c r="D1467" s="32"/>
      <c r="E1467" s="38">
        <f>SUM(E1462:E1466)</f>
        <v>79218</v>
      </c>
      <c r="F1467" s="38"/>
      <c r="G1467" s="38">
        <f>SUM(G1462:G1466)</f>
        <v>37470</v>
      </c>
      <c r="H1467" s="38"/>
      <c r="I1467" s="38"/>
      <c r="J1467" s="38"/>
      <c r="K1467" s="38">
        <f>SUM(K1462:K1466)</f>
        <v>41748</v>
      </c>
      <c r="L1467" s="23" t="s">
        <v>662</v>
      </c>
    </row>
    <row r="1468" spans="1:12" ht="17.100000000000001" customHeight="1">
      <c r="A1468" s="22"/>
      <c r="B1468" s="23"/>
      <c r="C1468" s="23"/>
      <c r="D1468" s="32"/>
      <c r="E1468" s="38"/>
      <c r="F1468" s="38"/>
      <c r="G1468" s="38"/>
      <c r="H1468" s="38"/>
      <c r="I1468" s="38"/>
      <c r="J1468" s="38"/>
      <c r="K1468" s="38"/>
      <c r="L1468" s="23"/>
    </row>
    <row r="1469" spans="1:12" ht="17.100000000000001" customHeight="1">
      <c r="A1469" s="39" t="s">
        <v>682</v>
      </c>
      <c r="B1469" s="33" t="s">
        <v>1164</v>
      </c>
      <c r="C1469" s="34"/>
      <c r="D1469" s="35">
        <f>+집계표!$G$2</f>
        <v>1.1000000000000001</v>
      </c>
      <c r="E1469" s="40">
        <f>(G1469+I1469+K1469)</f>
        <v>41217</v>
      </c>
      <c r="F1469" s="40"/>
      <c r="G1469" s="40"/>
      <c r="H1469" s="40"/>
      <c r="I1469" s="40"/>
      <c r="J1469" s="40">
        <f>+G1467</f>
        <v>37470</v>
      </c>
      <c r="K1469" s="40">
        <f>TRUNC(D1469*J1469)</f>
        <v>41217</v>
      </c>
      <c r="L1469" s="23"/>
    </row>
    <row r="1470" spans="1:12" ht="17.100000000000001" customHeight="1">
      <c r="A1470" s="39" t="s">
        <v>670</v>
      </c>
      <c r="B1470" s="33" t="s">
        <v>425</v>
      </c>
      <c r="C1470" s="34"/>
      <c r="D1470" s="35">
        <f>+집계표!$H$2</f>
        <v>0.2</v>
      </c>
      <c r="E1470" s="40">
        <f>(G1470+I1470+K1470)</f>
        <v>15737</v>
      </c>
      <c r="F1470" s="40"/>
      <c r="G1470" s="40"/>
      <c r="H1470" s="40"/>
      <c r="I1470" s="40"/>
      <c r="J1470" s="40">
        <f>+J1469+K1469</f>
        <v>78687</v>
      </c>
      <c r="K1470" s="40">
        <f>TRUNC(D1470*J1470)</f>
        <v>15737</v>
      </c>
      <c r="L1470" s="23"/>
    </row>
    <row r="1471" spans="1:12" ht="17.100000000000001" customHeight="1">
      <c r="A1471" s="39" t="s">
        <v>718</v>
      </c>
      <c r="B1471" s="33"/>
      <c r="C1471" s="34"/>
      <c r="D1471" s="36"/>
      <c r="E1471" s="40">
        <f>SUM(E1467:E1470)</f>
        <v>136172</v>
      </c>
      <c r="F1471" s="40"/>
      <c r="G1471" s="40">
        <f>SUM(G1467:G1470)</f>
        <v>37470</v>
      </c>
      <c r="H1471" s="40"/>
      <c r="I1471" s="40"/>
      <c r="J1471" s="40"/>
      <c r="K1471" s="40">
        <f>SUM(K1467:K1470)</f>
        <v>98702</v>
      </c>
      <c r="L1471" s="23"/>
    </row>
    <row r="1472" spans="1:12" ht="17.100000000000001" customHeight="1">
      <c r="A1472" s="39"/>
      <c r="B1472" s="33"/>
      <c r="C1472" s="34"/>
      <c r="D1472" s="36"/>
      <c r="E1472" s="40"/>
      <c r="F1472" s="40"/>
      <c r="G1472" s="40"/>
      <c r="H1472" s="40"/>
      <c r="I1472" s="40"/>
      <c r="J1472" s="40"/>
      <c r="K1472" s="40"/>
      <c r="L1472" s="23"/>
    </row>
    <row r="1473" spans="1:12" ht="17.100000000000001" customHeight="1">
      <c r="A1473" s="41" t="s">
        <v>1994</v>
      </c>
      <c r="B1473" s="37"/>
      <c r="C1473" s="23"/>
      <c r="D1473" s="23"/>
      <c r="E1473" s="42"/>
      <c r="F1473" s="54"/>
      <c r="G1473" s="42"/>
      <c r="H1473" s="54"/>
      <c r="I1473" s="42"/>
      <c r="J1473" s="54"/>
      <c r="K1473" s="42"/>
      <c r="L1473" s="28"/>
    </row>
    <row r="1474" spans="1:12" ht="17.100000000000001" customHeight="1">
      <c r="A1474" s="22" t="s">
        <v>1154</v>
      </c>
      <c r="B1474" s="30"/>
      <c r="C1474" s="23" t="s">
        <v>685</v>
      </c>
      <c r="D1474" s="32">
        <v>0.1</v>
      </c>
      <c r="E1474" s="38">
        <f>+G1474+I1474+K1474</f>
        <v>27291</v>
      </c>
      <c r="F1474" s="38">
        <f>+인건비!$D$6</f>
        <v>272915</v>
      </c>
      <c r="G1474" s="38">
        <f>TRUNC(D1474*F1474)</f>
        <v>27291</v>
      </c>
      <c r="H1474" s="53"/>
      <c r="I1474" s="53"/>
      <c r="J1474" s="53"/>
      <c r="K1474" s="53"/>
      <c r="L1474" s="23"/>
    </row>
    <row r="1475" spans="1:12" ht="17.100000000000001" customHeight="1">
      <c r="A1475" s="22" t="s">
        <v>1181</v>
      </c>
      <c r="B1475" s="30"/>
      <c r="C1475" s="23" t="s">
        <v>685</v>
      </c>
      <c r="D1475" s="59">
        <v>0.25</v>
      </c>
      <c r="E1475" s="38">
        <f>+G1475+I1475+K1475</f>
        <v>59564</v>
      </c>
      <c r="F1475" s="38">
        <f>+인건비!$D$9</f>
        <v>238259</v>
      </c>
      <c r="G1475" s="38">
        <f>TRUNC(D1475*F1475)</f>
        <v>59564</v>
      </c>
      <c r="H1475" s="53"/>
      <c r="I1475" s="53"/>
      <c r="J1475" s="53"/>
      <c r="K1475" s="53"/>
      <c r="L1475" s="23"/>
    </row>
    <row r="1476" spans="1:12" ht="17.100000000000001" customHeight="1">
      <c r="A1476" s="22" t="s">
        <v>1187</v>
      </c>
      <c r="B1476" s="23"/>
      <c r="C1476" s="23" t="s">
        <v>685</v>
      </c>
      <c r="D1476" s="59">
        <v>0.25</v>
      </c>
      <c r="E1476" s="38">
        <f>+G1476+I1476+K1476</f>
        <v>53555</v>
      </c>
      <c r="F1476" s="38"/>
      <c r="G1476" s="38"/>
      <c r="H1476" s="38"/>
      <c r="I1476" s="38"/>
      <c r="J1476" s="38">
        <f>+인건비!$E$18</f>
        <v>214222</v>
      </c>
      <c r="K1476" s="38">
        <f>TRUNC(D1476*J1476)</f>
        <v>53555</v>
      </c>
      <c r="L1476" s="23"/>
    </row>
    <row r="1477" spans="1:12" ht="17.100000000000001" customHeight="1">
      <c r="A1477" s="22" t="s">
        <v>1182</v>
      </c>
      <c r="B1477" s="23"/>
      <c r="C1477" s="23" t="s">
        <v>685</v>
      </c>
      <c r="D1477" s="32">
        <v>0.5</v>
      </c>
      <c r="E1477" s="38">
        <f>+G1477+I1477+K1477</f>
        <v>82772</v>
      </c>
      <c r="F1477" s="38"/>
      <c r="G1477" s="38"/>
      <c r="H1477" s="38"/>
      <c r="I1477" s="38"/>
      <c r="J1477" s="38">
        <f>+인건비!$E$17</f>
        <v>165545</v>
      </c>
      <c r="K1477" s="38">
        <f>TRUNC(D1477*J1477)</f>
        <v>82772</v>
      </c>
      <c r="L1477" s="23"/>
    </row>
    <row r="1478" spans="1:12" ht="17.100000000000001" customHeight="1">
      <c r="A1478" s="22" t="s">
        <v>1485</v>
      </c>
      <c r="B1478" s="23" t="s">
        <v>1173</v>
      </c>
      <c r="C1478" s="23" t="s">
        <v>666</v>
      </c>
      <c r="D1478" s="32">
        <v>3</v>
      </c>
      <c r="E1478" s="38">
        <f>+G1478+I1478+K1478</f>
        <v>6695</v>
      </c>
      <c r="F1478" s="38"/>
      <c r="G1478" s="38"/>
      <c r="H1478" s="38"/>
      <c r="I1478" s="38"/>
      <c r="J1478" s="38">
        <f>SUM(G1474:G1475)+SUM(K1476:K1477)</f>
        <v>223182</v>
      </c>
      <c r="K1478" s="38">
        <f>TRUNC(D1478/100*J1478)</f>
        <v>6695</v>
      </c>
      <c r="L1478" s="23"/>
    </row>
    <row r="1479" spans="1:12" ht="17.100000000000001" customHeight="1">
      <c r="A1479" s="22" t="s">
        <v>701</v>
      </c>
      <c r="B1479" s="23"/>
      <c r="C1479" s="23"/>
      <c r="D1479" s="32"/>
      <c r="E1479" s="38">
        <f>SUM(E1474:E1478)</f>
        <v>229877</v>
      </c>
      <c r="F1479" s="38"/>
      <c r="G1479" s="38">
        <f>SUM(G1474:G1478)</f>
        <v>86855</v>
      </c>
      <c r="H1479" s="38"/>
      <c r="I1479" s="38"/>
      <c r="J1479" s="38"/>
      <c r="K1479" s="38">
        <f>SUM(K1474:K1478)</f>
        <v>143022</v>
      </c>
      <c r="L1479" s="23" t="s">
        <v>662</v>
      </c>
    </row>
    <row r="1480" spans="1:12" ht="17.100000000000001" customHeight="1">
      <c r="A1480" s="22"/>
      <c r="B1480" s="23"/>
      <c r="C1480" s="23"/>
      <c r="D1480" s="32"/>
      <c r="E1480" s="38"/>
      <c r="F1480" s="38"/>
      <c r="G1480" s="38"/>
      <c r="H1480" s="38"/>
      <c r="I1480" s="38"/>
      <c r="J1480" s="38"/>
      <c r="K1480" s="38"/>
      <c r="L1480" s="23"/>
    </row>
    <row r="1481" spans="1:12" ht="17.100000000000001" customHeight="1">
      <c r="A1481" s="39" t="s">
        <v>682</v>
      </c>
      <c r="B1481" s="33" t="s">
        <v>1164</v>
      </c>
      <c r="C1481" s="34"/>
      <c r="D1481" s="35">
        <f>+집계표!$G$2</f>
        <v>1.1000000000000001</v>
      </c>
      <c r="E1481" s="40">
        <f>(G1481+I1481+K1481)</f>
        <v>95540</v>
      </c>
      <c r="F1481" s="40"/>
      <c r="G1481" s="40"/>
      <c r="H1481" s="40"/>
      <c r="I1481" s="40"/>
      <c r="J1481" s="40">
        <f>+G1479</f>
        <v>86855</v>
      </c>
      <c r="K1481" s="40">
        <f>TRUNC(D1481*J1481)</f>
        <v>95540</v>
      </c>
      <c r="L1481" s="23"/>
    </row>
    <row r="1482" spans="1:12" ht="17.100000000000001" customHeight="1">
      <c r="A1482" s="39" t="s">
        <v>670</v>
      </c>
      <c r="B1482" s="33" t="s">
        <v>425</v>
      </c>
      <c r="C1482" s="34"/>
      <c r="D1482" s="35">
        <f>+집계표!$H$2</f>
        <v>0.2</v>
      </c>
      <c r="E1482" s="40">
        <f>(G1482+I1482+K1482)</f>
        <v>36479</v>
      </c>
      <c r="F1482" s="40"/>
      <c r="G1482" s="40"/>
      <c r="H1482" s="40"/>
      <c r="I1482" s="40"/>
      <c r="J1482" s="40">
        <f>+J1481+K1481</f>
        <v>182395</v>
      </c>
      <c r="K1482" s="40">
        <f>TRUNC(D1482*J1482)</f>
        <v>36479</v>
      </c>
      <c r="L1482" s="23"/>
    </row>
    <row r="1483" spans="1:12" ht="17.100000000000001" customHeight="1">
      <c r="A1483" s="39" t="s">
        <v>718</v>
      </c>
      <c r="B1483" s="33"/>
      <c r="C1483" s="34"/>
      <c r="D1483" s="36"/>
      <c r="E1483" s="40">
        <f>SUM(E1479:E1482)</f>
        <v>361896</v>
      </c>
      <c r="F1483" s="40"/>
      <c r="G1483" s="40">
        <f>SUM(G1479:G1482)</f>
        <v>86855</v>
      </c>
      <c r="H1483" s="40"/>
      <c r="I1483" s="40"/>
      <c r="J1483" s="40"/>
      <c r="K1483" s="40">
        <f>SUM(K1479:K1482)</f>
        <v>275041</v>
      </c>
      <c r="L1483" s="23"/>
    </row>
    <row r="1484" spans="1:12" ht="17.100000000000001" customHeight="1">
      <c r="A1484" s="39"/>
      <c r="B1484" s="33"/>
      <c r="C1484" s="34"/>
      <c r="D1484" s="36"/>
      <c r="E1484" s="40"/>
      <c r="F1484" s="40"/>
      <c r="G1484" s="40"/>
      <c r="H1484" s="40"/>
      <c r="I1484" s="40"/>
      <c r="J1484" s="40"/>
      <c r="K1484" s="40"/>
      <c r="L1484" s="23"/>
    </row>
    <row r="1485" spans="1:12" ht="17.100000000000001" customHeight="1">
      <c r="A1485" s="41" t="s">
        <v>1992</v>
      </c>
      <c r="B1485" s="37"/>
      <c r="C1485" s="23"/>
      <c r="D1485" s="23"/>
      <c r="E1485" s="42"/>
      <c r="F1485" s="54"/>
      <c r="G1485" s="42"/>
      <c r="H1485" s="54"/>
      <c r="I1485" s="42"/>
      <c r="J1485" s="54"/>
      <c r="K1485" s="42"/>
      <c r="L1485" s="28"/>
    </row>
    <row r="1486" spans="1:12" ht="17.100000000000001" customHeight="1">
      <c r="A1486" s="22" t="s">
        <v>1154</v>
      </c>
      <c r="B1486" s="30"/>
      <c r="C1486" s="23" t="s">
        <v>685</v>
      </c>
      <c r="D1486" s="59">
        <v>0.15</v>
      </c>
      <c r="E1486" s="38">
        <f>+G1486+I1486+K1486</f>
        <v>40937</v>
      </c>
      <c r="F1486" s="38">
        <f>+인건비!$D$6</f>
        <v>272915</v>
      </c>
      <c r="G1486" s="38">
        <f>TRUNC(D1486*F1486)</f>
        <v>40937</v>
      </c>
      <c r="H1486" s="53"/>
      <c r="I1486" s="53"/>
      <c r="J1486" s="53"/>
      <c r="K1486" s="53"/>
      <c r="L1486" s="23"/>
    </row>
    <row r="1487" spans="1:12" ht="17.100000000000001" customHeight="1">
      <c r="A1487" s="22" t="s">
        <v>1181</v>
      </c>
      <c r="B1487" s="30"/>
      <c r="C1487" s="23" t="s">
        <v>685</v>
      </c>
      <c r="D1487" s="59">
        <v>0.35</v>
      </c>
      <c r="E1487" s="38">
        <f>+G1487+I1487+K1487</f>
        <v>83390</v>
      </c>
      <c r="F1487" s="38">
        <f>+인건비!$D$9</f>
        <v>238259</v>
      </c>
      <c r="G1487" s="38">
        <f>TRUNC(D1487*F1487)</f>
        <v>83390</v>
      </c>
      <c r="H1487" s="53"/>
      <c r="I1487" s="53"/>
      <c r="J1487" s="53"/>
      <c r="K1487" s="53"/>
      <c r="L1487" s="23"/>
    </row>
    <row r="1488" spans="1:12" ht="17.100000000000001" customHeight="1">
      <c r="A1488" s="22" t="s">
        <v>1187</v>
      </c>
      <c r="B1488" s="23"/>
      <c r="C1488" s="23" t="s">
        <v>685</v>
      </c>
      <c r="D1488" s="59">
        <v>0.35</v>
      </c>
      <c r="E1488" s="38">
        <f>+G1488+I1488+K1488</f>
        <v>74977</v>
      </c>
      <c r="F1488" s="38"/>
      <c r="G1488" s="38"/>
      <c r="H1488" s="38"/>
      <c r="I1488" s="38"/>
      <c r="J1488" s="38">
        <f>+인건비!$E$18</f>
        <v>214222</v>
      </c>
      <c r="K1488" s="38">
        <f>TRUNC(D1488*J1488)</f>
        <v>74977</v>
      </c>
      <c r="L1488" s="23"/>
    </row>
    <row r="1489" spans="1:12" ht="17.100000000000001" customHeight="1">
      <c r="A1489" s="22" t="s">
        <v>1182</v>
      </c>
      <c r="B1489" s="23"/>
      <c r="C1489" s="23" t="s">
        <v>685</v>
      </c>
      <c r="D1489" s="32">
        <v>0.7</v>
      </c>
      <c r="E1489" s="38">
        <f>+G1489+I1489+K1489</f>
        <v>115881</v>
      </c>
      <c r="F1489" s="38"/>
      <c r="G1489" s="38"/>
      <c r="H1489" s="38"/>
      <c r="I1489" s="38"/>
      <c r="J1489" s="38">
        <f>+인건비!$E$17</f>
        <v>165545</v>
      </c>
      <c r="K1489" s="38">
        <f>TRUNC(D1489*J1489)</f>
        <v>115881</v>
      </c>
      <c r="L1489" s="23"/>
    </row>
    <row r="1490" spans="1:12" ht="17.100000000000001" customHeight="1">
      <c r="A1490" s="22" t="s">
        <v>1485</v>
      </c>
      <c r="B1490" s="23" t="s">
        <v>1173</v>
      </c>
      <c r="C1490" s="23" t="s">
        <v>666</v>
      </c>
      <c r="D1490" s="32">
        <v>3</v>
      </c>
      <c r="E1490" s="38">
        <f>+G1490+I1490+K1490</f>
        <v>9455</v>
      </c>
      <c r="F1490" s="38"/>
      <c r="G1490" s="38"/>
      <c r="H1490" s="38"/>
      <c r="I1490" s="38"/>
      <c r="J1490" s="38">
        <f>SUM(G1486:G1487)+SUM(K1488:K1489)</f>
        <v>315185</v>
      </c>
      <c r="K1490" s="38">
        <f>TRUNC(D1490/100*J1490)</f>
        <v>9455</v>
      </c>
      <c r="L1490" s="23"/>
    </row>
    <row r="1491" spans="1:12" ht="17.100000000000001" customHeight="1">
      <c r="A1491" s="22" t="s">
        <v>701</v>
      </c>
      <c r="B1491" s="23"/>
      <c r="C1491" s="23"/>
      <c r="D1491" s="32"/>
      <c r="E1491" s="38">
        <f>SUM(E1486:E1490)</f>
        <v>324640</v>
      </c>
      <c r="F1491" s="38"/>
      <c r="G1491" s="38">
        <f>SUM(G1486:G1490)</f>
        <v>124327</v>
      </c>
      <c r="H1491" s="38"/>
      <c r="I1491" s="38"/>
      <c r="J1491" s="38"/>
      <c r="K1491" s="38">
        <f>SUM(K1486:K1490)</f>
        <v>200313</v>
      </c>
      <c r="L1491" s="23" t="s">
        <v>662</v>
      </c>
    </row>
    <row r="1492" spans="1:12" ht="17.100000000000001" customHeight="1">
      <c r="A1492" s="22"/>
      <c r="B1492" s="23"/>
      <c r="C1492" s="23"/>
      <c r="D1492" s="32"/>
      <c r="E1492" s="38"/>
      <c r="F1492" s="38"/>
      <c r="G1492" s="38"/>
      <c r="H1492" s="38"/>
      <c r="I1492" s="38"/>
      <c r="J1492" s="38"/>
      <c r="K1492" s="38"/>
      <c r="L1492" s="23"/>
    </row>
    <row r="1493" spans="1:12" ht="17.100000000000001" customHeight="1">
      <c r="A1493" s="39" t="s">
        <v>682</v>
      </c>
      <c r="B1493" s="33" t="s">
        <v>1164</v>
      </c>
      <c r="C1493" s="34" t="s">
        <v>666</v>
      </c>
      <c r="D1493" s="35">
        <f>+집계표!$G$2</f>
        <v>1.1000000000000001</v>
      </c>
      <c r="E1493" s="40">
        <f>(G1493+I1493+K1493)</f>
        <v>136759</v>
      </c>
      <c r="F1493" s="40"/>
      <c r="G1493" s="40"/>
      <c r="H1493" s="40"/>
      <c r="I1493" s="40"/>
      <c r="J1493" s="40">
        <f>+G1491</f>
        <v>124327</v>
      </c>
      <c r="K1493" s="40">
        <f>TRUNC(D1493*J1493)</f>
        <v>136759</v>
      </c>
      <c r="L1493" s="23"/>
    </row>
    <row r="1494" spans="1:12" ht="17.100000000000001" customHeight="1">
      <c r="A1494" s="39" t="s">
        <v>670</v>
      </c>
      <c r="B1494" s="33" t="s">
        <v>425</v>
      </c>
      <c r="C1494" s="34" t="s">
        <v>666</v>
      </c>
      <c r="D1494" s="35">
        <f>+집계표!$H$2</f>
        <v>0.2</v>
      </c>
      <c r="E1494" s="40">
        <f>(G1494+I1494+K1494)</f>
        <v>52217</v>
      </c>
      <c r="F1494" s="40"/>
      <c r="G1494" s="40"/>
      <c r="H1494" s="40"/>
      <c r="I1494" s="40"/>
      <c r="J1494" s="40">
        <f>+J1493+K1493</f>
        <v>261086</v>
      </c>
      <c r="K1494" s="40">
        <f>TRUNC(D1494*J1494)</f>
        <v>52217</v>
      </c>
      <c r="L1494" s="23"/>
    </row>
    <row r="1495" spans="1:12" ht="17.100000000000001" customHeight="1">
      <c r="A1495" s="39" t="s">
        <v>718</v>
      </c>
      <c r="B1495" s="33"/>
      <c r="C1495" s="34"/>
      <c r="D1495" s="36"/>
      <c r="E1495" s="40">
        <f>SUM(E1491:E1494)</f>
        <v>513616</v>
      </c>
      <c r="F1495" s="40"/>
      <c r="G1495" s="40">
        <f>SUM(G1491:G1494)</f>
        <v>124327</v>
      </c>
      <c r="H1495" s="40"/>
      <c r="I1495" s="40"/>
      <c r="J1495" s="40"/>
      <c r="K1495" s="40">
        <f>SUM(K1491:K1494)</f>
        <v>389289</v>
      </c>
      <c r="L1495" s="23"/>
    </row>
    <row r="1496" spans="1:12" ht="17.100000000000001" customHeight="1">
      <c r="A1496" s="39"/>
      <c r="B1496" s="33"/>
      <c r="C1496" s="34"/>
      <c r="D1496" s="36"/>
      <c r="E1496" s="40"/>
      <c r="F1496" s="40"/>
      <c r="G1496" s="40"/>
      <c r="H1496" s="40"/>
      <c r="I1496" s="40"/>
      <c r="J1496" s="40"/>
      <c r="K1496" s="40"/>
      <c r="L1496" s="23"/>
    </row>
    <row r="1497" spans="1:12" ht="17.100000000000001" customHeight="1">
      <c r="A1497" s="41" t="s">
        <v>904</v>
      </c>
      <c r="B1497" s="37"/>
      <c r="C1497" s="23"/>
      <c r="D1497" s="23"/>
      <c r="E1497" s="42"/>
      <c r="F1497" s="54"/>
      <c r="G1497" s="42"/>
      <c r="H1497" s="54"/>
      <c r="I1497" s="42"/>
      <c r="J1497" s="54"/>
      <c r="K1497" s="42"/>
      <c r="L1497" s="28"/>
    </row>
    <row r="1498" spans="1:12" ht="17.100000000000001" customHeight="1">
      <c r="A1498" s="22" t="s">
        <v>1154</v>
      </c>
      <c r="B1498" s="30"/>
      <c r="C1498" s="23" t="s">
        <v>685</v>
      </c>
      <c r="D1498" s="59">
        <v>0.13</v>
      </c>
      <c r="E1498" s="38">
        <f>+G1498+I1498+K1498</f>
        <v>35478</v>
      </c>
      <c r="F1498" s="38">
        <f>+인건비!$D$6</f>
        <v>272915</v>
      </c>
      <c r="G1498" s="38">
        <f>TRUNC(D1498*F1498)</f>
        <v>35478</v>
      </c>
      <c r="H1498" s="53"/>
      <c r="I1498" s="53"/>
      <c r="J1498" s="53"/>
      <c r="K1498" s="53"/>
      <c r="L1498" s="23"/>
    </row>
    <row r="1499" spans="1:12" ht="17.100000000000001" customHeight="1">
      <c r="A1499" s="22" t="s">
        <v>678</v>
      </c>
      <c r="B1499" s="23"/>
      <c r="C1499" s="23" t="s">
        <v>685</v>
      </c>
      <c r="D1499" s="59">
        <v>0.38</v>
      </c>
      <c r="E1499" s="38">
        <f>+G1499+I1499+K1499</f>
        <v>84914</v>
      </c>
      <c r="F1499" s="38"/>
      <c r="G1499" s="38"/>
      <c r="H1499" s="38"/>
      <c r="I1499" s="38"/>
      <c r="J1499" s="38">
        <f>+인건비!$E$21</f>
        <v>223458</v>
      </c>
      <c r="K1499" s="38">
        <f>TRUNC(D1499*J1499)</f>
        <v>84914</v>
      </c>
      <c r="L1499" s="23"/>
    </row>
    <row r="1500" spans="1:12" ht="17.100000000000001" customHeight="1">
      <c r="A1500" s="22" t="s">
        <v>1187</v>
      </c>
      <c r="B1500" s="23"/>
      <c r="C1500" s="23" t="s">
        <v>685</v>
      </c>
      <c r="D1500" s="59">
        <v>0.38</v>
      </c>
      <c r="E1500" s="38">
        <f>+G1500+I1500+K1500</f>
        <v>81404</v>
      </c>
      <c r="F1500" s="38"/>
      <c r="G1500" s="38"/>
      <c r="H1500" s="38"/>
      <c r="I1500" s="38"/>
      <c r="J1500" s="38">
        <f>+인건비!$E$18</f>
        <v>214222</v>
      </c>
      <c r="K1500" s="38">
        <f>TRUNC(D1500*J1500)</f>
        <v>81404</v>
      </c>
      <c r="L1500" s="23"/>
    </row>
    <row r="1501" spans="1:12" ht="17.100000000000001" customHeight="1">
      <c r="A1501" s="22" t="s">
        <v>1182</v>
      </c>
      <c r="B1501" s="23"/>
      <c r="C1501" s="23" t="s">
        <v>685</v>
      </c>
      <c r="D1501" s="59">
        <v>0.76</v>
      </c>
      <c r="E1501" s="38">
        <f>+G1501+I1501+K1501</f>
        <v>125814</v>
      </c>
      <c r="F1501" s="38"/>
      <c r="G1501" s="38"/>
      <c r="H1501" s="38"/>
      <c r="I1501" s="38"/>
      <c r="J1501" s="38">
        <f>+인건비!$E$17</f>
        <v>165545</v>
      </c>
      <c r="K1501" s="38">
        <f>TRUNC(D1501*J1501)</f>
        <v>125814</v>
      </c>
      <c r="L1501" s="23"/>
    </row>
    <row r="1502" spans="1:12" ht="17.100000000000001" customHeight="1">
      <c r="A1502" s="22" t="s">
        <v>1485</v>
      </c>
      <c r="B1502" s="23" t="s">
        <v>1173</v>
      </c>
      <c r="C1502" s="23" t="s">
        <v>666</v>
      </c>
      <c r="D1502" s="32">
        <v>5</v>
      </c>
      <c r="E1502" s="38">
        <f>+G1502+I1502+K1502</f>
        <v>16380</v>
      </c>
      <c r="F1502" s="38"/>
      <c r="G1502" s="38"/>
      <c r="H1502" s="38"/>
      <c r="I1502" s="38"/>
      <c r="J1502" s="38">
        <f>SUM(G1498:G1498)+SUM(K1499:K1501)</f>
        <v>327610</v>
      </c>
      <c r="K1502" s="38">
        <f>TRUNC(D1502/100*J1502)</f>
        <v>16380</v>
      </c>
      <c r="L1502" s="23"/>
    </row>
    <row r="1503" spans="1:12" ht="17.100000000000001" customHeight="1">
      <c r="A1503" s="22" t="s">
        <v>701</v>
      </c>
      <c r="B1503" s="23"/>
      <c r="C1503" s="23"/>
      <c r="D1503" s="32"/>
      <c r="E1503" s="38">
        <f>SUM(E1498:E1502)</f>
        <v>343990</v>
      </c>
      <c r="F1503" s="38"/>
      <c r="G1503" s="38">
        <f>SUM(G1498:G1502)</f>
        <v>35478</v>
      </c>
      <c r="H1503" s="38"/>
      <c r="I1503" s="38"/>
      <c r="J1503" s="38"/>
      <c r="K1503" s="38">
        <f>SUM(K1498:K1502)</f>
        <v>308512</v>
      </c>
      <c r="L1503" s="23" t="s">
        <v>662</v>
      </c>
    </row>
    <row r="1504" spans="1:12" ht="17.100000000000001" customHeight="1">
      <c r="A1504" s="22"/>
      <c r="B1504" s="23"/>
      <c r="C1504" s="23"/>
      <c r="D1504" s="32"/>
      <c r="E1504" s="38"/>
      <c r="F1504" s="38"/>
      <c r="G1504" s="38"/>
      <c r="H1504" s="38"/>
      <c r="I1504" s="38"/>
      <c r="J1504" s="38"/>
      <c r="K1504" s="38"/>
      <c r="L1504" s="23"/>
    </row>
    <row r="1505" spans="1:12" ht="17.100000000000001" customHeight="1">
      <c r="A1505" s="39" t="s">
        <v>682</v>
      </c>
      <c r="B1505" s="33" t="s">
        <v>1164</v>
      </c>
      <c r="C1505" s="34"/>
      <c r="D1505" s="35">
        <f>+집계표!$G$2</f>
        <v>1.1000000000000001</v>
      </c>
      <c r="E1505" s="40">
        <f>(G1505+I1505+K1505)</f>
        <v>39025</v>
      </c>
      <c r="F1505" s="40"/>
      <c r="G1505" s="40"/>
      <c r="H1505" s="40"/>
      <c r="I1505" s="40"/>
      <c r="J1505" s="40">
        <f>+G1503</f>
        <v>35478</v>
      </c>
      <c r="K1505" s="40">
        <f>TRUNC(D1505*J1505)</f>
        <v>39025</v>
      </c>
      <c r="L1505" s="23"/>
    </row>
    <row r="1506" spans="1:12" ht="17.100000000000001" customHeight="1">
      <c r="A1506" s="39" t="s">
        <v>670</v>
      </c>
      <c r="B1506" s="33" t="s">
        <v>425</v>
      </c>
      <c r="C1506" s="34"/>
      <c r="D1506" s="35">
        <f>+집계표!$H$2</f>
        <v>0.2</v>
      </c>
      <c r="E1506" s="40">
        <f>(G1506+I1506+K1506)</f>
        <v>14900</v>
      </c>
      <c r="F1506" s="40"/>
      <c r="G1506" s="40"/>
      <c r="H1506" s="40"/>
      <c r="I1506" s="40"/>
      <c r="J1506" s="40">
        <f>+J1505+K1505</f>
        <v>74503</v>
      </c>
      <c r="K1506" s="40">
        <f>TRUNC(D1506*J1506)</f>
        <v>14900</v>
      </c>
      <c r="L1506" s="23"/>
    </row>
    <row r="1507" spans="1:12" ht="17.100000000000001" customHeight="1">
      <c r="A1507" s="39" t="s">
        <v>718</v>
      </c>
      <c r="B1507" s="33"/>
      <c r="C1507" s="34"/>
      <c r="D1507" s="36"/>
      <c r="E1507" s="40">
        <f>SUM(E1503:E1506)</f>
        <v>397915</v>
      </c>
      <c r="F1507" s="40"/>
      <c r="G1507" s="40">
        <f>SUM(G1503:G1506)</f>
        <v>35478</v>
      </c>
      <c r="H1507" s="40"/>
      <c r="I1507" s="40"/>
      <c r="J1507" s="40"/>
      <c r="K1507" s="40">
        <f>SUM(K1503:K1506)</f>
        <v>362437</v>
      </c>
      <c r="L1507" s="23"/>
    </row>
    <row r="1508" spans="1:12" ht="17.100000000000001" customHeight="1">
      <c r="A1508" s="39"/>
      <c r="B1508" s="33"/>
      <c r="C1508" s="34"/>
      <c r="D1508" s="36"/>
      <c r="E1508" s="40"/>
      <c r="F1508" s="40"/>
      <c r="G1508" s="40"/>
      <c r="H1508" s="40"/>
      <c r="I1508" s="40"/>
      <c r="J1508" s="40"/>
      <c r="K1508" s="40"/>
      <c r="L1508" s="23"/>
    </row>
    <row r="1509" spans="1:12" ht="17.100000000000001" customHeight="1">
      <c r="A1509" s="41" t="s">
        <v>929</v>
      </c>
      <c r="B1509" s="37"/>
      <c r="C1509" s="23"/>
      <c r="D1509" s="23"/>
      <c r="E1509" s="42"/>
      <c r="F1509" s="54"/>
      <c r="G1509" s="42"/>
      <c r="H1509" s="54"/>
      <c r="I1509" s="42"/>
      <c r="J1509" s="54"/>
      <c r="K1509" s="42"/>
      <c r="L1509" s="28"/>
    </row>
    <row r="1510" spans="1:12" ht="17.100000000000001" customHeight="1">
      <c r="A1510" s="22" t="s">
        <v>1154</v>
      </c>
      <c r="B1510" s="30"/>
      <c r="C1510" s="23" t="s">
        <v>685</v>
      </c>
      <c r="D1510" s="59">
        <v>0.19</v>
      </c>
      <c r="E1510" s="38">
        <f>+G1510+I1510+K1510</f>
        <v>51853</v>
      </c>
      <c r="F1510" s="38">
        <f>+인건비!$D$6</f>
        <v>272915</v>
      </c>
      <c r="G1510" s="38">
        <f>TRUNC(D1510*F1510)</f>
        <v>51853</v>
      </c>
      <c r="H1510" s="53"/>
      <c r="I1510" s="53"/>
      <c r="J1510" s="53"/>
      <c r="K1510" s="53"/>
      <c r="L1510" s="23"/>
    </row>
    <row r="1511" spans="1:12" ht="17.100000000000001" customHeight="1">
      <c r="A1511" s="22" t="s">
        <v>678</v>
      </c>
      <c r="B1511" s="23"/>
      <c r="C1511" s="23" t="s">
        <v>685</v>
      </c>
      <c r="D1511" s="59">
        <v>0.56999999999999995</v>
      </c>
      <c r="E1511" s="38">
        <f>+G1511+I1511+K1511</f>
        <v>127371</v>
      </c>
      <c r="F1511" s="38"/>
      <c r="G1511" s="38"/>
      <c r="H1511" s="38"/>
      <c r="I1511" s="38"/>
      <c r="J1511" s="38">
        <f>+인건비!$E$21</f>
        <v>223458</v>
      </c>
      <c r="K1511" s="38">
        <f>TRUNC(D1511*J1511)</f>
        <v>127371</v>
      </c>
      <c r="L1511" s="23"/>
    </row>
    <row r="1512" spans="1:12" ht="17.100000000000001" customHeight="1">
      <c r="A1512" s="22" t="s">
        <v>1187</v>
      </c>
      <c r="B1512" s="23"/>
      <c r="C1512" s="23" t="s">
        <v>685</v>
      </c>
      <c r="D1512" s="59">
        <v>0.56999999999999995</v>
      </c>
      <c r="E1512" s="38">
        <f>+G1512+I1512+K1512</f>
        <v>122106</v>
      </c>
      <c r="F1512" s="38"/>
      <c r="G1512" s="38"/>
      <c r="H1512" s="38"/>
      <c r="I1512" s="38"/>
      <c r="J1512" s="38">
        <f>+인건비!$E$18</f>
        <v>214222</v>
      </c>
      <c r="K1512" s="38">
        <f>TRUNC(D1512*J1512)</f>
        <v>122106</v>
      </c>
      <c r="L1512" s="23"/>
    </row>
    <row r="1513" spans="1:12" ht="17.100000000000001" customHeight="1">
      <c r="A1513" s="22" t="s">
        <v>1182</v>
      </c>
      <c r="B1513" s="23"/>
      <c r="C1513" s="23" t="s">
        <v>685</v>
      </c>
      <c r="D1513" s="59">
        <v>1.1399999999999999</v>
      </c>
      <c r="E1513" s="38">
        <f>+G1513+I1513+K1513</f>
        <v>188721</v>
      </c>
      <c r="F1513" s="38"/>
      <c r="G1513" s="38"/>
      <c r="H1513" s="38"/>
      <c r="I1513" s="38"/>
      <c r="J1513" s="38">
        <f>+인건비!$E$17</f>
        <v>165545</v>
      </c>
      <c r="K1513" s="38">
        <f>TRUNC(D1513*J1513)</f>
        <v>188721</v>
      </c>
      <c r="L1513" s="23"/>
    </row>
    <row r="1514" spans="1:12" ht="17.100000000000001" customHeight="1">
      <c r="A1514" s="22" t="s">
        <v>1485</v>
      </c>
      <c r="B1514" s="23" t="s">
        <v>1173</v>
      </c>
      <c r="C1514" s="23" t="s">
        <v>666</v>
      </c>
      <c r="D1514" s="32">
        <v>5</v>
      </c>
      <c r="E1514" s="38">
        <f>+G1514+I1514+K1514</f>
        <v>24502</v>
      </c>
      <c r="F1514" s="38"/>
      <c r="G1514" s="38"/>
      <c r="H1514" s="38"/>
      <c r="I1514" s="38"/>
      <c r="J1514" s="38">
        <f>SUM(G1510:G1510)+SUM(K1511:K1513)</f>
        <v>490051</v>
      </c>
      <c r="K1514" s="38">
        <f>TRUNC(D1514/100*J1514)</f>
        <v>24502</v>
      </c>
      <c r="L1514" s="23"/>
    </row>
    <row r="1515" spans="1:12" ht="17.100000000000001" customHeight="1">
      <c r="A1515" s="22" t="s">
        <v>701</v>
      </c>
      <c r="B1515" s="23"/>
      <c r="C1515" s="23"/>
      <c r="D1515" s="32"/>
      <c r="E1515" s="38">
        <f>SUM(E1510:E1514)</f>
        <v>514553</v>
      </c>
      <c r="F1515" s="38"/>
      <c r="G1515" s="38">
        <f>SUM(G1510:G1514)</f>
        <v>51853</v>
      </c>
      <c r="H1515" s="38"/>
      <c r="I1515" s="38"/>
      <c r="J1515" s="38"/>
      <c r="K1515" s="38">
        <f>SUM(K1510:K1514)</f>
        <v>462700</v>
      </c>
      <c r="L1515" s="23" t="s">
        <v>662</v>
      </c>
    </row>
    <row r="1516" spans="1:12" ht="17.100000000000001" customHeight="1">
      <c r="A1516" s="22"/>
      <c r="B1516" s="23"/>
      <c r="C1516" s="23"/>
      <c r="D1516" s="32"/>
      <c r="E1516" s="38"/>
      <c r="F1516" s="38"/>
      <c r="G1516" s="38"/>
      <c r="H1516" s="38"/>
      <c r="I1516" s="38"/>
      <c r="J1516" s="38"/>
      <c r="K1516" s="38"/>
      <c r="L1516" s="23"/>
    </row>
    <row r="1517" spans="1:12" ht="17.100000000000001" customHeight="1">
      <c r="A1517" s="39" t="s">
        <v>682</v>
      </c>
      <c r="B1517" s="33" t="s">
        <v>1164</v>
      </c>
      <c r="C1517" s="34"/>
      <c r="D1517" s="35">
        <f>+집계표!$G$2</f>
        <v>1.1000000000000001</v>
      </c>
      <c r="E1517" s="40">
        <f>(G1517+I1517+K1517)</f>
        <v>57038</v>
      </c>
      <c r="F1517" s="40"/>
      <c r="G1517" s="40"/>
      <c r="H1517" s="40"/>
      <c r="I1517" s="40"/>
      <c r="J1517" s="40">
        <f>+G1515</f>
        <v>51853</v>
      </c>
      <c r="K1517" s="40">
        <f>TRUNC(D1517*J1517)</f>
        <v>57038</v>
      </c>
      <c r="L1517" s="23"/>
    </row>
    <row r="1518" spans="1:12" ht="17.100000000000001" customHeight="1">
      <c r="A1518" s="39" t="s">
        <v>670</v>
      </c>
      <c r="B1518" s="33" t="s">
        <v>425</v>
      </c>
      <c r="C1518" s="34"/>
      <c r="D1518" s="35">
        <f>+집계표!$H$2</f>
        <v>0.2</v>
      </c>
      <c r="E1518" s="40">
        <f>(G1518+I1518+K1518)</f>
        <v>21778</v>
      </c>
      <c r="F1518" s="40"/>
      <c r="G1518" s="40"/>
      <c r="H1518" s="40"/>
      <c r="I1518" s="40"/>
      <c r="J1518" s="40">
        <f>+J1517+K1517</f>
        <v>108891</v>
      </c>
      <c r="K1518" s="40">
        <f>TRUNC(D1518*J1518)</f>
        <v>21778</v>
      </c>
      <c r="L1518" s="23"/>
    </row>
    <row r="1519" spans="1:12" ht="17.100000000000001" customHeight="1">
      <c r="A1519" s="39" t="s">
        <v>718</v>
      </c>
      <c r="B1519" s="33"/>
      <c r="C1519" s="34"/>
      <c r="D1519" s="36"/>
      <c r="E1519" s="40">
        <f>SUM(E1515:E1518)</f>
        <v>593369</v>
      </c>
      <c r="F1519" s="40"/>
      <c r="G1519" s="40">
        <f>SUM(G1515:G1518)</f>
        <v>51853</v>
      </c>
      <c r="H1519" s="40"/>
      <c r="I1519" s="40"/>
      <c r="J1519" s="40"/>
      <c r="K1519" s="40">
        <f>SUM(K1515:K1518)</f>
        <v>541516</v>
      </c>
      <c r="L1519" s="23"/>
    </row>
  </sheetData>
  <mergeCells count="10">
    <mergeCell ref="M1:W2"/>
    <mergeCell ref="C574:D574"/>
    <mergeCell ref="A564:A565"/>
    <mergeCell ref="A561:A563"/>
    <mergeCell ref="L1:L2"/>
    <mergeCell ref="A1:A2"/>
    <mergeCell ref="B1:B2"/>
    <mergeCell ref="C1:C2"/>
    <mergeCell ref="D1:D2"/>
    <mergeCell ref="E1:E2"/>
  </mergeCells>
  <phoneticPr fontId="50" type="noConversion"/>
  <printOptions horizontalCentered="1"/>
  <pageMargins left="0.2361111044883728" right="0.2361111044883728" top="0.35430556535720825" bottom="0.35430556535720825" header="0.15736110508441925" footer="0.19680555164813995"/>
  <pageSetup paperSize="9" scale="62" fitToHeight="0" orientation="portrait"/>
  <headerFooter alignWithMargins="0">
    <oddFooter>&amp;C&amp;"+,Regular"&amp;10&amp;A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567D4-7C78-459E-B8C1-515CA1762060}">
  <sheetPr codeName="Sheet7">
    <pageSetUpPr fitToPage="1"/>
  </sheetPr>
  <dimension ref="A1:IV448"/>
  <sheetViews>
    <sheetView zoomScale="85" zoomScaleNormal="85" zoomScaleSheetLayoutView="75" workbookViewId="0">
      <pane ySplit="2" topLeftCell="A3" activePane="bottomLeft" state="frozen"/>
      <selection activeCell="A104" sqref="A104"/>
      <selection pane="bottomLeft" activeCell="A104" sqref="A104"/>
    </sheetView>
  </sheetViews>
  <sheetFormatPr defaultRowHeight="17.25"/>
  <cols>
    <col min="1" max="1" width="21.25" style="25" customWidth="1"/>
    <col min="2" max="2" width="17.25" style="25" customWidth="1"/>
    <col min="3" max="3" width="4.625" style="25" customWidth="1"/>
    <col min="4" max="4" width="8.625" style="25" customWidth="1"/>
    <col min="5" max="5" width="13.625" style="25" customWidth="1"/>
    <col min="6" max="11" width="12.625" style="25" customWidth="1"/>
    <col min="12" max="12" width="10.375" style="25" customWidth="1"/>
    <col min="13" max="256" width="9" style="25"/>
  </cols>
  <sheetData>
    <row r="1" spans="1:23">
      <c r="A1" s="231" t="s">
        <v>419</v>
      </c>
      <c r="B1" s="231" t="s">
        <v>416</v>
      </c>
      <c r="C1" s="231" t="s">
        <v>664</v>
      </c>
      <c r="D1" s="231" t="s">
        <v>667</v>
      </c>
      <c r="E1" s="231" t="s">
        <v>417</v>
      </c>
      <c r="F1" s="51" t="s">
        <v>1135</v>
      </c>
      <c r="G1" s="51"/>
      <c r="H1" s="51" t="s">
        <v>1146</v>
      </c>
      <c r="I1" s="51"/>
      <c r="J1" s="51" t="s">
        <v>421</v>
      </c>
      <c r="K1" s="51"/>
      <c r="L1" s="231" t="s">
        <v>1145</v>
      </c>
      <c r="M1" s="221" t="s">
        <v>100</v>
      </c>
      <c r="N1" s="222"/>
      <c r="O1" s="222"/>
      <c r="P1" s="222"/>
      <c r="Q1" s="222"/>
      <c r="R1" s="222"/>
      <c r="S1" s="222"/>
      <c r="T1" s="222"/>
      <c r="U1" s="222"/>
      <c r="V1" s="222"/>
      <c r="W1" s="222"/>
    </row>
    <row r="2" spans="1:23">
      <c r="A2" s="231"/>
      <c r="B2" s="231"/>
      <c r="C2" s="231"/>
      <c r="D2" s="231"/>
      <c r="E2" s="231"/>
      <c r="F2" s="23" t="s">
        <v>1147</v>
      </c>
      <c r="G2" s="23" t="s">
        <v>1130</v>
      </c>
      <c r="H2" s="23" t="s">
        <v>1147</v>
      </c>
      <c r="I2" s="23" t="s">
        <v>1130</v>
      </c>
      <c r="J2" s="23" t="s">
        <v>1147</v>
      </c>
      <c r="K2" s="23" t="s">
        <v>1130</v>
      </c>
      <c r="L2" s="231"/>
      <c r="M2" s="221"/>
      <c r="N2" s="222"/>
      <c r="O2" s="222"/>
      <c r="P2" s="222"/>
      <c r="Q2" s="222"/>
      <c r="R2" s="222"/>
      <c r="S2" s="222"/>
      <c r="T2" s="222"/>
      <c r="U2" s="222"/>
      <c r="V2" s="222"/>
      <c r="W2" s="222"/>
    </row>
    <row r="3" spans="1:23">
      <c r="A3" s="52" t="s">
        <v>176</v>
      </c>
      <c r="B3" s="37"/>
      <c r="C3" s="23"/>
      <c r="D3" s="23"/>
      <c r="E3" s="38"/>
      <c r="F3" s="53"/>
      <c r="G3" s="38" t="s">
        <v>662</v>
      </c>
      <c r="H3" s="53"/>
      <c r="I3" s="38"/>
      <c r="J3" s="53"/>
      <c r="K3" s="38" t="s">
        <v>662</v>
      </c>
      <c r="L3" s="26"/>
    </row>
    <row r="4" spans="1:23">
      <c r="A4" s="52" t="s">
        <v>1826</v>
      </c>
      <c r="B4" s="37"/>
      <c r="C4" s="23"/>
      <c r="D4" s="23"/>
      <c r="E4" s="38"/>
      <c r="F4" s="53"/>
      <c r="G4" s="38" t="s">
        <v>662</v>
      </c>
      <c r="H4" s="53"/>
      <c r="I4" s="38"/>
      <c r="J4" s="53"/>
      <c r="K4" s="38" t="s">
        <v>662</v>
      </c>
      <c r="L4" s="26"/>
    </row>
    <row r="5" spans="1:23">
      <c r="A5" s="41" t="s">
        <v>1976</v>
      </c>
      <c r="B5" s="37"/>
      <c r="C5" s="23"/>
      <c r="D5" s="23"/>
      <c r="E5" s="42"/>
      <c r="F5" s="54"/>
      <c r="G5" s="42" t="s">
        <v>662</v>
      </c>
      <c r="H5" s="54"/>
      <c r="I5" s="42" t="s">
        <v>662</v>
      </c>
      <c r="J5" s="54"/>
      <c r="K5" s="42"/>
      <c r="L5" s="27"/>
    </row>
    <row r="6" spans="1:23">
      <c r="A6" s="22" t="s">
        <v>1154</v>
      </c>
      <c r="B6" s="30"/>
      <c r="C6" s="23" t="s">
        <v>685</v>
      </c>
      <c r="D6" s="59">
        <v>0.02</v>
      </c>
      <c r="E6" s="38">
        <f>+G6+I6+K6</f>
        <v>5458</v>
      </c>
      <c r="F6" s="38">
        <f>+인건비!$D$6</f>
        <v>272915</v>
      </c>
      <c r="G6" s="38">
        <f>TRUNC(D6*F6)</f>
        <v>5458</v>
      </c>
      <c r="H6" s="53"/>
      <c r="I6" s="53"/>
      <c r="J6" s="53"/>
      <c r="K6" s="53"/>
      <c r="L6" s="23"/>
    </row>
    <row r="7" spans="1:23" ht="17.25" customHeight="1">
      <c r="A7" s="22" t="s">
        <v>678</v>
      </c>
      <c r="B7" s="23"/>
      <c r="C7" s="23" t="s">
        <v>685</v>
      </c>
      <c r="D7" s="59">
        <v>7.0000000000000007E-2</v>
      </c>
      <c r="E7" s="38">
        <f t="shared" ref="E7:E14" si="0">+G7+I7+K7</f>
        <v>15642</v>
      </c>
      <c r="F7" s="38"/>
      <c r="G7" s="38"/>
      <c r="H7" s="38"/>
      <c r="I7" s="38"/>
      <c r="J7" s="38">
        <f>+인건비!$E$21</f>
        <v>223458</v>
      </c>
      <c r="K7" s="38">
        <f>TRUNC(D7*J7)</f>
        <v>15642</v>
      </c>
      <c r="L7" s="23"/>
    </row>
    <row r="8" spans="1:23" ht="17.25" customHeight="1">
      <c r="A8" s="22" t="s">
        <v>1187</v>
      </c>
      <c r="B8" s="23"/>
      <c r="C8" s="23" t="s">
        <v>685</v>
      </c>
      <c r="D8" s="59">
        <v>0.06</v>
      </c>
      <c r="E8" s="38">
        <f t="shared" si="0"/>
        <v>12853</v>
      </c>
      <c r="F8" s="38"/>
      <c r="G8" s="38"/>
      <c r="H8" s="38"/>
      <c r="I8" s="38"/>
      <c r="J8" s="38">
        <f>+인건비!$E$18</f>
        <v>214222</v>
      </c>
      <c r="K8" s="38">
        <f>TRUNC(D8*J8)</f>
        <v>12853</v>
      </c>
      <c r="L8" s="23"/>
    </row>
    <row r="9" spans="1:23" ht="17.25" customHeight="1">
      <c r="A9" s="22" t="s">
        <v>1182</v>
      </c>
      <c r="B9" s="23"/>
      <c r="C9" s="23" t="s">
        <v>685</v>
      </c>
      <c r="D9" s="59">
        <v>7.0000000000000007E-2</v>
      </c>
      <c r="E9" s="38">
        <f t="shared" si="0"/>
        <v>11588</v>
      </c>
      <c r="F9" s="38"/>
      <c r="G9" s="38"/>
      <c r="H9" s="38"/>
      <c r="I9" s="38"/>
      <c r="J9" s="38">
        <f>+인건비!$E$17</f>
        <v>165545</v>
      </c>
      <c r="K9" s="38">
        <f>TRUNC(D9*J9)</f>
        <v>11588</v>
      </c>
      <c r="L9" s="23"/>
    </row>
    <row r="10" spans="1:23" ht="17.25" customHeight="1">
      <c r="A10" s="22" t="s">
        <v>1498</v>
      </c>
      <c r="B10" s="23" t="s">
        <v>1489</v>
      </c>
      <c r="C10" s="23" t="s">
        <v>665</v>
      </c>
      <c r="D10" s="32">
        <v>0.1</v>
      </c>
      <c r="E10" s="38">
        <f t="shared" si="0"/>
        <v>1650</v>
      </c>
      <c r="F10" s="38"/>
      <c r="G10" s="38"/>
      <c r="H10" s="38">
        <f>+재료비!$K$27</f>
        <v>16500</v>
      </c>
      <c r="I10" s="38">
        <f>TRUNC(D10*H10)</f>
        <v>1650</v>
      </c>
      <c r="J10" s="38"/>
      <c r="K10" s="38"/>
      <c r="L10" s="23"/>
    </row>
    <row r="11" spans="1:23" ht="17.25" customHeight="1">
      <c r="A11" s="22" t="s">
        <v>791</v>
      </c>
      <c r="B11" s="23" t="s">
        <v>2033</v>
      </c>
      <c r="C11" s="23" t="s">
        <v>665</v>
      </c>
      <c r="D11" s="31">
        <v>1.4999999999999999E-2</v>
      </c>
      <c r="E11" s="38">
        <f t="shared" si="0"/>
        <v>4860</v>
      </c>
      <c r="F11" s="38"/>
      <c r="G11" s="38"/>
      <c r="H11" s="38">
        <f>+재료비!$K$28</f>
        <v>324000</v>
      </c>
      <c r="I11" s="38">
        <f>TRUNC(D11*H11)</f>
        <v>4860</v>
      </c>
      <c r="J11" s="38"/>
      <c r="K11" s="38"/>
      <c r="L11" s="23"/>
    </row>
    <row r="12" spans="1:23" ht="17.25" customHeight="1">
      <c r="A12" s="22" t="s">
        <v>681</v>
      </c>
      <c r="B12" s="23"/>
      <c r="C12" s="23" t="s">
        <v>739</v>
      </c>
      <c r="D12" s="32">
        <v>2.9</v>
      </c>
      <c r="E12" s="38">
        <f t="shared" si="0"/>
        <v>4367</v>
      </c>
      <c r="F12" s="38"/>
      <c r="G12" s="38"/>
      <c r="H12" s="38">
        <f>+재료비!$K$7</f>
        <v>1506</v>
      </c>
      <c r="I12" s="38">
        <f>TRUNC(D12*H12)</f>
        <v>4367</v>
      </c>
      <c r="J12" s="38"/>
      <c r="K12" s="38"/>
      <c r="L12" s="23"/>
    </row>
    <row r="13" spans="1:23" ht="17.25" customHeight="1">
      <c r="A13" s="22" t="s">
        <v>668</v>
      </c>
      <c r="B13" s="23" t="s">
        <v>1327</v>
      </c>
      <c r="C13" s="23" t="s">
        <v>666</v>
      </c>
      <c r="D13" s="32">
        <v>16</v>
      </c>
      <c r="E13" s="38">
        <f t="shared" si="0"/>
        <v>698</v>
      </c>
      <c r="F13" s="38"/>
      <c r="G13" s="38"/>
      <c r="H13" s="38">
        <f>+I12</f>
        <v>4367</v>
      </c>
      <c r="I13" s="38">
        <f>TRUNC(D13/100*H13)</f>
        <v>698</v>
      </c>
      <c r="J13" s="38"/>
      <c r="K13" s="38"/>
      <c r="L13" s="23"/>
    </row>
    <row r="14" spans="1:23" ht="17.25" customHeight="1">
      <c r="A14" s="22" t="s">
        <v>1354</v>
      </c>
      <c r="B14" s="23"/>
      <c r="C14" s="23" t="s">
        <v>770</v>
      </c>
      <c r="D14" s="32">
        <v>0.5</v>
      </c>
      <c r="E14" s="38">
        <f t="shared" si="0"/>
        <v>14020</v>
      </c>
      <c r="F14" s="38"/>
      <c r="G14" s="38"/>
      <c r="H14" s="38"/>
      <c r="I14" s="38"/>
      <c r="J14" s="38">
        <f>+기계손료!$J$40</f>
        <v>28041</v>
      </c>
      <c r="K14" s="38">
        <f>TRUNC(D14*J14)</f>
        <v>14020</v>
      </c>
      <c r="L14" s="23"/>
    </row>
    <row r="15" spans="1:23">
      <c r="A15" s="22" t="s">
        <v>701</v>
      </c>
      <c r="B15" s="23"/>
      <c r="C15" s="23"/>
      <c r="D15" s="32"/>
      <c r="E15" s="38">
        <f>SUM(E6:E14)</f>
        <v>71136</v>
      </c>
      <c r="F15" s="38"/>
      <c r="G15" s="38">
        <f>SUM(G6:G14)</f>
        <v>5458</v>
      </c>
      <c r="H15" s="38"/>
      <c r="I15" s="38">
        <f>SUM(I6:I14)</f>
        <v>11575</v>
      </c>
      <c r="J15" s="38"/>
      <c r="K15" s="38">
        <f>SUM(K6:K14)</f>
        <v>54103</v>
      </c>
      <c r="L15" s="29"/>
    </row>
    <row r="16" spans="1:23">
      <c r="A16" s="22"/>
      <c r="B16" s="23"/>
      <c r="C16" s="23"/>
      <c r="D16" s="32"/>
      <c r="E16" s="38"/>
      <c r="F16" s="38"/>
      <c r="G16" s="38"/>
      <c r="H16" s="38"/>
      <c r="I16" s="38"/>
      <c r="J16" s="38"/>
      <c r="K16" s="38"/>
      <c r="L16" s="29"/>
    </row>
    <row r="17" spans="1:12">
      <c r="A17" s="39" t="s">
        <v>682</v>
      </c>
      <c r="B17" s="33" t="s">
        <v>1164</v>
      </c>
      <c r="C17" s="34"/>
      <c r="D17" s="35">
        <f>+집계표!$G$2</f>
        <v>1.1000000000000001</v>
      </c>
      <c r="E17" s="40">
        <f>(G17+I17+K17)</f>
        <v>6003</v>
      </c>
      <c r="F17" s="40"/>
      <c r="G17" s="40"/>
      <c r="H17" s="40"/>
      <c r="I17" s="40"/>
      <c r="J17" s="40">
        <f>+G15</f>
        <v>5458</v>
      </c>
      <c r="K17" s="40">
        <f>TRUNC(D17*J17)</f>
        <v>6003</v>
      </c>
      <c r="L17" s="23"/>
    </row>
    <row r="18" spans="1:12">
      <c r="A18" s="39" t="s">
        <v>670</v>
      </c>
      <c r="B18" s="33" t="s">
        <v>425</v>
      </c>
      <c r="C18" s="34"/>
      <c r="D18" s="35">
        <f>+집계표!$H$2</f>
        <v>0.2</v>
      </c>
      <c r="E18" s="40">
        <f>(G18+I18+K18)</f>
        <v>2292</v>
      </c>
      <c r="F18" s="40"/>
      <c r="G18" s="40"/>
      <c r="H18" s="40"/>
      <c r="I18" s="40"/>
      <c r="J18" s="40">
        <f>+J17+K17</f>
        <v>11461</v>
      </c>
      <c r="K18" s="40">
        <f>TRUNC(D18*J18)</f>
        <v>2292</v>
      </c>
      <c r="L18" s="23"/>
    </row>
    <row r="19" spans="1:12">
      <c r="A19" s="39" t="s">
        <v>718</v>
      </c>
      <c r="B19" s="33"/>
      <c r="C19" s="34"/>
      <c r="D19" s="36"/>
      <c r="E19" s="40">
        <f>SUM(E15:E18)</f>
        <v>79431</v>
      </c>
      <c r="F19" s="40"/>
      <c r="G19" s="40">
        <f>SUM(G15:G18)</f>
        <v>5458</v>
      </c>
      <c r="H19" s="40"/>
      <c r="I19" s="40">
        <f>SUM(I15:I18)</f>
        <v>11575</v>
      </c>
      <c r="J19" s="40"/>
      <c r="K19" s="40">
        <f>SUM(K15:K18)</f>
        <v>62398</v>
      </c>
      <c r="L19" s="23"/>
    </row>
    <row r="20" spans="1:12" ht="17.25" customHeight="1">
      <c r="A20" s="39"/>
      <c r="B20" s="30"/>
      <c r="C20" s="23"/>
      <c r="D20" s="32"/>
      <c r="E20" s="38"/>
      <c r="F20" s="38"/>
      <c r="G20" s="38"/>
      <c r="H20" s="53"/>
      <c r="I20" s="38"/>
      <c r="J20" s="38"/>
      <c r="K20" s="38"/>
      <c r="L20" s="23"/>
    </row>
    <row r="21" spans="1:12">
      <c r="A21" s="41" t="s">
        <v>1104</v>
      </c>
      <c r="B21" s="37"/>
      <c r="C21" s="23"/>
      <c r="D21" s="23"/>
      <c r="E21" s="42"/>
      <c r="F21" s="54"/>
      <c r="G21" s="42" t="s">
        <v>662</v>
      </c>
      <c r="H21" s="54"/>
      <c r="I21" s="42" t="s">
        <v>662</v>
      </c>
      <c r="J21" s="54"/>
      <c r="K21" s="42"/>
      <c r="L21" s="27"/>
    </row>
    <row r="22" spans="1:12">
      <c r="A22" s="22" t="s">
        <v>1172</v>
      </c>
      <c r="B22" s="30"/>
      <c r="C22" s="23" t="s">
        <v>685</v>
      </c>
      <c r="D22" s="32">
        <v>2</v>
      </c>
      <c r="E22" s="38">
        <f t="shared" ref="E22:E32" si="1">+G22+I22+K22</f>
        <v>693710</v>
      </c>
      <c r="F22" s="38">
        <f>+인건비!$D$4</f>
        <v>346855</v>
      </c>
      <c r="G22" s="38">
        <f>TRUNC(D22*F22)</f>
        <v>693710</v>
      </c>
      <c r="H22" s="53"/>
      <c r="I22" s="53"/>
      <c r="J22" s="53"/>
      <c r="K22" s="53"/>
      <c r="L22" s="23"/>
    </row>
    <row r="23" spans="1:12">
      <c r="A23" s="22" t="s">
        <v>1154</v>
      </c>
      <c r="B23" s="30"/>
      <c r="C23" s="23" t="s">
        <v>685</v>
      </c>
      <c r="D23" s="32">
        <v>2</v>
      </c>
      <c r="E23" s="38">
        <f>+G23+I23+K23</f>
        <v>545830</v>
      </c>
      <c r="F23" s="38">
        <f>+인건비!$D$6</f>
        <v>272915</v>
      </c>
      <c r="G23" s="38">
        <f>TRUNC(D23*F23)</f>
        <v>545830</v>
      </c>
      <c r="H23" s="53"/>
      <c r="I23" s="53"/>
      <c r="J23" s="53"/>
      <c r="K23" s="53"/>
      <c r="L23" s="23"/>
    </row>
    <row r="24" spans="1:12" ht="17.25" customHeight="1">
      <c r="A24" s="22" t="s">
        <v>678</v>
      </c>
      <c r="B24" s="23"/>
      <c r="C24" s="23" t="s">
        <v>685</v>
      </c>
      <c r="D24" s="32">
        <v>1</v>
      </c>
      <c r="E24" s="38">
        <f t="shared" si="1"/>
        <v>223458</v>
      </c>
      <c r="F24" s="38"/>
      <c r="G24" s="38"/>
      <c r="H24" s="38"/>
      <c r="I24" s="38"/>
      <c r="J24" s="38">
        <f>+인건비!$E$21</f>
        <v>223458</v>
      </c>
      <c r="K24" s="38">
        <f>TRUNC(D24*J24)</f>
        <v>223458</v>
      </c>
      <c r="L24" s="23"/>
    </row>
    <row r="25" spans="1:12" ht="17.25" customHeight="1">
      <c r="A25" s="22" t="s">
        <v>1187</v>
      </c>
      <c r="B25" s="23"/>
      <c r="C25" s="23" t="s">
        <v>685</v>
      </c>
      <c r="D25" s="32">
        <v>1</v>
      </c>
      <c r="E25" s="38">
        <f t="shared" si="1"/>
        <v>214222</v>
      </c>
      <c r="F25" s="38"/>
      <c r="G25" s="38"/>
      <c r="H25" s="38"/>
      <c r="I25" s="38"/>
      <c r="J25" s="38">
        <f>+인건비!$E$18</f>
        <v>214222</v>
      </c>
      <c r="K25" s="38">
        <f>TRUNC(D25*J25)</f>
        <v>214222</v>
      </c>
      <c r="L25" s="23"/>
    </row>
    <row r="26" spans="1:12" ht="17.25" customHeight="1">
      <c r="A26" s="22" t="s">
        <v>1182</v>
      </c>
      <c r="B26" s="23"/>
      <c r="C26" s="23" t="s">
        <v>685</v>
      </c>
      <c r="D26" s="32">
        <v>1</v>
      </c>
      <c r="E26" s="38">
        <f t="shared" si="1"/>
        <v>165545</v>
      </c>
      <c r="F26" s="38"/>
      <c r="G26" s="38"/>
      <c r="H26" s="38"/>
      <c r="I26" s="38"/>
      <c r="J26" s="38">
        <f>+인건비!$E$17</f>
        <v>165545</v>
      </c>
      <c r="K26" s="38">
        <f>TRUNC(D26*J26)</f>
        <v>165545</v>
      </c>
      <c r="L26" s="23"/>
    </row>
    <row r="27" spans="1:12" ht="17.25" customHeight="1">
      <c r="A27" s="22" t="s">
        <v>1498</v>
      </c>
      <c r="B27" s="23" t="s">
        <v>1489</v>
      </c>
      <c r="C27" s="23" t="s">
        <v>665</v>
      </c>
      <c r="D27" s="32">
        <v>0.5</v>
      </c>
      <c r="E27" s="38">
        <f t="shared" si="1"/>
        <v>8250</v>
      </c>
      <c r="F27" s="38"/>
      <c r="G27" s="38"/>
      <c r="H27" s="38">
        <f>+재료비!$K$27</f>
        <v>16500</v>
      </c>
      <c r="I27" s="38">
        <f>TRUNC(D27*H27)</f>
        <v>8250</v>
      </c>
      <c r="J27" s="38"/>
      <c r="K27" s="38"/>
      <c r="L27" s="23"/>
    </row>
    <row r="28" spans="1:12" ht="17.25" customHeight="1">
      <c r="A28" s="22" t="s">
        <v>791</v>
      </c>
      <c r="B28" s="23" t="s">
        <v>2033</v>
      </c>
      <c r="C28" s="23" t="s">
        <v>665</v>
      </c>
      <c r="D28" s="32">
        <v>0.1</v>
      </c>
      <c r="E28" s="38">
        <f t="shared" si="1"/>
        <v>32400</v>
      </c>
      <c r="F28" s="38"/>
      <c r="G28" s="38"/>
      <c r="H28" s="38">
        <f>+재료비!$K$28</f>
        <v>324000</v>
      </c>
      <c r="I28" s="38">
        <f>TRUNC(D28*H28)</f>
        <v>32400</v>
      </c>
      <c r="J28" s="38"/>
      <c r="K28" s="38"/>
      <c r="L28" s="23"/>
    </row>
    <row r="29" spans="1:12" ht="17.25" customHeight="1">
      <c r="A29" s="22" t="s">
        <v>681</v>
      </c>
      <c r="B29" s="23"/>
      <c r="C29" s="23" t="s">
        <v>739</v>
      </c>
      <c r="D29" s="32">
        <v>11.6</v>
      </c>
      <c r="E29" s="38">
        <f t="shared" si="1"/>
        <v>17469</v>
      </c>
      <c r="F29" s="38"/>
      <c r="G29" s="38"/>
      <c r="H29" s="38">
        <f>+재료비!$K$7</f>
        <v>1506</v>
      </c>
      <c r="I29" s="38">
        <f>TRUNC(D29*H29)</f>
        <v>17469</v>
      </c>
      <c r="J29" s="38"/>
      <c r="K29" s="38"/>
      <c r="L29" s="23"/>
    </row>
    <row r="30" spans="1:12" ht="17.25" customHeight="1">
      <c r="A30" s="22" t="s">
        <v>668</v>
      </c>
      <c r="B30" s="23" t="s">
        <v>1327</v>
      </c>
      <c r="C30" s="23" t="s">
        <v>666</v>
      </c>
      <c r="D30" s="32">
        <v>16</v>
      </c>
      <c r="E30" s="38">
        <f t="shared" si="1"/>
        <v>2795</v>
      </c>
      <c r="F30" s="38"/>
      <c r="G30" s="38"/>
      <c r="H30" s="38">
        <f>+I29</f>
        <v>17469</v>
      </c>
      <c r="I30" s="38">
        <f>TRUNC(D30/100*H30)</f>
        <v>2795</v>
      </c>
      <c r="J30" s="38"/>
      <c r="K30" s="38"/>
      <c r="L30" s="23"/>
    </row>
    <row r="31" spans="1:12" ht="17.25" customHeight="1">
      <c r="A31" s="22" t="s">
        <v>1354</v>
      </c>
      <c r="B31" s="23"/>
      <c r="C31" s="23" t="s">
        <v>770</v>
      </c>
      <c r="D31" s="32">
        <v>8</v>
      </c>
      <c r="E31" s="38">
        <f>+G31+I31+K31</f>
        <v>224328</v>
      </c>
      <c r="F31" s="38"/>
      <c r="G31" s="38"/>
      <c r="H31" s="38"/>
      <c r="I31" s="38"/>
      <c r="J31" s="38">
        <f>+기계손료!$J$40</f>
        <v>28041</v>
      </c>
      <c r="K31" s="38">
        <f>TRUNC(D31*J31)</f>
        <v>224328</v>
      </c>
      <c r="L31" s="23"/>
    </row>
    <row r="32" spans="1:12" ht="17.25" customHeight="1">
      <c r="A32" s="22" t="s">
        <v>2029</v>
      </c>
      <c r="B32" s="23"/>
      <c r="C32" s="23" t="s">
        <v>770</v>
      </c>
      <c r="D32" s="32">
        <v>8</v>
      </c>
      <c r="E32" s="38">
        <f t="shared" si="1"/>
        <v>140640</v>
      </c>
      <c r="F32" s="38"/>
      <c r="G32" s="38"/>
      <c r="H32" s="38"/>
      <c r="I32" s="38"/>
      <c r="J32" s="38">
        <f>+기계손료!J82</f>
        <v>17580</v>
      </c>
      <c r="K32" s="38">
        <f>TRUNC(D32*J32)</f>
        <v>140640</v>
      </c>
      <c r="L32" s="23"/>
    </row>
    <row r="33" spans="1:12">
      <c r="A33" s="22" t="s">
        <v>701</v>
      </c>
      <c r="B33" s="23"/>
      <c r="C33" s="23"/>
      <c r="D33" s="32"/>
      <c r="E33" s="38">
        <f>SUM(E22:E32)</f>
        <v>2268647</v>
      </c>
      <c r="F33" s="38"/>
      <c r="G33" s="38">
        <f>SUM(G22:G32)</f>
        <v>1239540</v>
      </c>
      <c r="H33" s="38"/>
      <c r="I33" s="38">
        <f>SUM(I22:I32)</f>
        <v>60914</v>
      </c>
      <c r="J33" s="38"/>
      <c r="K33" s="38">
        <f>SUM(K22:K32)</f>
        <v>968193</v>
      </c>
      <c r="L33" s="29"/>
    </row>
    <row r="34" spans="1:12">
      <c r="A34" s="22"/>
      <c r="B34" s="23"/>
      <c r="C34" s="23"/>
      <c r="D34" s="32"/>
      <c r="E34" s="38"/>
      <c r="F34" s="38"/>
      <c r="G34" s="38"/>
      <c r="H34" s="38"/>
      <c r="I34" s="38"/>
      <c r="J34" s="38"/>
      <c r="K34" s="38"/>
      <c r="L34" s="29"/>
    </row>
    <row r="35" spans="1:12">
      <c r="A35" s="39" t="s">
        <v>682</v>
      </c>
      <c r="B35" s="33" t="s">
        <v>1164</v>
      </c>
      <c r="C35" s="34"/>
      <c r="D35" s="35">
        <f>+집계표!$G$2</f>
        <v>1.1000000000000001</v>
      </c>
      <c r="E35" s="40">
        <f>(G35+I35+K35)</f>
        <v>1363494</v>
      </c>
      <c r="F35" s="40"/>
      <c r="G35" s="40"/>
      <c r="H35" s="40"/>
      <c r="I35" s="40"/>
      <c r="J35" s="40">
        <f>+G33</f>
        <v>1239540</v>
      </c>
      <c r="K35" s="40">
        <f>TRUNC(D35*J35)</f>
        <v>1363494</v>
      </c>
      <c r="L35" s="23"/>
    </row>
    <row r="36" spans="1:12">
      <c r="A36" s="39" t="s">
        <v>670</v>
      </c>
      <c r="B36" s="33" t="s">
        <v>425</v>
      </c>
      <c r="C36" s="34"/>
      <c r="D36" s="35">
        <f>+집계표!$H$2</f>
        <v>0.2</v>
      </c>
      <c r="E36" s="40">
        <f>(G36+I36+K36)</f>
        <v>520606</v>
      </c>
      <c r="F36" s="40"/>
      <c r="G36" s="40"/>
      <c r="H36" s="40"/>
      <c r="I36" s="40"/>
      <c r="J36" s="40">
        <f>+J35+K35</f>
        <v>2603034</v>
      </c>
      <c r="K36" s="40">
        <f>TRUNC(D36*J36)</f>
        <v>520606</v>
      </c>
      <c r="L36" s="23"/>
    </row>
    <row r="37" spans="1:12">
      <c r="A37" s="39" t="s">
        <v>718</v>
      </c>
      <c r="B37" s="33"/>
      <c r="C37" s="34"/>
      <c r="D37" s="36"/>
      <c r="E37" s="40">
        <f>SUM(E33:E36)</f>
        <v>4152747</v>
      </c>
      <c r="F37" s="40"/>
      <c r="G37" s="40">
        <f>SUM(G33:G36)</f>
        <v>1239540</v>
      </c>
      <c r="H37" s="40"/>
      <c r="I37" s="40">
        <f>SUM(I33:I36)</f>
        <v>60914</v>
      </c>
      <c r="J37" s="40"/>
      <c r="K37" s="40">
        <f>SUM(K33:K36)</f>
        <v>2852293</v>
      </c>
      <c r="L37" s="23"/>
    </row>
    <row r="38" spans="1:12" ht="17.25" customHeight="1">
      <c r="A38" s="39"/>
      <c r="B38" s="30"/>
      <c r="C38" s="23"/>
      <c r="D38" s="32"/>
      <c r="E38" s="38"/>
      <c r="F38" s="38"/>
      <c r="G38" s="38"/>
      <c r="H38" s="53"/>
      <c r="I38" s="38"/>
      <c r="J38" s="38"/>
      <c r="K38" s="38"/>
      <c r="L38" s="23"/>
    </row>
    <row r="39" spans="1:12">
      <c r="A39" s="41" t="s">
        <v>1122</v>
      </c>
      <c r="B39" s="37"/>
      <c r="C39" s="23"/>
      <c r="D39" s="23"/>
      <c r="E39" s="42"/>
      <c r="F39" s="54"/>
      <c r="G39" s="42" t="s">
        <v>662</v>
      </c>
      <c r="H39" s="54"/>
      <c r="I39" s="42" t="s">
        <v>662</v>
      </c>
      <c r="J39" s="54"/>
      <c r="K39" s="42"/>
      <c r="L39" s="27"/>
    </row>
    <row r="40" spans="1:12">
      <c r="A40" s="22" t="s">
        <v>1154</v>
      </c>
      <c r="B40" s="30"/>
      <c r="C40" s="23" t="s">
        <v>685</v>
      </c>
      <c r="D40" s="32">
        <v>0.3</v>
      </c>
      <c r="E40" s="38">
        <f>+G40+I40+K40</f>
        <v>81874</v>
      </c>
      <c r="F40" s="38">
        <f>+인건비!$D$6</f>
        <v>272915</v>
      </c>
      <c r="G40" s="38">
        <f>TRUNC(D40*F40)</f>
        <v>81874</v>
      </c>
      <c r="H40" s="53"/>
      <c r="I40" s="53"/>
      <c r="J40" s="53"/>
      <c r="K40" s="53"/>
      <c r="L40" s="23"/>
    </row>
    <row r="41" spans="1:12" ht="17.25" customHeight="1">
      <c r="A41" s="22" t="s">
        <v>678</v>
      </c>
      <c r="B41" s="23"/>
      <c r="C41" s="23" t="s">
        <v>685</v>
      </c>
      <c r="D41" s="32">
        <v>0.9</v>
      </c>
      <c r="E41" s="38">
        <f t="shared" ref="E41:E46" si="2">+G41+I41+K41</f>
        <v>201112</v>
      </c>
      <c r="F41" s="38"/>
      <c r="G41" s="38"/>
      <c r="H41" s="38"/>
      <c r="I41" s="38"/>
      <c r="J41" s="38">
        <f>+인건비!$E$21</f>
        <v>223458</v>
      </c>
      <c r="K41" s="38">
        <f>TRUNC(D41*J41)</f>
        <v>201112</v>
      </c>
      <c r="L41" s="23"/>
    </row>
    <row r="42" spans="1:12" ht="17.25" customHeight="1">
      <c r="A42" s="22" t="s">
        <v>1187</v>
      </c>
      <c r="B42" s="23"/>
      <c r="C42" s="23" t="s">
        <v>685</v>
      </c>
      <c r="D42" s="32">
        <v>0.9</v>
      </c>
      <c r="E42" s="38">
        <f t="shared" si="2"/>
        <v>192799</v>
      </c>
      <c r="F42" s="38"/>
      <c r="G42" s="38"/>
      <c r="H42" s="38"/>
      <c r="I42" s="38"/>
      <c r="J42" s="38">
        <f>+인건비!$E$18</f>
        <v>214222</v>
      </c>
      <c r="K42" s="38">
        <f>TRUNC(D42*J42)</f>
        <v>192799</v>
      </c>
      <c r="L42" s="23"/>
    </row>
    <row r="43" spans="1:12" ht="17.25" customHeight="1">
      <c r="A43" s="22" t="s">
        <v>1182</v>
      </c>
      <c r="B43" s="23"/>
      <c r="C43" s="23" t="s">
        <v>685</v>
      </c>
      <c r="D43" s="32">
        <v>1.8</v>
      </c>
      <c r="E43" s="38">
        <f t="shared" si="2"/>
        <v>297981</v>
      </c>
      <c r="F43" s="38"/>
      <c r="G43" s="38"/>
      <c r="H43" s="38"/>
      <c r="I43" s="38"/>
      <c r="J43" s="38">
        <f>+인건비!$E$17</f>
        <v>165545</v>
      </c>
      <c r="K43" s="38">
        <f>TRUNC(D43*J43)</f>
        <v>297981</v>
      </c>
      <c r="L43" s="23"/>
    </row>
    <row r="44" spans="1:12" ht="17.25" customHeight="1">
      <c r="A44" s="22" t="s">
        <v>699</v>
      </c>
      <c r="B44" s="23" t="s">
        <v>1471</v>
      </c>
      <c r="C44" s="23" t="s">
        <v>665</v>
      </c>
      <c r="D44" s="32">
        <v>1</v>
      </c>
      <c r="E44" s="38">
        <f t="shared" si="2"/>
        <v>25000</v>
      </c>
      <c r="F44" s="38"/>
      <c r="G44" s="38"/>
      <c r="H44" s="38">
        <f>+재료비!$K$77</f>
        <v>25000</v>
      </c>
      <c r="I44" s="38">
        <f>TRUNC(D44*H44)</f>
        <v>25000</v>
      </c>
      <c r="J44" s="38"/>
      <c r="K44" s="38"/>
      <c r="L44" s="23"/>
    </row>
    <row r="45" spans="1:12" ht="17.25" customHeight="1">
      <c r="A45" s="22" t="s">
        <v>681</v>
      </c>
      <c r="B45" s="23"/>
      <c r="C45" s="23" t="s">
        <v>739</v>
      </c>
      <c r="D45" s="59">
        <v>41.76</v>
      </c>
      <c r="E45" s="38">
        <f t="shared" si="2"/>
        <v>62890</v>
      </c>
      <c r="F45" s="38"/>
      <c r="G45" s="38"/>
      <c r="H45" s="38">
        <f>+재료비!$K$7</f>
        <v>1506</v>
      </c>
      <c r="I45" s="38">
        <f>TRUNC(D45*H45)</f>
        <v>62890</v>
      </c>
      <c r="J45" s="38"/>
      <c r="K45" s="38"/>
      <c r="L45" s="23"/>
    </row>
    <row r="46" spans="1:12" ht="17.25" customHeight="1">
      <c r="A46" s="22" t="s">
        <v>668</v>
      </c>
      <c r="B46" s="23" t="s">
        <v>1327</v>
      </c>
      <c r="C46" s="23" t="s">
        <v>666</v>
      </c>
      <c r="D46" s="32">
        <v>16</v>
      </c>
      <c r="E46" s="38">
        <f t="shared" si="2"/>
        <v>10062</v>
      </c>
      <c r="F46" s="38"/>
      <c r="G46" s="38"/>
      <c r="H46" s="38">
        <f>+I45</f>
        <v>62890</v>
      </c>
      <c r="I46" s="38">
        <f>TRUNC(D46/100*H46)</f>
        <v>10062</v>
      </c>
      <c r="J46" s="38"/>
      <c r="K46" s="38"/>
      <c r="L46" s="23"/>
    </row>
    <row r="47" spans="1:12" ht="17.25" customHeight="1">
      <c r="A47" s="22" t="s">
        <v>1354</v>
      </c>
      <c r="B47" s="23"/>
      <c r="C47" s="23" t="s">
        <v>770</v>
      </c>
      <c r="D47" s="32">
        <v>7.2</v>
      </c>
      <c r="E47" s="38">
        <f>+G47+I47+K47</f>
        <v>201895</v>
      </c>
      <c r="F47" s="38"/>
      <c r="G47" s="38"/>
      <c r="H47" s="38"/>
      <c r="I47" s="38"/>
      <c r="J47" s="38">
        <f>+기계손료!$J$40</f>
        <v>28041</v>
      </c>
      <c r="K47" s="38">
        <f>TRUNC(D47*J47)</f>
        <v>201895</v>
      </c>
      <c r="L47" s="23"/>
    </row>
    <row r="48" spans="1:12">
      <c r="A48" s="22" t="s">
        <v>701</v>
      </c>
      <c r="B48" s="23"/>
      <c r="C48" s="23"/>
      <c r="D48" s="32"/>
      <c r="E48" s="38">
        <f>SUM(E40:E47)</f>
        <v>1073613</v>
      </c>
      <c r="F48" s="38"/>
      <c r="G48" s="38">
        <f>SUM(G40:G47)</f>
        <v>81874</v>
      </c>
      <c r="H48" s="38"/>
      <c r="I48" s="38">
        <f>SUM(I40:I47)</f>
        <v>97952</v>
      </c>
      <c r="J48" s="38"/>
      <c r="K48" s="38">
        <f>SUM(K40:K47)</f>
        <v>893787</v>
      </c>
      <c r="L48" s="29"/>
    </row>
    <row r="49" spans="1:12">
      <c r="A49" s="22"/>
      <c r="B49" s="23"/>
      <c r="C49" s="23"/>
      <c r="D49" s="32"/>
      <c r="E49" s="38"/>
      <c r="F49" s="38"/>
      <c r="G49" s="38"/>
      <c r="H49" s="38"/>
      <c r="I49" s="38"/>
      <c r="J49" s="38"/>
      <c r="K49" s="38"/>
      <c r="L49" s="29"/>
    </row>
    <row r="50" spans="1:12">
      <c r="A50" s="39" t="s">
        <v>682</v>
      </c>
      <c r="B50" s="33" t="s">
        <v>1164</v>
      </c>
      <c r="C50" s="34"/>
      <c r="D50" s="35">
        <f>+집계표!$G$2</f>
        <v>1.1000000000000001</v>
      </c>
      <c r="E50" s="40">
        <f>(G50+I50+K50)</f>
        <v>90061</v>
      </c>
      <c r="F50" s="40"/>
      <c r="G50" s="40"/>
      <c r="H50" s="40"/>
      <c r="I50" s="40"/>
      <c r="J50" s="40">
        <f>+G48</f>
        <v>81874</v>
      </c>
      <c r="K50" s="40">
        <f>TRUNC(D50*J50)</f>
        <v>90061</v>
      </c>
      <c r="L50" s="23"/>
    </row>
    <row r="51" spans="1:12">
      <c r="A51" s="39" t="s">
        <v>670</v>
      </c>
      <c r="B51" s="33" t="s">
        <v>425</v>
      </c>
      <c r="C51" s="34"/>
      <c r="D51" s="35">
        <f>+집계표!$H$2</f>
        <v>0.2</v>
      </c>
      <c r="E51" s="40">
        <f>(G51+I51+K51)</f>
        <v>34387</v>
      </c>
      <c r="F51" s="40"/>
      <c r="G51" s="40"/>
      <c r="H51" s="40"/>
      <c r="I51" s="40"/>
      <c r="J51" s="40">
        <f>+J50+K50</f>
        <v>171935</v>
      </c>
      <c r="K51" s="40">
        <f>TRUNC(D51*J51)</f>
        <v>34387</v>
      </c>
      <c r="L51" s="23"/>
    </row>
    <row r="52" spans="1:12">
      <c r="A52" s="39" t="s">
        <v>718</v>
      </c>
      <c r="B52" s="33"/>
      <c r="C52" s="34"/>
      <c r="D52" s="36"/>
      <c r="E52" s="40">
        <f>SUM(E48:E51)</f>
        <v>1198061</v>
      </c>
      <c r="F52" s="40"/>
      <c r="G52" s="40">
        <f>SUM(G48:G51)</f>
        <v>81874</v>
      </c>
      <c r="H52" s="40"/>
      <c r="I52" s="40">
        <f>SUM(I48:I51)</f>
        <v>97952</v>
      </c>
      <c r="J52" s="40"/>
      <c r="K52" s="40">
        <f>SUM(K48:K51)</f>
        <v>1018235</v>
      </c>
      <c r="L52" s="23"/>
    </row>
    <row r="53" spans="1:12" ht="17.25" customHeight="1">
      <c r="A53" s="39"/>
      <c r="B53" s="30"/>
      <c r="C53" s="23"/>
      <c r="D53" s="32"/>
      <c r="E53" s="38"/>
      <c r="F53" s="38"/>
      <c r="G53" s="38"/>
      <c r="H53" s="53"/>
      <c r="I53" s="38"/>
      <c r="J53" s="38"/>
      <c r="K53" s="38"/>
      <c r="L53" s="23"/>
    </row>
    <row r="54" spans="1:12">
      <c r="A54" s="52" t="s">
        <v>2010</v>
      </c>
      <c r="B54" s="37"/>
      <c r="C54" s="23"/>
      <c r="D54" s="23"/>
      <c r="E54" s="38"/>
      <c r="F54" s="53"/>
      <c r="G54" s="38" t="s">
        <v>662</v>
      </c>
      <c r="H54" s="53"/>
      <c r="I54" s="38"/>
      <c r="J54" s="53"/>
      <c r="K54" s="38" t="s">
        <v>662</v>
      </c>
      <c r="L54" s="26"/>
    </row>
    <row r="55" spans="1:12" ht="17.25" customHeight="1">
      <c r="A55" s="41" t="s">
        <v>1940</v>
      </c>
      <c r="B55" s="37"/>
      <c r="C55" s="23"/>
      <c r="D55" s="23"/>
      <c r="E55" s="42"/>
      <c r="F55" s="54"/>
      <c r="G55" s="42"/>
      <c r="H55" s="54"/>
      <c r="I55" s="42"/>
      <c r="J55" s="54"/>
      <c r="K55" s="42"/>
      <c r="L55" s="28"/>
    </row>
    <row r="56" spans="1:12">
      <c r="A56" s="22" t="s">
        <v>1154</v>
      </c>
      <c r="B56" s="30"/>
      <c r="C56" s="23" t="s">
        <v>685</v>
      </c>
      <c r="D56" s="32">
        <v>1.5</v>
      </c>
      <c r="E56" s="38">
        <f t="shared" ref="E56:E65" si="3">+G56+I56+K56</f>
        <v>409372</v>
      </c>
      <c r="F56" s="38">
        <f>+인건비!$D$6</f>
        <v>272915</v>
      </c>
      <c r="G56" s="38">
        <f>TRUNC(D56*F56)</f>
        <v>409372</v>
      </c>
      <c r="H56" s="53"/>
      <c r="I56" s="53"/>
      <c r="J56" s="53"/>
      <c r="K56" s="53"/>
      <c r="L56" s="23"/>
    </row>
    <row r="57" spans="1:12">
      <c r="A57" s="22" t="s">
        <v>1302</v>
      </c>
      <c r="B57" s="30"/>
      <c r="C57" s="23" t="s">
        <v>685</v>
      </c>
      <c r="D57" s="32">
        <v>1.5</v>
      </c>
      <c r="E57" s="38">
        <f>+G57+I57+K57</f>
        <v>378492</v>
      </c>
      <c r="F57" s="38">
        <f>+인건비!$D$8</f>
        <v>252328</v>
      </c>
      <c r="G57" s="38">
        <f>TRUNC(D57*F57)</f>
        <v>378492</v>
      </c>
      <c r="H57" s="53"/>
      <c r="I57" s="53"/>
      <c r="J57" s="53"/>
      <c r="K57" s="53"/>
      <c r="L57" s="23"/>
    </row>
    <row r="58" spans="1:12">
      <c r="A58" s="22" t="s">
        <v>1181</v>
      </c>
      <c r="B58" s="30"/>
      <c r="C58" s="23" t="s">
        <v>685</v>
      </c>
      <c r="D58" s="32">
        <v>1</v>
      </c>
      <c r="E58" s="38">
        <f>+G58+I58+K58</f>
        <v>238259</v>
      </c>
      <c r="F58" s="38">
        <f>+인건비!$D$9</f>
        <v>238259</v>
      </c>
      <c r="G58" s="38">
        <f>TRUNC(D58*F58)</f>
        <v>238259</v>
      </c>
      <c r="H58" s="53"/>
      <c r="I58" s="53"/>
      <c r="J58" s="53"/>
      <c r="K58" s="53"/>
      <c r="L58" s="23"/>
    </row>
    <row r="59" spans="1:12">
      <c r="A59" s="22" t="s">
        <v>1167</v>
      </c>
      <c r="B59" s="30"/>
      <c r="C59" s="23" t="s">
        <v>685</v>
      </c>
      <c r="D59" s="32">
        <v>1</v>
      </c>
      <c r="E59" s="38">
        <f>+G59+I59+K59</f>
        <v>194029</v>
      </c>
      <c r="F59" s="38">
        <f>+인건비!$D$10</f>
        <v>194029</v>
      </c>
      <c r="G59" s="38">
        <f>TRUNC(D59*F59)</f>
        <v>194029</v>
      </c>
      <c r="H59" s="53"/>
      <c r="I59" s="53"/>
      <c r="J59" s="53"/>
      <c r="K59" s="53"/>
      <c r="L59" s="23"/>
    </row>
    <row r="60" spans="1:12" ht="17.25" customHeight="1">
      <c r="A60" s="22" t="s">
        <v>1555</v>
      </c>
      <c r="B60" s="23"/>
      <c r="C60" s="23" t="s">
        <v>665</v>
      </c>
      <c r="D60" s="32">
        <v>0.2</v>
      </c>
      <c r="E60" s="38">
        <f>+G60+I60+K60</f>
        <v>30000</v>
      </c>
      <c r="F60" s="38"/>
      <c r="G60" s="38"/>
      <c r="H60" s="38">
        <f>+재료비!$K$78</f>
        <v>150000</v>
      </c>
      <c r="I60" s="38">
        <f>TRUNC(D60*H60)</f>
        <v>30000</v>
      </c>
      <c r="J60" s="38"/>
      <c r="K60" s="38"/>
      <c r="L60" s="23"/>
    </row>
    <row r="61" spans="1:12" ht="17.25" customHeight="1">
      <c r="A61" s="22" t="s">
        <v>690</v>
      </c>
      <c r="B61" s="23"/>
      <c r="C61" s="23" t="s">
        <v>665</v>
      </c>
      <c r="D61" s="32">
        <v>0.2</v>
      </c>
      <c r="E61" s="38">
        <f t="shared" si="3"/>
        <v>50000</v>
      </c>
      <c r="F61" s="38"/>
      <c r="G61" s="38"/>
      <c r="H61" s="38">
        <f>+재료비!$K$79</f>
        <v>250000</v>
      </c>
      <c r="I61" s="38">
        <f>TRUNC(D61*H61)</f>
        <v>50000</v>
      </c>
      <c r="J61" s="38"/>
      <c r="K61" s="38"/>
      <c r="L61" s="23"/>
    </row>
    <row r="62" spans="1:12" ht="17.25" customHeight="1">
      <c r="A62" s="22" t="s">
        <v>706</v>
      </c>
      <c r="B62" s="23"/>
      <c r="C62" s="23" t="s">
        <v>665</v>
      </c>
      <c r="D62" s="32">
        <v>1</v>
      </c>
      <c r="E62" s="38">
        <f t="shared" si="3"/>
        <v>20000</v>
      </c>
      <c r="F62" s="38"/>
      <c r="G62" s="38"/>
      <c r="H62" s="38">
        <f>+재료비!$K$80</f>
        <v>20000</v>
      </c>
      <c r="I62" s="38">
        <f>TRUNC(D62*H62)</f>
        <v>20000</v>
      </c>
      <c r="J62" s="38"/>
      <c r="K62" s="38"/>
      <c r="L62" s="23"/>
    </row>
    <row r="63" spans="1:12" ht="17.25" customHeight="1">
      <c r="A63" s="22" t="s">
        <v>681</v>
      </c>
      <c r="B63" s="23"/>
      <c r="C63" s="23" t="s">
        <v>739</v>
      </c>
      <c r="D63" s="32">
        <v>30.4</v>
      </c>
      <c r="E63" s="38">
        <f t="shared" si="3"/>
        <v>45782</v>
      </c>
      <c r="F63" s="38"/>
      <c r="G63" s="38"/>
      <c r="H63" s="38">
        <f>+재료비!$K$7</f>
        <v>1506</v>
      </c>
      <c r="I63" s="38">
        <f>TRUNC(D63*H63)</f>
        <v>45782</v>
      </c>
      <c r="J63" s="38"/>
      <c r="K63" s="38"/>
      <c r="L63" s="23"/>
    </row>
    <row r="64" spans="1:12" ht="17.25" customHeight="1">
      <c r="A64" s="22" t="s">
        <v>668</v>
      </c>
      <c r="B64" s="23" t="s">
        <v>1327</v>
      </c>
      <c r="C64" s="23" t="s">
        <v>666</v>
      </c>
      <c r="D64" s="32">
        <v>16</v>
      </c>
      <c r="E64" s="38">
        <f t="shared" si="3"/>
        <v>7325</v>
      </c>
      <c r="F64" s="38"/>
      <c r="G64" s="38"/>
      <c r="H64" s="38">
        <f>+I63</f>
        <v>45782</v>
      </c>
      <c r="I64" s="38">
        <f>TRUNC(D64/100*H64)</f>
        <v>7325</v>
      </c>
      <c r="J64" s="38"/>
      <c r="K64" s="38"/>
      <c r="L64" s="23"/>
    </row>
    <row r="65" spans="1:12" ht="17.25" customHeight="1">
      <c r="A65" s="22" t="s">
        <v>1490</v>
      </c>
      <c r="B65" s="23" t="s">
        <v>187</v>
      </c>
      <c r="C65" s="23" t="s">
        <v>770</v>
      </c>
      <c r="D65" s="32">
        <v>8</v>
      </c>
      <c r="E65" s="38">
        <f t="shared" si="3"/>
        <v>196896</v>
      </c>
      <c r="F65" s="38"/>
      <c r="G65" s="38"/>
      <c r="H65" s="38"/>
      <c r="I65" s="38"/>
      <c r="J65" s="38">
        <f>+기계손료!$J$70</f>
        <v>24612</v>
      </c>
      <c r="K65" s="38">
        <f>TRUNC(D65*J65)</f>
        <v>196896</v>
      </c>
      <c r="L65" s="23"/>
    </row>
    <row r="66" spans="1:12" ht="17.25" customHeight="1">
      <c r="A66" s="22" t="s">
        <v>1482</v>
      </c>
      <c r="B66" s="23"/>
      <c r="C66" s="23" t="s">
        <v>770</v>
      </c>
      <c r="D66" s="32">
        <v>8</v>
      </c>
      <c r="E66" s="38">
        <f>+G66+I66+K66</f>
        <v>16872</v>
      </c>
      <c r="F66" s="38"/>
      <c r="G66" s="38"/>
      <c r="H66" s="38"/>
      <c r="I66" s="38"/>
      <c r="J66" s="38">
        <f>+기계손료!$J$71</f>
        <v>2109</v>
      </c>
      <c r="K66" s="38">
        <f>TRUNC(D66*J66)</f>
        <v>16872</v>
      </c>
      <c r="L66" s="23"/>
    </row>
    <row r="67" spans="1:12" ht="17.25" customHeight="1">
      <c r="A67" s="22" t="s">
        <v>633</v>
      </c>
      <c r="B67" s="23"/>
      <c r="C67" s="23" t="s">
        <v>770</v>
      </c>
      <c r="D67" s="32">
        <v>8</v>
      </c>
      <c r="E67" s="38">
        <f>+G67+I67+K67</f>
        <v>2808</v>
      </c>
      <c r="F67" s="38"/>
      <c r="G67" s="38"/>
      <c r="H67" s="38"/>
      <c r="I67" s="38"/>
      <c r="J67" s="38">
        <f>+기계손료!$J$72</f>
        <v>351</v>
      </c>
      <c r="K67" s="38">
        <f>TRUNC(D67*J67)</f>
        <v>2808</v>
      </c>
      <c r="L67" s="23"/>
    </row>
    <row r="68" spans="1:12" ht="17.25" customHeight="1">
      <c r="A68" s="22" t="s">
        <v>701</v>
      </c>
      <c r="B68" s="23"/>
      <c r="C68" s="23"/>
      <c r="D68" s="32"/>
      <c r="E68" s="38">
        <f>SUM(E56:E67)</f>
        <v>1589835</v>
      </c>
      <c r="F68" s="38"/>
      <c r="G68" s="38">
        <f>SUM(G56:G67)</f>
        <v>1220152</v>
      </c>
      <c r="H68" s="38"/>
      <c r="I68" s="38">
        <f>SUM(I56:I67)</f>
        <v>153107</v>
      </c>
      <c r="J68" s="38"/>
      <c r="K68" s="38">
        <f>SUM(K56:K67)</f>
        <v>216576</v>
      </c>
      <c r="L68" s="23" t="s">
        <v>662</v>
      </c>
    </row>
    <row r="69" spans="1:12" ht="17.25" customHeight="1">
      <c r="A69" s="22"/>
      <c r="B69" s="23"/>
      <c r="C69" s="23"/>
      <c r="D69" s="32"/>
      <c r="E69" s="38"/>
      <c r="F69" s="38"/>
      <c r="G69" s="38"/>
      <c r="H69" s="38"/>
      <c r="I69" s="38"/>
      <c r="J69" s="38"/>
      <c r="K69" s="38"/>
      <c r="L69" s="23"/>
    </row>
    <row r="70" spans="1:12" ht="17.25" customHeight="1">
      <c r="A70" s="39" t="s">
        <v>682</v>
      </c>
      <c r="B70" s="33" t="s">
        <v>1164</v>
      </c>
      <c r="C70" s="34"/>
      <c r="D70" s="35">
        <f>+집계표!$G$2</f>
        <v>1.1000000000000001</v>
      </c>
      <c r="E70" s="40">
        <f>(G70+I70+K70)</f>
        <v>1342167</v>
      </c>
      <c r="F70" s="40"/>
      <c r="G70" s="40"/>
      <c r="H70" s="40"/>
      <c r="I70" s="40"/>
      <c r="J70" s="40">
        <f>+G68</f>
        <v>1220152</v>
      </c>
      <c r="K70" s="40">
        <f>TRUNC(D70*J70)</f>
        <v>1342167</v>
      </c>
      <c r="L70" s="23"/>
    </row>
    <row r="71" spans="1:12" ht="17.25" customHeight="1">
      <c r="A71" s="39" t="s">
        <v>670</v>
      </c>
      <c r="B71" s="33" t="s">
        <v>425</v>
      </c>
      <c r="C71" s="34"/>
      <c r="D71" s="35">
        <f>+집계표!$H$2</f>
        <v>0.2</v>
      </c>
      <c r="E71" s="40">
        <f>(G71+I71+K71)</f>
        <v>512463</v>
      </c>
      <c r="F71" s="40"/>
      <c r="G71" s="40"/>
      <c r="H71" s="40"/>
      <c r="I71" s="40"/>
      <c r="J71" s="40">
        <f>+J70+K70</f>
        <v>2562319</v>
      </c>
      <c r="K71" s="40">
        <f>TRUNC(D71*J71)</f>
        <v>512463</v>
      </c>
      <c r="L71" s="23"/>
    </row>
    <row r="72" spans="1:12" ht="17.25" customHeight="1">
      <c r="A72" s="39" t="s">
        <v>718</v>
      </c>
      <c r="B72" s="33"/>
      <c r="C72" s="34"/>
      <c r="D72" s="36"/>
      <c r="E72" s="40">
        <f>SUM(E68:E71)</f>
        <v>3444465</v>
      </c>
      <c r="F72" s="40"/>
      <c r="G72" s="40">
        <f>SUM(G68:G71)</f>
        <v>1220152</v>
      </c>
      <c r="H72" s="40"/>
      <c r="I72" s="40">
        <f>SUM(I68:I71)</f>
        <v>153107</v>
      </c>
      <c r="J72" s="40"/>
      <c r="K72" s="40">
        <f>SUM(K68:K71)</f>
        <v>2071206</v>
      </c>
      <c r="L72" s="23"/>
    </row>
    <row r="73" spans="1:12" ht="17.25" customHeight="1">
      <c r="A73" s="39"/>
      <c r="B73" s="33"/>
      <c r="C73" s="34"/>
      <c r="D73" s="36"/>
      <c r="E73" s="40"/>
      <c r="F73" s="40"/>
      <c r="G73" s="40"/>
      <c r="H73" s="40"/>
      <c r="I73" s="40"/>
      <c r="J73" s="40"/>
      <c r="K73" s="40"/>
      <c r="L73" s="23"/>
    </row>
    <row r="74" spans="1:12" ht="17.25" customHeight="1">
      <c r="A74" s="41" t="s">
        <v>1943</v>
      </c>
      <c r="B74" s="37"/>
      <c r="C74" s="23"/>
      <c r="D74" s="23"/>
      <c r="E74" s="42"/>
      <c r="F74" s="54"/>
      <c r="G74" s="42"/>
      <c r="H74" s="54"/>
      <c r="I74" s="42"/>
      <c r="J74" s="54"/>
      <c r="K74" s="42"/>
      <c r="L74" s="28"/>
    </row>
    <row r="75" spans="1:12">
      <c r="A75" s="22" t="s">
        <v>1154</v>
      </c>
      <c r="B75" s="30"/>
      <c r="C75" s="23" t="s">
        <v>685</v>
      </c>
      <c r="D75" s="32">
        <v>1</v>
      </c>
      <c r="E75" s="38">
        <f t="shared" ref="E75:E84" si="4">+G75+I75+K75</f>
        <v>272915</v>
      </c>
      <c r="F75" s="38">
        <f>+인건비!$D$6</f>
        <v>272915</v>
      </c>
      <c r="G75" s="38">
        <f>TRUNC(D75*F75)</f>
        <v>272915</v>
      </c>
      <c r="H75" s="53"/>
      <c r="I75" s="53"/>
      <c r="J75" s="53"/>
      <c r="K75" s="53"/>
      <c r="L75" s="23"/>
    </row>
    <row r="76" spans="1:12">
      <c r="A76" s="22" t="s">
        <v>1302</v>
      </c>
      <c r="B76" s="30"/>
      <c r="C76" s="23" t="s">
        <v>685</v>
      </c>
      <c r="D76" s="32">
        <v>1</v>
      </c>
      <c r="E76" s="38">
        <f t="shared" si="4"/>
        <v>252328</v>
      </c>
      <c r="F76" s="38">
        <f>+인건비!$D$8</f>
        <v>252328</v>
      </c>
      <c r="G76" s="38">
        <f>TRUNC(D76*F76)</f>
        <v>252328</v>
      </c>
      <c r="H76" s="53"/>
      <c r="I76" s="53"/>
      <c r="J76" s="53"/>
      <c r="K76" s="53"/>
      <c r="L76" s="23"/>
    </row>
    <row r="77" spans="1:12">
      <c r="A77" s="22" t="s">
        <v>1181</v>
      </c>
      <c r="B77" s="30"/>
      <c r="C77" s="23" t="s">
        <v>685</v>
      </c>
      <c r="D77" s="59">
        <v>0.75</v>
      </c>
      <c r="E77" s="38">
        <f t="shared" si="4"/>
        <v>178694</v>
      </c>
      <c r="F77" s="38">
        <f>+인건비!$D$9</f>
        <v>238259</v>
      </c>
      <c r="G77" s="38">
        <f>TRUNC(D77*F77)</f>
        <v>178694</v>
      </c>
      <c r="H77" s="53"/>
      <c r="I77" s="53"/>
      <c r="J77" s="53"/>
      <c r="K77" s="53"/>
      <c r="L77" s="23"/>
    </row>
    <row r="78" spans="1:12">
      <c r="A78" s="22" t="s">
        <v>1167</v>
      </c>
      <c r="B78" s="30"/>
      <c r="C78" s="23" t="s">
        <v>685</v>
      </c>
      <c r="D78" s="59">
        <v>0.75</v>
      </c>
      <c r="E78" s="38">
        <f t="shared" si="4"/>
        <v>145521</v>
      </c>
      <c r="F78" s="38">
        <f>+인건비!$D$10</f>
        <v>194029</v>
      </c>
      <c r="G78" s="38">
        <f>TRUNC(D78*F78)</f>
        <v>145521</v>
      </c>
      <c r="H78" s="53"/>
      <c r="I78" s="53"/>
      <c r="J78" s="53"/>
      <c r="K78" s="53"/>
      <c r="L78" s="23"/>
    </row>
    <row r="79" spans="1:12" ht="17.25" customHeight="1">
      <c r="A79" s="22" t="s">
        <v>706</v>
      </c>
      <c r="B79" s="23"/>
      <c r="C79" s="23" t="s">
        <v>665</v>
      </c>
      <c r="D79" s="32">
        <v>1</v>
      </c>
      <c r="E79" s="38">
        <f t="shared" si="4"/>
        <v>20000</v>
      </c>
      <c r="F79" s="38"/>
      <c r="G79" s="38"/>
      <c r="H79" s="38">
        <f>+재료비!$K$80</f>
        <v>20000</v>
      </c>
      <c r="I79" s="38">
        <f>TRUNC(D79*H79)</f>
        <v>20000</v>
      </c>
      <c r="J79" s="38"/>
      <c r="K79" s="38"/>
      <c r="L79" s="23"/>
    </row>
    <row r="80" spans="1:12" ht="17.25" customHeight="1">
      <c r="A80" s="22" t="s">
        <v>681</v>
      </c>
      <c r="B80" s="23"/>
      <c r="C80" s="23" t="s">
        <v>739</v>
      </c>
      <c r="D80" s="32">
        <v>22.8</v>
      </c>
      <c r="E80" s="38">
        <f t="shared" si="4"/>
        <v>34336</v>
      </c>
      <c r="F80" s="38"/>
      <c r="G80" s="38"/>
      <c r="H80" s="38">
        <f>+재료비!$K$7</f>
        <v>1506</v>
      </c>
      <c r="I80" s="38">
        <f>TRUNC(D80*H80)</f>
        <v>34336</v>
      </c>
      <c r="J80" s="38"/>
      <c r="K80" s="38"/>
      <c r="L80" s="23"/>
    </row>
    <row r="81" spans="1:12" ht="17.25" customHeight="1">
      <c r="A81" s="22" t="s">
        <v>668</v>
      </c>
      <c r="B81" s="23" t="s">
        <v>1327</v>
      </c>
      <c r="C81" s="23" t="s">
        <v>666</v>
      </c>
      <c r="D81" s="32">
        <v>16</v>
      </c>
      <c r="E81" s="38">
        <f t="shared" si="4"/>
        <v>5493</v>
      </c>
      <c r="F81" s="38"/>
      <c r="G81" s="38"/>
      <c r="H81" s="38">
        <f>+I80</f>
        <v>34336</v>
      </c>
      <c r="I81" s="38">
        <f>TRUNC(D81/100*H81)</f>
        <v>5493</v>
      </c>
      <c r="J81" s="38"/>
      <c r="K81" s="38"/>
      <c r="L81" s="23"/>
    </row>
    <row r="82" spans="1:12" ht="17.25" customHeight="1">
      <c r="A82" s="22" t="s">
        <v>1490</v>
      </c>
      <c r="B82" s="23" t="s">
        <v>187</v>
      </c>
      <c r="C82" s="23" t="s">
        <v>770</v>
      </c>
      <c r="D82" s="32">
        <v>6</v>
      </c>
      <c r="E82" s="38">
        <f t="shared" si="4"/>
        <v>147672</v>
      </c>
      <c r="F82" s="38"/>
      <c r="G82" s="38"/>
      <c r="H82" s="38"/>
      <c r="I82" s="38"/>
      <c r="J82" s="38">
        <f>+기계손료!$J$70</f>
        <v>24612</v>
      </c>
      <c r="K82" s="38">
        <f>TRUNC(D82*J82)</f>
        <v>147672</v>
      </c>
      <c r="L82" s="23"/>
    </row>
    <row r="83" spans="1:12" ht="17.25" customHeight="1">
      <c r="A83" s="22" t="s">
        <v>1482</v>
      </c>
      <c r="B83" s="23"/>
      <c r="C83" s="23" t="s">
        <v>770</v>
      </c>
      <c r="D83" s="32">
        <v>6</v>
      </c>
      <c r="E83" s="38">
        <f t="shared" si="4"/>
        <v>12654</v>
      </c>
      <c r="F83" s="38"/>
      <c r="G83" s="38"/>
      <c r="H83" s="38"/>
      <c r="I83" s="38"/>
      <c r="J83" s="38">
        <f>+기계손료!$J$71</f>
        <v>2109</v>
      </c>
      <c r="K83" s="38">
        <f>TRUNC(D83*J83)</f>
        <v>12654</v>
      </c>
      <c r="L83" s="23"/>
    </row>
    <row r="84" spans="1:12" ht="17.25" customHeight="1">
      <c r="A84" s="22" t="s">
        <v>633</v>
      </c>
      <c r="B84" s="23"/>
      <c r="C84" s="23" t="s">
        <v>770</v>
      </c>
      <c r="D84" s="32">
        <v>6</v>
      </c>
      <c r="E84" s="38">
        <f t="shared" si="4"/>
        <v>2106</v>
      </c>
      <c r="F84" s="38"/>
      <c r="G84" s="38"/>
      <c r="H84" s="38"/>
      <c r="I84" s="38"/>
      <c r="J84" s="38">
        <f>+기계손료!$J$72</f>
        <v>351</v>
      </c>
      <c r="K84" s="38">
        <f>TRUNC(D84*J84)</f>
        <v>2106</v>
      </c>
      <c r="L84" s="23"/>
    </row>
    <row r="85" spans="1:12" ht="17.25" customHeight="1">
      <c r="A85" s="22" t="s">
        <v>701</v>
      </c>
      <c r="B85" s="23"/>
      <c r="C85" s="23"/>
      <c r="D85" s="32"/>
      <c r="E85" s="38">
        <f>SUM(E75:E84)</f>
        <v>1071719</v>
      </c>
      <c r="F85" s="38"/>
      <c r="G85" s="38">
        <f>SUM(G75:G84)</f>
        <v>849458</v>
      </c>
      <c r="H85" s="38"/>
      <c r="I85" s="38">
        <f>SUM(I75:I84)</f>
        <v>59829</v>
      </c>
      <c r="J85" s="38"/>
      <c r="K85" s="38">
        <f>SUM(K75:K84)</f>
        <v>162432</v>
      </c>
      <c r="L85" s="23" t="s">
        <v>662</v>
      </c>
    </row>
    <row r="86" spans="1:12" ht="17.25" customHeight="1">
      <c r="A86" s="22"/>
      <c r="B86" s="23"/>
      <c r="C86" s="23"/>
      <c r="D86" s="32"/>
      <c r="E86" s="38"/>
      <c r="F86" s="38"/>
      <c r="G86" s="38"/>
      <c r="H86" s="38"/>
      <c r="I86" s="38"/>
      <c r="J86" s="38"/>
      <c r="K86" s="38"/>
      <c r="L86" s="23"/>
    </row>
    <row r="87" spans="1:12" ht="17.25" customHeight="1">
      <c r="A87" s="39" t="s">
        <v>682</v>
      </c>
      <c r="B87" s="33" t="s">
        <v>1164</v>
      </c>
      <c r="C87" s="34"/>
      <c r="D87" s="35">
        <f>+집계표!$G$2</f>
        <v>1.1000000000000001</v>
      </c>
      <c r="E87" s="40">
        <f>(G87+I87+K87)</f>
        <v>934403</v>
      </c>
      <c r="F87" s="40"/>
      <c r="G87" s="40"/>
      <c r="H87" s="40"/>
      <c r="I87" s="40"/>
      <c r="J87" s="40">
        <f>+G85</f>
        <v>849458</v>
      </c>
      <c r="K87" s="40">
        <f>TRUNC(D87*J87)</f>
        <v>934403</v>
      </c>
      <c r="L87" s="23"/>
    </row>
    <row r="88" spans="1:12" ht="17.25" customHeight="1">
      <c r="A88" s="39" t="s">
        <v>670</v>
      </c>
      <c r="B88" s="33" t="s">
        <v>425</v>
      </c>
      <c r="C88" s="34"/>
      <c r="D88" s="35">
        <f>+집계표!$H$2</f>
        <v>0.2</v>
      </c>
      <c r="E88" s="40">
        <f>(G88+I88+K88)</f>
        <v>356772</v>
      </c>
      <c r="F88" s="40"/>
      <c r="G88" s="40"/>
      <c r="H88" s="40"/>
      <c r="I88" s="40"/>
      <c r="J88" s="40">
        <f>+J87+K87</f>
        <v>1783861</v>
      </c>
      <c r="K88" s="40">
        <f>TRUNC(D88*J88)</f>
        <v>356772</v>
      </c>
      <c r="L88" s="23"/>
    </row>
    <row r="89" spans="1:12" ht="17.25" customHeight="1">
      <c r="A89" s="39" t="s">
        <v>718</v>
      </c>
      <c r="B89" s="33"/>
      <c r="C89" s="34"/>
      <c r="D89" s="36"/>
      <c r="E89" s="40">
        <f>SUM(E85:E88)</f>
        <v>2362894</v>
      </c>
      <c r="F89" s="40"/>
      <c r="G89" s="40">
        <f>SUM(G85:G88)</f>
        <v>849458</v>
      </c>
      <c r="H89" s="40"/>
      <c r="I89" s="40">
        <f>SUM(I85:I88)</f>
        <v>59829</v>
      </c>
      <c r="J89" s="40"/>
      <c r="K89" s="40">
        <f>SUM(K85:K88)</f>
        <v>1453607</v>
      </c>
      <c r="L89" s="23"/>
    </row>
    <row r="90" spans="1:12" ht="17.25" customHeight="1">
      <c r="A90" s="39"/>
      <c r="B90" s="33"/>
      <c r="C90" s="34"/>
      <c r="D90" s="36"/>
      <c r="E90" s="40"/>
      <c r="F90" s="40"/>
      <c r="G90" s="40"/>
      <c r="H90" s="40"/>
      <c r="I90" s="40"/>
      <c r="J90" s="40"/>
      <c r="K90" s="40"/>
      <c r="L90" s="23"/>
    </row>
    <row r="91" spans="1:12" ht="17.25" customHeight="1">
      <c r="A91" s="41" t="s">
        <v>1942</v>
      </c>
      <c r="B91" s="37"/>
      <c r="C91" s="23"/>
      <c r="D91" s="23"/>
      <c r="E91" s="42"/>
      <c r="F91" s="54"/>
      <c r="G91" s="42"/>
      <c r="H91" s="54"/>
      <c r="I91" s="42"/>
      <c r="J91" s="54"/>
      <c r="K91" s="42"/>
      <c r="L91" s="28"/>
    </row>
    <row r="92" spans="1:12">
      <c r="A92" s="22" t="s">
        <v>1154</v>
      </c>
      <c r="B92" s="30"/>
      <c r="C92" s="23" t="s">
        <v>685</v>
      </c>
      <c r="D92" s="32">
        <v>1.25</v>
      </c>
      <c r="E92" s="38">
        <f t="shared" ref="E92:E103" si="5">+G92+I92+K92</f>
        <v>341143</v>
      </c>
      <c r="F92" s="38">
        <f>+인건비!$D$6</f>
        <v>272915</v>
      </c>
      <c r="G92" s="38">
        <f>TRUNC(D92*F92)</f>
        <v>341143</v>
      </c>
      <c r="H92" s="53"/>
      <c r="I92" s="53"/>
      <c r="J92" s="53"/>
      <c r="K92" s="53"/>
      <c r="L92" s="23"/>
    </row>
    <row r="93" spans="1:12">
      <c r="A93" s="22" t="s">
        <v>1302</v>
      </c>
      <c r="B93" s="30"/>
      <c r="C93" s="23" t="s">
        <v>685</v>
      </c>
      <c r="D93" s="32">
        <v>1.25</v>
      </c>
      <c r="E93" s="38">
        <f t="shared" si="5"/>
        <v>315410</v>
      </c>
      <c r="F93" s="38">
        <f>+인건비!$D$8</f>
        <v>252328</v>
      </c>
      <c r="G93" s="38">
        <f>TRUNC(D93*F93)</f>
        <v>315410</v>
      </c>
      <c r="H93" s="53"/>
      <c r="I93" s="53"/>
      <c r="J93" s="53"/>
      <c r="K93" s="53"/>
      <c r="L93" s="23"/>
    </row>
    <row r="94" spans="1:12">
      <c r="A94" s="22" t="s">
        <v>1181</v>
      </c>
      <c r="B94" s="30"/>
      <c r="C94" s="23" t="s">
        <v>685</v>
      </c>
      <c r="D94" s="32">
        <v>1</v>
      </c>
      <c r="E94" s="38">
        <f t="shared" si="5"/>
        <v>238259</v>
      </c>
      <c r="F94" s="38">
        <f>+인건비!$D$9</f>
        <v>238259</v>
      </c>
      <c r="G94" s="38">
        <f>TRUNC(D94*F94)</f>
        <v>238259</v>
      </c>
      <c r="H94" s="53"/>
      <c r="I94" s="53"/>
      <c r="J94" s="53"/>
      <c r="K94" s="53"/>
      <c r="L94" s="23"/>
    </row>
    <row r="95" spans="1:12">
      <c r="A95" s="22" t="s">
        <v>1167</v>
      </c>
      <c r="B95" s="30"/>
      <c r="C95" s="23" t="s">
        <v>685</v>
      </c>
      <c r="D95" s="32">
        <v>1</v>
      </c>
      <c r="E95" s="38">
        <f t="shared" si="5"/>
        <v>194029</v>
      </c>
      <c r="F95" s="38">
        <f>+인건비!$D$10</f>
        <v>194029</v>
      </c>
      <c r="G95" s="38">
        <f>TRUNC(D95*F95)</f>
        <v>194029</v>
      </c>
      <c r="H95" s="53"/>
      <c r="I95" s="53"/>
      <c r="J95" s="53"/>
      <c r="K95" s="53"/>
      <c r="L95" s="23"/>
    </row>
    <row r="96" spans="1:12" ht="17.25" customHeight="1">
      <c r="A96" s="22" t="s">
        <v>1555</v>
      </c>
      <c r="B96" s="23"/>
      <c r="C96" s="23" t="s">
        <v>665</v>
      </c>
      <c r="D96" s="32">
        <v>0.1</v>
      </c>
      <c r="E96" s="38">
        <f t="shared" si="5"/>
        <v>15000</v>
      </c>
      <c r="F96" s="38"/>
      <c r="G96" s="38"/>
      <c r="H96" s="38">
        <f>+재료비!$K$78</f>
        <v>150000</v>
      </c>
      <c r="I96" s="38">
        <f>TRUNC(D96*H96)</f>
        <v>15000</v>
      </c>
      <c r="J96" s="38"/>
      <c r="K96" s="38"/>
      <c r="L96" s="23"/>
    </row>
    <row r="97" spans="1:12" ht="17.25" customHeight="1">
      <c r="A97" s="22" t="s">
        <v>690</v>
      </c>
      <c r="B97" s="23"/>
      <c r="C97" s="23" t="s">
        <v>665</v>
      </c>
      <c r="D97" s="32">
        <v>0.1</v>
      </c>
      <c r="E97" s="38">
        <f t="shared" si="5"/>
        <v>25000</v>
      </c>
      <c r="F97" s="38"/>
      <c r="G97" s="38"/>
      <c r="H97" s="38">
        <f>+재료비!$K$79</f>
        <v>250000</v>
      </c>
      <c r="I97" s="38">
        <f>TRUNC(D97*H97)</f>
        <v>25000</v>
      </c>
      <c r="J97" s="38"/>
      <c r="K97" s="38"/>
      <c r="L97" s="23"/>
    </row>
    <row r="98" spans="1:12" ht="17.25" customHeight="1">
      <c r="A98" s="22" t="s">
        <v>706</v>
      </c>
      <c r="B98" s="23"/>
      <c r="C98" s="23" t="s">
        <v>665</v>
      </c>
      <c r="D98" s="32">
        <v>1</v>
      </c>
      <c r="E98" s="38">
        <f t="shared" si="5"/>
        <v>20000</v>
      </c>
      <c r="F98" s="38"/>
      <c r="G98" s="38"/>
      <c r="H98" s="38">
        <f>+재료비!$K$80</f>
        <v>20000</v>
      </c>
      <c r="I98" s="38">
        <f>TRUNC(D98*H98)</f>
        <v>20000</v>
      </c>
      <c r="J98" s="38"/>
      <c r="K98" s="38"/>
      <c r="L98" s="23"/>
    </row>
    <row r="99" spans="1:12" ht="17.25" customHeight="1">
      <c r="A99" s="22" t="s">
        <v>681</v>
      </c>
      <c r="B99" s="23"/>
      <c r="C99" s="23" t="s">
        <v>739</v>
      </c>
      <c r="D99" s="32">
        <v>30.4</v>
      </c>
      <c r="E99" s="38">
        <f t="shared" si="5"/>
        <v>45782</v>
      </c>
      <c r="F99" s="38"/>
      <c r="G99" s="38"/>
      <c r="H99" s="38">
        <f>+재료비!$K$7</f>
        <v>1506</v>
      </c>
      <c r="I99" s="38">
        <f>TRUNC(D99*H99)</f>
        <v>45782</v>
      </c>
      <c r="J99" s="38"/>
      <c r="K99" s="38"/>
      <c r="L99" s="23"/>
    </row>
    <row r="100" spans="1:12" ht="17.25" customHeight="1">
      <c r="A100" s="22" t="s">
        <v>668</v>
      </c>
      <c r="B100" s="23" t="s">
        <v>1327</v>
      </c>
      <c r="C100" s="23" t="s">
        <v>666</v>
      </c>
      <c r="D100" s="32">
        <v>16</v>
      </c>
      <c r="E100" s="38">
        <f t="shared" si="5"/>
        <v>7325</v>
      </c>
      <c r="F100" s="38"/>
      <c r="G100" s="38"/>
      <c r="H100" s="38">
        <f>+I99</f>
        <v>45782</v>
      </c>
      <c r="I100" s="38">
        <f>TRUNC(D100/100*H100)</f>
        <v>7325</v>
      </c>
      <c r="J100" s="38"/>
      <c r="K100" s="38"/>
      <c r="L100" s="23"/>
    </row>
    <row r="101" spans="1:12" ht="17.25" customHeight="1">
      <c r="A101" s="22" t="s">
        <v>1490</v>
      </c>
      <c r="B101" s="23" t="s">
        <v>187</v>
      </c>
      <c r="C101" s="23" t="s">
        <v>770</v>
      </c>
      <c r="D101" s="32">
        <v>8</v>
      </c>
      <c r="E101" s="38">
        <f t="shared" si="5"/>
        <v>196896</v>
      </c>
      <c r="F101" s="38"/>
      <c r="G101" s="38"/>
      <c r="H101" s="38"/>
      <c r="I101" s="38"/>
      <c r="J101" s="38">
        <f>+기계손료!$J$70</f>
        <v>24612</v>
      </c>
      <c r="K101" s="38">
        <f>TRUNC(D101*J101)</f>
        <v>196896</v>
      </c>
      <c r="L101" s="23"/>
    </row>
    <row r="102" spans="1:12" ht="17.25" customHeight="1">
      <c r="A102" s="22" t="s">
        <v>1482</v>
      </c>
      <c r="B102" s="23"/>
      <c r="C102" s="23" t="s">
        <v>770</v>
      </c>
      <c r="D102" s="32">
        <v>8</v>
      </c>
      <c r="E102" s="38">
        <f t="shared" si="5"/>
        <v>16872</v>
      </c>
      <c r="F102" s="38"/>
      <c r="G102" s="38"/>
      <c r="H102" s="38"/>
      <c r="I102" s="38"/>
      <c r="J102" s="38">
        <f>+기계손료!$J$71</f>
        <v>2109</v>
      </c>
      <c r="K102" s="38">
        <f>TRUNC(D102*J102)</f>
        <v>16872</v>
      </c>
      <c r="L102" s="23"/>
    </row>
    <row r="103" spans="1:12" ht="17.25" customHeight="1">
      <c r="A103" s="22" t="s">
        <v>633</v>
      </c>
      <c r="B103" s="23"/>
      <c r="C103" s="23" t="s">
        <v>770</v>
      </c>
      <c r="D103" s="32">
        <v>8</v>
      </c>
      <c r="E103" s="38">
        <f t="shared" si="5"/>
        <v>2808</v>
      </c>
      <c r="F103" s="38"/>
      <c r="G103" s="38"/>
      <c r="H103" s="38"/>
      <c r="I103" s="38"/>
      <c r="J103" s="38">
        <f>+기계손료!$J$72</f>
        <v>351</v>
      </c>
      <c r="K103" s="38">
        <f>TRUNC(D103*J103)</f>
        <v>2808</v>
      </c>
      <c r="L103" s="23"/>
    </row>
    <row r="104" spans="1:12" ht="17.25" customHeight="1">
      <c r="A104" s="22" t="s">
        <v>701</v>
      </c>
      <c r="B104" s="23"/>
      <c r="C104" s="23"/>
      <c r="D104" s="32"/>
      <c r="E104" s="38">
        <f>SUM(E92:E103)</f>
        <v>1418524</v>
      </c>
      <c r="F104" s="38"/>
      <c r="G104" s="38">
        <f>SUM(G92:G103)</f>
        <v>1088841</v>
      </c>
      <c r="H104" s="38"/>
      <c r="I104" s="38">
        <f>SUM(I92:I103)</f>
        <v>113107</v>
      </c>
      <c r="J104" s="38"/>
      <c r="K104" s="38">
        <f>SUM(K92:K103)</f>
        <v>216576</v>
      </c>
      <c r="L104" s="23" t="s">
        <v>662</v>
      </c>
    </row>
    <row r="105" spans="1:12" ht="17.25" customHeight="1">
      <c r="A105" s="22"/>
      <c r="B105" s="23"/>
      <c r="C105" s="23"/>
      <c r="D105" s="32"/>
      <c r="E105" s="38"/>
      <c r="F105" s="38"/>
      <c r="G105" s="38"/>
      <c r="H105" s="38"/>
      <c r="I105" s="38"/>
      <c r="J105" s="38"/>
      <c r="K105" s="38"/>
      <c r="L105" s="23"/>
    </row>
    <row r="106" spans="1:12" ht="17.25" customHeight="1">
      <c r="A106" s="39" t="s">
        <v>682</v>
      </c>
      <c r="B106" s="33" t="s">
        <v>1164</v>
      </c>
      <c r="C106" s="34"/>
      <c r="D106" s="35">
        <f>+집계표!$G$2</f>
        <v>1.1000000000000001</v>
      </c>
      <c r="E106" s="40">
        <f>(G106+I106+K106)</f>
        <v>1197725</v>
      </c>
      <c r="F106" s="40"/>
      <c r="G106" s="40"/>
      <c r="H106" s="40"/>
      <c r="I106" s="40"/>
      <c r="J106" s="40">
        <f>+G104</f>
        <v>1088841</v>
      </c>
      <c r="K106" s="40">
        <f>TRUNC(D106*J106)</f>
        <v>1197725</v>
      </c>
      <c r="L106" s="23"/>
    </row>
    <row r="107" spans="1:12" ht="17.25" customHeight="1">
      <c r="A107" s="39" t="s">
        <v>670</v>
      </c>
      <c r="B107" s="33" t="s">
        <v>425</v>
      </c>
      <c r="C107" s="34"/>
      <c r="D107" s="35">
        <f>+집계표!$H$2</f>
        <v>0.2</v>
      </c>
      <c r="E107" s="40">
        <f>(G107+I107+K107)</f>
        <v>457313</v>
      </c>
      <c r="F107" s="40"/>
      <c r="G107" s="40"/>
      <c r="H107" s="40"/>
      <c r="I107" s="40"/>
      <c r="J107" s="40">
        <f>+J106+K106</f>
        <v>2286566</v>
      </c>
      <c r="K107" s="40">
        <f>TRUNC(D107*J107)</f>
        <v>457313</v>
      </c>
      <c r="L107" s="23"/>
    </row>
    <row r="108" spans="1:12" ht="17.25" customHeight="1">
      <c r="A108" s="39" t="s">
        <v>718</v>
      </c>
      <c r="B108" s="33"/>
      <c r="C108" s="34"/>
      <c r="D108" s="36"/>
      <c r="E108" s="40">
        <f>SUM(E104:E107)</f>
        <v>3073562</v>
      </c>
      <c r="F108" s="40"/>
      <c r="G108" s="40">
        <f>SUM(G104:G107)</f>
        <v>1088841</v>
      </c>
      <c r="H108" s="40"/>
      <c r="I108" s="40">
        <f>SUM(I104:I107)</f>
        <v>113107</v>
      </c>
      <c r="J108" s="40"/>
      <c r="K108" s="40">
        <f>SUM(K104:K107)</f>
        <v>1871614</v>
      </c>
      <c r="L108" s="23"/>
    </row>
    <row r="109" spans="1:12" ht="17.25" customHeight="1">
      <c r="A109" s="39"/>
      <c r="B109" s="33"/>
      <c r="C109" s="34"/>
      <c r="D109" s="36"/>
      <c r="E109" s="40"/>
      <c r="F109" s="40"/>
      <c r="G109" s="40"/>
      <c r="H109" s="40"/>
      <c r="I109" s="40"/>
      <c r="J109" s="40"/>
      <c r="K109" s="40"/>
      <c r="L109" s="23"/>
    </row>
    <row r="110" spans="1:12" ht="17.25" customHeight="1">
      <c r="A110" s="41" t="s">
        <v>1950</v>
      </c>
      <c r="B110" s="37"/>
      <c r="C110" s="23"/>
      <c r="D110" s="23"/>
      <c r="E110" s="42"/>
      <c r="F110" s="54"/>
      <c r="G110" s="42"/>
      <c r="H110" s="54"/>
      <c r="I110" s="42"/>
      <c r="J110" s="54"/>
      <c r="K110" s="42"/>
      <c r="L110" s="28"/>
    </row>
    <row r="111" spans="1:12">
      <c r="A111" s="22" t="s">
        <v>1154</v>
      </c>
      <c r="B111" s="30"/>
      <c r="C111" s="23" t="s">
        <v>685</v>
      </c>
      <c r="D111" s="32">
        <v>2.5</v>
      </c>
      <c r="E111" s="38">
        <f t="shared" ref="E111:E122" si="6">+G111+I111+K111</f>
        <v>682287</v>
      </c>
      <c r="F111" s="38">
        <f>+인건비!$D$6</f>
        <v>272915</v>
      </c>
      <c r="G111" s="38">
        <f>TRUNC(D111*F111)</f>
        <v>682287</v>
      </c>
      <c r="H111" s="53"/>
      <c r="I111" s="53"/>
      <c r="J111" s="53"/>
      <c r="K111" s="53"/>
      <c r="L111" s="23"/>
    </row>
    <row r="112" spans="1:12">
      <c r="A112" s="22" t="s">
        <v>1302</v>
      </c>
      <c r="B112" s="30"/>
      <c r="C112" s="23" t="s">
        <v>685</v>
      </c>
      <c r="D112" s="32">
        <v>2.5</v>
      </c>
      <c r="E112" s="38">
        <f t="shared" si="6"/>
        <v>630820</v>
      </c>
      <c r="F112" s="38">
        <f>+인건비!$D$8</f>
        <v>252328</v>
      </c>
      <c r="G112" s="38">
        <f>TRUNC(D112*F112)</f>
        <v>630820</v>
      </c>
      <c r="H112" s="53"/>
      <c r="I112" s="53"/>
      <c r="J112" s="53"/>
      <c r="K112" s="53"/>
      <c r="L112" s="23"/>
    </row>
    <row r="113" spans="1:12">
      <c r="A113" s="22" t="s">
        <v>1181</v>
      </c>
      <c r="B113" s="30"/>
      <c r="C113" s="23" t="s">
        <v>685</v>
      </c>
      <c r="D113" s="32">
        <v>2</v>
      </c>
      <c r="E113" s="38">
        <f t="shared" si="6"/>
        <v>476518</v>
      </c>
      <c r="F113" s="38">
        <f>+인건비!$D$9</f>
        <v>238259</v>
      </c>
      <c r="G113" s="38">
        <f>TRUNC(D113*F113)</f>
        <v>476518</v>
      </c>
      <c r="H113" s="53"/>
      <c r="I113" s="53"/>
      <c r="J113" s="53"/>
      <c r="K113" s="53"/>
      <c r="L113" s="23"/>
    </row>
    <row r="114" spans="1:12">
      <c r="A114" s="22" t="s">
        <v>1167</v>
      </c>
      <c r="B114" s="30"/>
      <c r="C114" s="23" t="s">
        <v>685</v>
      </c>
      <c r="D114" s="32">
        <v>2</v>
      </c>
      <c r="E114" s="38">
        <f t="shared" si="6"/>
        <v>388058</v>
      </c>
      <c r="F114" s="38">
        <f>+인건비!$D$10</f>
        <v>194029</v>
      </c>
      <c r="G114" s="38">
        <f>TRUNC(D114*F114)</f>
        <v>388058</v>
      </c>
      <c r="H114" s="53"/>
      <c r="I114" s="53"/>
      <c r="J114" s="53"/>
      <c r="K114" s="53"/>
      <c r="L114" s="23"/>
    </row>
    <row r="115" spans="1:12" ht="17.25" customHeight="1">
      <c r="A115" s="22" t="s">
        <v>1555</v>
      </c>
      <c r="B115" s="23"/>
      <c r="C115" s="23" t="s">
        <v>665</v>
      </c>
      <c r="D115" s="32">
        <v>0.6</v>
      </c>
      <c r="E115" s="38">
        <f t="shared" si="6"/>
        <v>90000</v>
      </c>
      <c r="F115" s="38"/>
      <c r="G115" s="38"/>
      <c r="H115" s="38">
        <f>+재료비!$K$78</f>
        <v>150000</v>
      </c>
      <c r="I115" s="38">
        <f>TRUNC(D115*H115)</f>
        <v>90000</v>
      </c>
      <c r="J115" s="38"/>
      <c r="K115" s="38"/>
      <c r="L115" s="23"/>
    </row>
    <row r="116" spans="1:12" ht="17.25" customHeight="1">
      <c r="A116" s="22" t="s">
        <v>690</v>
      </c>
      <c r="B116" s="23"/>
      <c r="C116" s="23" t="s">
        <v>665</v>
      </c>
      <c r="D116" s="32">
        <v>0.6</v>
      </c>
      <c r="E116" s="38">
        <f t="shared" si="6"/>
        <v>150000</v>
      </c>
      <c r="F116" s="38"/>
      <c r="G116" s="38"/>
      <c r="H116" s="38">
        <f>+재료비!$K$79</f>
        <v>250000</v>
      </c>
      <c r="I116" s="38">
        <f>TRUNC(D116*H116)</f>
        <v>150000</v>
      </c>
      <c r="J116" s="38"/>
      <c r="K116" s="38"/>
      <c r="L116" s="23"/>
    </row>
    <row r="117" spans="1:12" ht="17.25" customHeight="1">
      <c r="A117" s="22" t="s">
        <v>706</v>
      </c>
      <c r="B117" s="23"/>
      <c r="C117" s="23" t="s">
        <v>665</v>
      </c>
      <c r="D117" s="32">
        <v>3</v>
      </c>
      <c r="E117" s="38">
        <f t="shared" si="6"/>
        <v>60000</v>
      </c>
      <c r="F117" s="38"/>
      <c r="G117" s="38"/>
      <c r="H117" s="38">
        <f>+재료비!$K$80</f>
        <v>20000</v>
      </c>
      <c r="I117" s="38">
        <f>TRUNC(D117*H117)</f>
        <v>60000</v>
      </c>
      <c r="J117" s="38"/>
      <c r="K117" s="38"/>
      <c r="L117" s="23"/>
    </row>
    <row r="118" spans="1:12" ht="17.25" customHeight="1">
      <c r="A118" s="22" t="s">
        <v>681</v>
      </c>
      <c r="B118" s="23"/>
      <c r="C118" s="23" t="s">
        <v>739</v>
      </c>
      <c r="D118" s="32">
        <v>60.8</v>
      </c>
      <c r="E118" s="38">
        <f t="shared" si="6"/>
        <v>91564</v>
      </c>
      <c r="F118" s="38"/>
      <c r="G118" s="38"/>
      <c r="H118" s="38">
        <f>+재료비!$K$7</f>
        <v>1506</v>
      </c>
      <c r="I118" s="38">
        <f>TRUNC(D118*H118)</f>
        <v>91564</v>
      </c>
      <c r="J118" s="38"/>
      <c r="K118" s="38"/>
      <c r="L118" s="23"/>
    </row>
    <row r="119" spans="1:12" ht="17.25" customHeight="1">
      <c r="A119" s="22" t="s">
        <v>668</v>
      </c>
      <c r="B119" s="23" t="s">
        <v>1327</v>
      </c>
      <c r="C119" s="23" t="s">
        <v>666</v>
      </c>
      <c r="D119" s="32">
        <v>16</v>
      </c>
      <c r="E119" s="38">
        <f t="shared" si="6"/>
        <v>14650</v>
      </c>
      <c r="F119" s="38"/>
      <c r="G119" s="38"/>
      <c r="H119" s="38">
        <f>+I118</f>
        <v>91564</v>
      </c>
      <c r="I119" s="38">
        <f>TRUNC(D119/100*H119)</f>
        <v>14650</v>
      </c>
      <c r="J119" s="38"/>
      <c r="K119" s="38"/>
      <c r="L119" s="23"/>
    </row>
    <row r="120" spans="1:12" ht="17.25" customHeight="1">
      <c r="A120" s="22" t="s">
        <v>1490</v>
      </c>
      <c r="B120" s="23"/>
      <c r="C120" s="23" t="s">
        <v>770</v>
      </c>
      <c r="D120" s="32">
        <v>16</v>
      </c>
      <c r="E120" s="38">
        <f t="shared" si="6"/>
        <v>393792</v>
      </c>
      <c r="F120" s="38"/>
      <c r="G120" s="38"/>
      <c r="H120" s="38"/>
      <c r="I120" s="38"/>
      <c r="J120" s="38">
        <f>+기계손료!$J$73</f>
        <v>24612</v>
      </c>
      <c r="K120" s="38">
        <f>TRUNC(D120*J120)</f>
        <v>393792</v>
      </c>
      <c r="L120" s="23"/>
    </row>
    <row r="121" spans="1:12" ht="17.25" customHeight="1">
      <c r="A121" s="22" t="s">
        <v>1482</v>
      </c>
      <c r="B121" s="23"/>
      <c r="C121" s="23" t="s">
        <v>770</v>
      </c>
      <c r="D121" s="32">
        <v>16</v>
      </c>
      <c r="E121" s="38">
        <f t="shared" si="6"/>
        <v>195728</v>
      </c>
      <c r="F121" s="38"/>
      <c r="G121" s="38"/>
      <c r="H121" s="38"/>
      <c r="I121" s="38"/>
      <c r="J121" s="38">
        <f>+기계손료!$J$74</f>
        <v>12233</v>
      </c>
      <c r="K121" s="38">
        <f>TRUNC(D121*J121)</f>
        <v>195728</v>
      </c>
      <c r="L121" s="23"/>
    </row>
    <row r="122" spans="1:12" ht="17.25" customHeight="1">
      <c r="A122" s="22" t="s">
        <v>633</v>
      </c>
      <c r="B122" s="23"/>
      <c r="C122" s="23" t="s">
        <v>770</v>
      </c>
      <c r="D122" s="32">
        <v>16</v>
      </c>
      <c r="E122" s="38">
        <f t="shared" si="6"/>
        <v>5616</v>
      </c>
      <c r="F122" s="38"/>
      <c r="G122" s="38"/>
      <c r="H122" s="38"/>
      <c r="I122" s="38"/>
      <c r="J122" s="38">
        <f>+기계손료!$J$75</f>
        <v>351</v>
      </c>
      <c r="K122" s="38">
        <f>TRUNC(D122*J122)</f>
        <v>5616</v>
      </c>
      <c r="L122" s="23"/>
    </row>
    <row r="123" spans="1:12" ht="17.25" customHeight="1">
      <c r="A123" s="22" t="s">
        <v>701</v>
      </c>
      <c r="B123" s="23"/>
      <c r="C123" s="23"/>
      <c r="D123" s="32"/>
      <c r="E123" s="38">
        <f>SUM(E111:E122)</f>
        <v>3179033</v>
      </c>
      <c r="F123" s="38"/>
      <c r="G123" s="38">
        <f>SUM(G111:G122)</f>
        <v>2177683</v>
      </c>
      <c r="H123" s="38"/>
      <c r="I123" s="38">
        <f>SUM(I111:I122)</f>
        <v>406214</v>
      </c>
      <c r="J123" s="38"/>
      <c r="K123" s="38">
        <f>SUM(K111:K122)</f>
        <v>595136</v>
      </c>
      <c r="L123" s="23" t="s">
        <v>662</v>
      </c>
    </row>
    <row r="124" spans="1:12" ht="17.25" customHeight="1">
      <c r="A124" s="22"/>
      <c r="B124" s="23"/>
      <c r="C124" s="23"/>
      <c r="D124" s="32"/>
      <c r="E124" s="38"/>
      <c r="F124" s="38"/>
      <c r="G124" s="38"/>
      <c r="H124" s="38"/>
      <c r="I124" s="38"/>
      <c r="J124" s="38"/>
      <c r="K124" s="38"/>
      <c r="L124" s="23"/>
    </row>
    <row r="125" spans="1:12" ht="17.25" customHeight="1">
      <c r="A125" s="39" t="s">
        <v>682</v>
      </c>
      <c r="B125" s="33" t="s">
        <v>1164</v>
      </c>
      <c r="C125" s="34"/>
      <c r="D125" s="35">
        <f>+집계표!$G$2</f>
        <v>1.1000000000000001</v>
      </c>
      <c r="E125" s="40">
        <f>(G125+I125+K125)</f>
        <v>2395451</v>
      </c>
      <c r="F125" s="40"/>
      <c r="G125" s="40"/>
      <c r="H125" s="40"/>
      <c r="I125" s="40"/>
      <c r="J125" s="40">
        <f>+G123</f>
        <v>2177683</v>
      </c>
      <c r="K125" s="40">
        <f>TRUNC(D125*J125)</f>
        <v>2395451</v>
      </c>
      <c r="L125" s="23"/>
    </row>
    <row r="126" spans="1:12" ht="17.25" customHeight="1">
      <c r="A126" s="39" t="s">
        <v>670</v>
      </c>
      <c r="B126" s="33" t="s">
        <v>425</v>
      </c>
      <c r="C126" s="34"/>
      <c r="D126" s="35">
        <f>+집계표!$H$2</f>
        <v>0.2</v>
      </c>
      <c r="E126" s="40">
        <f>(G126+I126+K126)</f>
        <v>914626</v>
      </c>
      <c r="F126" s="40"/>
      <c r="G126" s="40"/>
      <c r="H126" s="40"/>
      <c r="I126" s="40"/>
      <c r="J126" s="40">
        <f>+J125+K125</f>
        <v>4573134</v>
      </c>
      <c r="K126" s="40">
        <f>TRUNC(D126*J126)</f>
        <v>914626</v>
      </c>
      <c r="L126" s="23"/>
    </row>
    <row r="127" spans="1:12" ht="17.25" customHeight="1">
      <c r="A127" s="39" t="s">
        <v>718</v>
      </c>
      <c r="B127" s="33"/>
      <c r="C127" s="34"/>
      <c r="D127" s="36"/>
      <c r="E127" s="40">
        <f>SUM(E123:E126)</f>
        <v>6489110</v>
      </c>
      <c r="F127" s="40"/>
      <c r="G127" s="40">
        <f>SUM(G123:G126)</f>
        <v>2177683</v>
      </c>
      <c r="H127" s="40"/>
      <c r="I127" s="40">
        <f>SUM(I123:I126)</f>
        <v>406214</v>
      </c>
      <c r="J127" s="40"/>
      <c r="K127" s="40">
        <f>SUM(K123:K126)</f>
        <v>3905213</v>
      </c>
      <c r="L127" s="23"/>
    </row>
    <row r="128" spans="1:12" ht="17.25" customHeight="1">
      <c r="A128" s="39"/>
      <c r="B128" s="33"/>
      <c r="C128" s="34"/>
      <c r="D128" s="36"/>
      <c r="E128" s="40"/>
      <c r="F128" s="40"/>
      <c r="G128" s="40"/>
      <c r="H128" s="40"/>
      <c r="I128" s="40"/>
      <c r="J128" s="40"/>
      <c r="K128" s="40"/>
      <c r="L128" s="23"/>
    </row>
    <row r="129" spans="1:12">
      <c r="A129" s="52" t="s">
        <v>1713</v>
      </c>
      <c r="B129" s="37"/>
      <c r="C129" s="23"/>
      <c r="D129" s="23"/>
      <c r="E129" s="38"/>
      <c r="F129" s="53"/>
      <c r="G129" s="38" t="s">
        <v>662</v>
      </c>
      <c r="H129" s="53"/>
      <c r="I129" s="38"/>
      <c r="J129" s="53"/>
      <c r="K129" s="38" t="s">
        <v>662</v>
      </c>
      <c r="L129" s="26"/>
    </row>
    <row r="130" spans="1:12" ht="17.25" customHeight="1">
      <c r="A130" s="41" t="s">
        <v>1806</v>
      </c>
      <c r="B130" s="37"/>
      <c r="C130" s="23"/>
      <c r="D130" s="23"/>
      <c r="E130" s="42"/>
      <c r="F130" s="54"/>
      <c r="G130" s="42"/>
      <c r="H130" s="54"/>
      <c r="I130" s="42"/>
      <c r="J130" s="54"/>
      <c r="K130" s="42"/>
      <c r="L130" s="28"/>
    </row>
    <row r="131" spans="1:12">
      <c r="A131" s="22" t="s">
        <v>1154</v>
      </c>
      <c r="B131" s="30"/>
      <c r="C131" s="23" t="s">
        <v>685</v>
      </c>
      <c r="D131" s="32">
        <v>0.3</v>
      </c>
      <c r="E131" s="38">
        <f t="shared" ref="E131:E139" si="7">+G131+I131+K131</f>
        <v>81874</v>
      </c>
      <c r="F131" s="38">
        <f>+인건비!$D$6</f>
        <v>272915</v>
      </c>
      <c r="G131" s="38">
        <f>TRUNC(D131*F131)</f>
        <v>81874</v>
      </c>
      <c r="H131" s="53"/>
      <c r="I131" s="53"/>
      <c r="J131" s="53"/>
      <c r="K131" s="53"/>
      <c r="L131" s="23"/>
    </row>
    <row r="132" spans="1:12">
      <c r="A132" s="22" t="s">
        <v>1302</v>
      </c>
      <c r="B132" s="30"/>
      <c r="C132" s="23" t="s">
        <v>685</v>
      </c>
      <c r="D132" s="32">
        <v>0.4</v>
      </c>
      <c r="E132" s="38">
        <f t="shared" si="7"/>
        <v>100931</v>
      </c>
      <c r="F132" s="38">
        <f>+인건비!$D$8</f>
        <v>252328</v>
      </c>
      <c r="G132" s="38">
        <f>TRUNC(D132*F132)</f>
        <v>100931</v>
      </c>
      <c r="H132" s="53"/>
      <c r="I132" s="53"/>
      <c r="J132" s="53"/>
      <c r="K132" s="53"/>
      <c r="L132" s="23"/>
    </row>
    <row r="133" spans="1:12">
      <c r="A133" s="22" t="s">
        <v>1181</v>
      </c>
      <c r="B133" s="30"/>
      <c r="C133" s="23" t="s">
        <v>685</v>
      </c>
      <c r="D133" s="32">
        <v>0.4</v>
      </c>
      <c r="E133" s="38">
        <f t="shared" si="7"/>
        <v>95303</v>
      </c>
      <c r="F133" s="38">
        <f>+인건비!$D$9</f>
        <v>238259</v>
      </c>
      <c r="G133" s="38">
        <f>TRUNC(D133*F133)</f>
        <v>95303</v>
      </c>
      <c r="H133" s="53"/>
      <c r="I133" s="53"/>
      <c r="J133" s="53"/>
      <c r="K133" s="53"/>
      <c r="L133" s="23"/>
    </row>
    <row r="134" spans="1:12">
      <c r="A134" s="22" t="s">
        <v>1167</v>
      </c>
      <c r="B134" s="30"/>
      <c r="C134" s="23" t="s">
        <v>685</v>
      </c>
      <c r="D134" s="32">
        <v>0.4</v>
      </c>
      <c r="E134" s="38">
        <f t="shared" si="7"/>
        <v>77611</v>
      </c>
      <c r="F134" s="38">
        <f>+인건비!$D$10</f>
        <v>194029</v>
      </c>
      <c r="G134" s="38">
        <f>TRUNC(D134*F134)</f>
        <v>77611</v>
      </c>
      <c r="H134" s="53"/>
      <c r="I134" s="53"/>
      <c r="J134" s="53"/>
      <c r="K134" s="53"/>
      <c r="L134" s="23"/>
    </row>
    <row r="135" spans="1:12" ht="17.25" customHeight="1">
      <c r="A135" s="22" t="s">
        <v>317</v>
      </c>
      <c r="B135" s="23" t="s">
        <v>784</v>
      </c>
      <c r="C135" s="23" t="s">
        <v>665</v>
      </c>
      <c r="D135" s="32">
        <v>0.1</v>
      </c>
      <c r="E135" s="38">
        <f>+G135+I135+K135</f>
        <v>25000</v>
      </c>
      <c r="F135" s="38"/>
      <c r="G135" s="38"/>
      <c r="H135" s="38">
        <f>+재료비!$K$81</f>
        <v>250000</v>
      </c>
      <c r="I135" s="38">
        <f>TRUNC(D135*H135)</f>
        <v>25000</v>
      </c>
      <c r="J135" s="38"/>
      <c r="K135" s="38"/>
      <c r="L135" s="23"/>
    </row>
    <row r="136" spans="1:12" ht="17.25" customHeight="1">
      <c r="A136" s="22" t="s">
        <v>793</v>
      </c>
      <c r="B136" s="23" t="s">
        <v>1445</v>
      </c>
      <c r="C136" s="23" t="s">
        <v>663</v>
      </c>
      <c r="D136" s="59">
        <v>0.15</v>
      </c>
      <c r="E136" s="38">
        <f t="shared" si="7"/>
        <v>13500</v>
      </c>
      <c r="F136" s="38"/>
      <c r="G136" s="38"/>
      <c r="H136" s="38">
        <f>+재료비!$K$82</f>
        <v>90000</v>
      </c>
      <c r="I136" s="38">
        <f>TRUNC(D136*H136)</f>
        <v>13500</v>
      </c>
      <c r="J136" s="38"/>
      <c r="K136" s="38"/>
      <c r="L136" s="23"/>
    </row>
    <row r="137" spans="1:12" ht="17.25" customHeight="1">
      <c r="A137" s="22" t="s">
        <v>681</v>
      </c>
      <c r="B137" s="23"/>
      <c r="C137" s="23" t="s">
        <v>739</v>
      </c>
      <c r="D137" s="32">
        <v>9.1999999999999993</v>
      </c>
      <c r="E137" s="38">
        <f t="shared" si="7"/>
        <v>13855</v>
      </c>
      <c r="F137" s="38"/>
      <c r="G137" s="38"/>
      <c r="H137" s="38">
        <f>+재료비!$K$7</f>
        <v>1506</v>
      </c>
      <c r="I137" s="38">
        <f>TRUNC(D137*H137)</f>
        <v>13855</v>
      </c>
      <c r="J137" s="38"/>
      <c r="K137" s="38"/>
      <c r="L137" s="23"/>
    </row>
    <row r="138" spans="1:12" ht="17.25" customHeight="1">
      <c r="A138" s="22" t="s">
        <v>668</v>
      </c>
      <c r="B138" s="23" t="s">
        <v>1327</v>
      </c>
      <c r="C138" s="23" t="s">
        <v>666</v>
      </c>
      <c r="D138" s="32">
        <v>16</v>
      </c>
      <c r="E138" s="38">
        <f t="shared" si="7"/>
        <v>2216</v>
      </c>
      <c r="F138" s="38"/>
      <c r="G138" s="38"/>
      <c r="H138" s="38">
        <f>+I137</f>
        <v>13855</v>
      </c>
      <c r="I138" s="38">
        <f>TRUNC(D138/100*H138)</f>
        <v>2216</v>
      </c>
      <c r="J138" s="38"/>
      <c r="K138" s="38"/>
      <c r="L138" s="23"/>
    </row>
    <row r="139" spans="1:12" ht="17.25" customHeight="1">
      <c r="A139" s="22" t="s">
        <v>2030</v>
      </c>
      <c r="B139" s="23"/>
      <c r="C139" s="23" t="s">
        <v>770</v>
      </c>
      <c r="D139" s="32">
        <v>3.2</v>
      </c>
      <c r="E139" s="38">
        <f t="shared" si="7"/>
        <v>28128</v>
      </c>
      <c r="F139" s="38"/>
      <c r="G139" s="38"/>
      <c r="H139" s="38"/>
      <c r="I139" s="38"/>
      <c r="J139" s="38">
        <f>+기계손료!$J$76</f>
        <v>8790</v>
      </c>
      <c r="K139" s="38">
        <f>TRUNC(D139*J139)</f>
        <v>28128</v>
      </c>
      <c r="L139" s="23"/>
    </row>
    <row r="140" spans="1:12" ht="17.25" customHeight="1">
      <c r="A140" s="22" t="s">
        <v>1354</v>
      </c>
      <c r="B140" s="23"/>
      <c r="C140" s="23" t="s">
        <v>770</v>
      </c>
      <c r="D140" s="32">
        <v>3.2</v>
      </c>
      <c r="E140" s="38">
        <f>+G140+I140+K140</f>
        <v>89731</v>
      </c>
      <c r="F140" s="38"/>
      <c r="G140" s="38"/>
      <c r="H140" s="38"/>
      <c r="I140" s="38"/>
      <c r="J140" s="38">
        <f>+기계손료!$J$40</f>
        <v>28041</v>
      </c>
      <c r="K140" s="38">
        <f>TRUNC(D140*J140)</f>
        <v>89731</v>
      </c>
      <c r="L140" s="23"/>
    </row>
    <row r="141" spans="1:12" ht="17.25" customHeight="1">
      <c r="A141" s="22" t="s">
        <v>701</v>
      </c>
      <c r="B141" s="23"/>
      <c r="C141" s="23"/>
      <c r="D141" s="32"/>
      <c r="E141" s="38">
        <f>SUM(E131:E140)</f>
        <v>528149</v>
      </c>
      <c r="F141" s="38"/>
      <c r="G141" s="38">
        <f>SUM(G131:G140)</f>
        <v>355719</v>
      </c>
      <c r="H141" s="38"/>
      <c r="I141" s="38">
        <f>SUM(I131:I140)</f>
        <v>54571</v>
      </c>
      <c r="J141" s="38"/>
      <c r="K141" s="38">
        <f>SUM(K131:K140)</f>
        <v>117859</v>
      </c>
      <c r="L141" s="23" t="s">
        <v>662</v>
      </c>
    </row>
    <row r="142" spans="1:12" ht="17.25" customHeight="1">
      <c r="A142" s="22"/>
      <c r="B142" s="23"/>
      <c r="C142" s="23"/>
      <c r="D142" s="32"/>
      <c r="E142" s="38"/>
      <c r="F142" s="38"/>
      <c r="G142" s="38"/>
      <c r="H142" s="38"/>
      <c r="I142" s="38"/>
      <c r="J142" s="38"/>
      <c r="K142" s="38"/>
      <c r="L142" s="23"/>
    </row>
    <row r="143" spans="1:12" ht="17.25" customHeight="1">
      <c r="A143" s="39" t="s">
        <v>682</v>
      </c>
      <c r="B143" s="33" t="s">
        <v>1164</v>
      </c>
      <c r="C143" s="34"/>
      <c r="D143" s="35">
        <f>+집계표!$G$2</f>
        <v>1.1000000000000001</v>
      </c>
      <c r="E143" s="40">
        <f>(G143+I143+K143)</f>
        <v>391290</v>
      </c>
      <c r="F143" s="40"/>
      <c r="G143" s="40"/>
      <c r="H143" s="40"/>
      <c r="I143" s="40"/>
      <c r="J143" s="40">
        <f>+G141</f>
        <v>355719</v>
      </c>
      <c r="K143" s="40">
        <f>TRUNC(D143*J143)</f>
        <v>391290</v>
      </c>
      <c r="L143" s="23"/>
    </row>
    <row r="144" spans="1:12" ht="17.25" customHeight="1">
      <c r="A144" s="39" t="s">
        <v>670</v>
      </c>
      <c r="B144" s="33" t="s">
        <v>425</v>
      </c>
      <c r="C144" s="34"/>
      <c r="D144" s="35">
        <f>+집계표!$H$2</f>
        <v>0.2</v>
      </c>
      <c r="E144" s="40">
        <f>(G144+I144+K144)</f>
        <v>149401</v>
      </c>
      <c r="F144" s="40"/>
      <c r="G144" s="40"/>
      <c r="H144" s="40"/>
      <c r="I144" s="40"/>
      <c r="J144" s="40">
        <f>+J143+K143</f>
        <v>747009</v>
      </c>
      <c r="K144" s="40">
        <f>TRUNC(D144*J144)</f>
        <v>149401</v>
      </c>
      <c r="L144" s="23"/>
    </row>
    <row r="145" spans="1:12" ht="17.25" customHeight="1">
      <c r="A145" s="39" t="s">
        <v>718</v>
      </c>
      <c r="B145" s="33"/>
      <c r="C145" s="34"/>
      <c r="D145" s="36"/>
      <c r="E145" s="40">
        <f>SUM(E141:E144)</f>
        <v>1068840</v>
      </c>
      <c r="F145" s="40"/>
      <c r="G145" s="40">
        <f>SUM(G141:G144)</f>
        <v>355719</v>
      </c>
      <c r="H145" s="40"/>
      <c r="I145" s="40">
        <f>SUM(I141:I144)</f>
        <v>54571</v>
      </c>
      <c r="J145" s="40"/>
      <c r="K145" s="40">
        <f>SUM(K141:K144)</f>
        <v>658550</v>
      </c>
      <c r="L145" s="23"/>
    </row>
    <row r="146" spans="1:12" ht="17.25" customHeight="1">
      <c r="A146" s="39"/>
      <c r="B146" s="33"/>
      <c r="C146" s="34"/>
      <c r="D146" s="36"/>
      <c r="E146" s="40"/>
      <c r="F146" s="40"/>
      <c r="G146" s="40"/>
      <c r="H146" s="40"/>
      <c r="I146" s="40"/>
      <c r="J146" s="40"/>
      <c r="K146" s="40"/>
      <c r="L146" s="23"/>
    </row>
    <row r="147" spans="1:12">
      <c r="A147" s="52" t="s">
        <v>1925</v>
      </c>
      <c r="B147" s="37"/>
      <c r="C147" s="23"/>
      <c r="D147" s="23"/>
      <c r="E147" s="38"/>
      <c r="F147" s="53"/>
      <c r="G147" s="38" t="s">
        <v>662</v>
      </c>
      <c r="H147" s="53"/>
      <c r="I147" s="38"/>
      <c r="J147" s="53"/>
      <c r="K147" s="38" t="s">
        <v>662</v>
      </c>
      <c r="L147" s="26"/>
    </row>
    <row r="148" spans="1:12" ht="17.25" customHeight="1">
      <c r="A148" s="41" t="s">
        <v>1809</v>
      </c>
      <c r="B148" s="37"/>
      <c r="C148" s="23"/>
      <c r="D148" s="23"/>
      <c r="E148" s="42"/>
      <c r="F148" s="54"/>
      <c r="G148" s="42"/>
      <c r="H148" s="54"/>
      <c r="I148" s="42"/>
      <c r="J148" s="54"/>
      <c r="K148" s="42"/>
      <c r="L148" s="28"/>
    </row>
    <row r="149" spans="1:12">
      <c r="A149" s="22" t="s">
        <v>1154</v>
      </c>
      <c r="B149" s="30"/>
      <c r="C149" s="23" t="s">
        <v>685</v>
      </c>
      <c r="D149" s="32">
        <v>1</v>
      </c>
      <c r="E149" s="38">
        <f t="shared" ref="E149:E155" si="8">+G149+I149+K149</f>
        <v>272915</v>
      </c>
      <c r="F149" s="38">
        <f>+인건비!$D$6</f>
        <v>272915</v>
      </c>
      <c r="G149" s="38">
        <f>TRUNC(D149*F149)</f>
        <v>272915</v>
      </c>
      <c r="H149" s="53"/>
      <c r="I149" s="53"/>
      <c r="J149" s="53"/>
      <c r="K149" s="53"/>
      <c r="L149" s="23"/>
    </row>
    <row r="150" spans="1:12">
      <c r="A150" s="22" t="s">
        <v>1163</v>
      </c>
      <c r="B150" s="30"/>
      <c r="C150" s="23" t="s">
        <v>685</v>
      </c>
      <c r="D150" s="32">
        <v>0.8</v>
      </c>
      <c r="E150" s="38">
        <f>+G150+I150+K150</f>
        <v>170796</v>
      </c>
      <c r="F150" s="38">
        <f>+인건비!$D$7</f>
        <v>213496</v>
      </c>
      <c r="G150" s="38">
        <f>TRUNC(D150*F150)</f>
        <v>170796</v>
      </c>
      <c r="H150" s="53"/>
      <c r="I150" s="53"/>
      <c r="J150" s="53"/>
      <c r="K150" s="53"/>
      <c r="L150" s="23"/>
    </row>
    <row r="151" spans="1:12">
      <c r="A151" s="22" t="s">
        <v>1302</v>
      </c>
      <c r="B151" s="30"/>
      <c r="C151" s="23" t="s">
        <v>685</v>
      </c>
      <c r="D151" s="32">
        <v>0.5</v>
      </c>
      <c r="E151" s="38">
        <f t="shared" si="8"/>
        <v>126164</v>
      </c>
      <c r="F151" s="38">
        <f>+인건비!$D$8</f>
        <v>252328</v>
      </c>
      <c r="G151" s="38">
        <f>TRUNC(D151*F151)</f>
        <v>126164</v>
      </c>
      <c r="H151" s="53"/>
      <c r="I151" s="53"/>
      <c r="J151" s="53"/>
      <c r="K151" s="53"/>
      <c r="L151" s="23"/>
    </row>
    <row r="152" spans="1:12">
      <c r="A152" s="22" t="s">
        <v>1181</v>
      </c>
      <c r="B152" s="30"/>
      <c r="C152" s="23" t="s">
        <v>685</v>
      </c>
      <c r="D152" s="32">
        <v>0.5</v>
      </c>
      <c r="E152" s="38">
        <f t="shared" si="8"/>
        <v>119129</v>
      </c>
      <c r="F152" s="38">
        <f>+인건비!$D$9</f>
        <v>238259</v>
      </c>
      <c r="G152" s="38">
        <f>TRUNC(D152*F152)</f>
        <v>119129</v>
      </c>
      <c r="H152" s="53"/>
      <c r="I152" s="53"/>
      <c r="J152" s="53"/>
      <c r="K152" s="53"/>
      <c r="L152" s="23"/>
    </row>
    <row r="153" spans="1:12" ht="17.25" customHeight="1">
      <c r="A153" s="22" t="s">
        <v>605</v>
      </c>
      <c r="B153" s="23"/>
      <c r="C153" s="23" t="s">
        <v>665</v>
      </c>
      <c r="D153" s="32">
        <v>0.2</v>
      </c>
      <c r="E153" s="38">
        <f t="shared" si="8"/>
        <v>20000</v>
      </c>
      <c r="F153" s="38"/>
      <c r="G153" s="38"/>
      <c r="H153" s="38">
        <f>+재료비!$K$83</f>
        <v>100000</v>
      </c>
      <c r="I153" s="38">
        <f>TRUNC(D153*H153)</f>
        <v>20000</v>
      </c>
      <c r="J153" s="38"/>
      <c r="K153" s="38"/>
      <c r="L153" s="84" t="s">
        <v>816</v>
      </c>
    </row>
    <row r="154" spans="1:12" ht="17.25" customHeight="1">
      <c r="A154" s="22" t="s">
        <v>668</v>
      </c>
      <c r="B154" s="23" t="s">
        <v>1173</v>
      </c>
      <c r="C154" s="23" t="s">
        <v>666</v>
      </c>
      <c r="D154" s="32">
        <v>3</v>
      </c>
      <c r="E154" s="38">
        <f t="shared" si="8"/>
        <v>20670</v>
      </c>
      <c r="F154" s="38"/>
      <c r="G154" s="38"/>
      <c r="H154" s="38">
        <f>SUM(G149:G152)</f>
        <v>689004</v>
      </c>
      <c r="I154" s="38">
        <f>TRUNC(D154/100*H154)</f>
        <v>20670</v>
      </c>
      <c r="J154" s="38"/>
      <c r="K154" s="38"/>
      <c r="L154" s="23"/>
    </row>
    <row r="155" spans="1:12" ht="17.25" customHeight="1">
      <c r="A155" s="22" t="s">
        <v>2032</v>
      </c>
      <c r="B155" s="23"/>
      <c r="C155" s="23" t="s">
        <v>770</v>
      </c>
      <c r="D155" s="32">
        <v>4</v>
      </c>
      <c r="E155" s="38">
        <f t="shared" si="8"/>
        <v>37268</v>
      </c>
      <c r="F155" s="38"/>
      <c r="G155" s="38"/>
      <c r="H155" s="38"/>
      <c r="I155" s="38"/>
      <c r="J155" s="38">
        <f>+기계손료!$J$77</f>
        <v>9317</v>
      </c>
      <c r="K155" s="38">
        <f>TRUNC(D155*J155)</f>
        <v>37268</v>
      </c>
      <c r="L155" s="23"/>
    </row>
    <row r="156" spans="1:12" ht="17.25" customHeight="1">
      <c r="A156" s="22" t="s">
        <v>701</v>
      </c>
      <c r="B156" s="23"/>
      <c r="C156" s="23"/>
      <c r="D156" s="32"/>
      <c r="E156" s="38">
        <f>SUM(E149:E155)</f>
        <v>766942</v>
      </c>
      <c r="F156" s="38"/>
      <c r="G156" s="38">
        <f>SUM(G149:G155)</f>
        <v>689004</v>
      </c>
      <c r="H156" s="38"/>
      <c r="I156" s="38">
        <f>SUM(I149:I155)</f>
        <v>40670</v>
      </c>
      <c r="J156" s="38"/>
      <c r="K156" s="38">
        <f>SUM(K149:K155)</f>
        <v>37268</v>
      </c>
      <c r="L156" s="23" t="s">
        <v>662</v>
      </c>
    </row>
    <row r="157" spans="1:12" ht="17.25" customHeight="1">
      <c r="A157" s="22"/>
      <c r="B157" s="23"/>
      <c r="C157" s="23"/>
      <c r="D157" s="32"/>
      <c r="E157" s="38"/>
      <c r="F157" s="38"/>
      <c r="G157" s="38"/>
      <c r="H157" s="38"/>
      <c r="I157" s="38"/>
      <c r="J157" s="38"/>
      <c r="K157" s="38"/>
      <c r="L157" s="23"/>
    </row>
    <row r="158" spans="1:12" ht="17.25" customHeight="1">
      <c r="A158" s="39" t="s">
        <v>682</v>
      </c>
      <c r="B158" s="33" t="s">
        <v>1164</v>
      </c>
      <c r="C158" s="34"/>
      <c r="D158" s="35">
        <f>+집계표!$G$2</f>
        <v>1.1000000000000001</v>
      </c>
      <c r="E158" s="40">
        <f>(G158+I158+K158)</f>
        <v>757904</v>
      </c>
      <c r="F158" s="40"/>
      <c r="G158" s="40"/>
      <c r="H158" s="40"/>
      <c r="I158" s="40"/>
      <c r="J158" s="40">
        <f>+G156</f>
        <v>689004</v>
      </c>
      <c r="K158" s="40">
        <f>TRUNC(D158*J158)</f>
        <v>757904</v>
      </c>
      <c r="L158" s="23"/>
    </row>
    <row r="159" spans="1:12" ht="17.25" customHeight="1">
      <c r="A159" s="39" t="s">
        <v>670</v>
      </c>
      <c r="B159" s="33" t="s">
        <v>425</v>
      </c>
      <c r="C159" s="34"/>
      <c r="D159" s="35">
        <f>+집계표!$H$2</f>
        <v>0.2</v>
      </c>
      <c r="E159" s="40">
        <f>(G159+I159+K159)</f>
        <v>289381</v>
      </c>
      <c r="F159" s="40"/>
      <c r="G159" s="40"/>
      <c r="H159" s="40"/>
      <c r="I159" s="40"/>
      <c r="J159" s="40">
        <f>+J158+K158</f>
        <v>1446908</v>
      </c>
      <c r="K159" s="40">
        <f>TRUNC(D159*J159)</f>
        <v>289381</v>
      </c>
      <c r="L159" s="23"/>
    </row>
    <row r="160" spans="1:12" ht="17.25" customHeight="1">
      <c r="A160" s="39" t="s">
        <v>718</v>
      </c>
      <c r="B160" s="33"/>
      <c r="C160" s="34"/>
      <c r="D160" s="36"/>
      <c r="E160" s="40">
        <f>SUM(E156:E159)</f>
        <v>1814227</v>
      </c>
      <c r="F160" s="40"/>
      <c r="G160" s="40">
        <f>SUM(G156:G159)</f>
        <v>689004</v>
      </c>
      <c r="H160" s="40"/>
      <c r="I160" s="40">
        <f>SUM(I156:I159)</f>
        <v>40670</v>
      </c>
      <c r="J160" s="40"/>
      <c r="K160" s="40">
        <f>SUM(K156:K159)</f>
        <v>1084553</v>
      </c>
      <c r="L160" s="23"/>
    </row>
    <row r="161" spans="1:12" ht="17.25" customHeight="1">
      <c r="A161" s="39"/>
      <c r="B161" s="33"/>
      <c r="C161" s="34"/>
      <c r="D161" s="36"/>
      <c r="E161" s="40"/>
      <c r="F161" s="40"/>
      <c r="G161" s="40"/>
      <c r="H161" s="40"/>
      <c r="I161" s="40"/>
      <c r="J161" s="40"/>
      <c r="K161" s="40"/>
      <c r="L161" s="23"/>
    </row>
    <row r="162" spans="1:12">
      <c r="A162" s="52" t="s">
        <v>1610</v>
      </c>
      <c r="B162" s="37"/>
      <c r="C162" s="23"/>
      <c r="D162" s="23"/>
      <c r="E162" s="38"/>
      <c r="F162" s="53"/>
      <c r="G162" s="38" t="s">
        <v>662</v>
      </c>
      <c r="H162" s="53"/>
      <c r="I162" s="38"/>
      <c r="J162" s="53"/>
      <c r="K162" s="38" t="s">
        <v>662</v>
      </c>
      <c r="L162" s="26"/>
    </row>
    <row r="163" spans="1:12" ht="17.25" customHeight="1">
      <c r="A163" s="41" t="s">
        <v>289</v>
      </c>
      <c r="B163" s="37"/>
      <c r="C163" s="23"/>
      <c r="D163" s="23"/>
      <c r="E163" s="42"/>
      <c r="F163" s="54"/>
      <c r="G163" s="42"/>
      <c r="H163" s="54"/>
      <c r="I163" s="42"/>
      <c r="J163" s="54"/>
      <c r="K163" s="42"/>
      <c r="L163" s="28"/>
    </row>
    <row r="164" spans="1:12">
      <c r="A164" s="22" t="s">
        <v>1154</v>
      </c>
      <c r="B164" s="30"/>
      <c r="C164" s="23" t="s">
        <v>685</v>
      </c>
      <c r="D164" s="32">
        <v>1</v>
      </c>
      <c r="E164" s="38">
        <f t="shared" ref="E164:E171" si="9">+G164+I164+K164</f>
        <v>272915</v>
      </c>
      <c r="F164" s="38">
        <f>+인건비!$D$6</f>
        <v>272915</v>
      </c>
      <c r="G164" s="38">
        <f>TRUNC(D164*F164)</f>
        <v>272915</v>
      </c>
      <c r="H164" s="53"/>
      <c r="I164" s="53"/>
      <c r="J164" s="53"/>
      <c r="K164" s="53"/>
      <c r="L164" s="23"/>
    </row>
    <row r="165" spans="1:12">
      <c r="A165" s="22" t="s">
        <v>1302</v>
      </c>
      <c r="B165" s="30"/>
      <c r="C165" s="23" t="s">
        <v>685</v>
      </c>
      <c r="D165" s="32">
        <v>0.5</v>
      </c>
      <c r="E165" s="38">
        <f t="shared" si="9"/>
        <v>126164</v>
      </c>
      <c r="F165" s="38">
        <f>+인건비!$D$8</f>
        <v>252328</v>
      </c>
      <c r="G165" s="38">
        <f>TRUNC(D165*F165)</f>
        <v>126164</v>
      </c>
      <c r="H165" s="53"/>
      <c r="I165" s="53"/>
      <c r="J165" s="53"/>
      <c r="K165" s="53"/>
      <c r="L165" s="23"/>
    </row>
    <row r="166" spans="1:12">
      <c r="A166" s="22" t="s">
        <v>1181</v>
      </c>
      <c r="B166" s="30"/>
      <c r="C166" s="23" t="s">
        <v>685</v>
      </c>
      <c r="D166" s="32">
        <v>0.5</v>
      </c>
      <c r="E166" s="38">
        <f t="shared" si="9"/>
        <v>119129</v>
      </c>
      <c r="F166" s="38">
        <f>+인건비!$D$9</f>
        <v>238259</v>
      </c>
      <c r="G166" s="38">
        <f>TRUNC(D166*F166)</f>
        <v>119129</v>
      </c>
      <c r="H166" s="53"/>
      <c r="I166" s="53"/>
      <c r="J166" s="53"/>
      <c r="K166" s="53"/>
      <c r="L166" s="23"/>
    </row>
    <row r="167" spans="1:12">
      <c r="A167" s="22" t="s">
        <v>1167</v>
      </c>
      <c r="B167" s="30"/>
      <c r="C167" s="23" t="s">
        <v>685</v>
      </c>
      <c r="D167" s="32">
        <v>0.5</v>
      </c>
      <c r="E167" s="38">
        <f t="shared" si="9"/>
        <v>97014</v>
      </c>
      <c r="F167" s="38">
        <f>+인건비!$D$10</f>
        <v>194029</v>
      </c>
      <c r="G167" s="38">
        <f>TRUNC(D167*F167)</f>
        <v>97014</v>
      </c>
      <c r="H167" s="53"/>
      <c r="I167" s="53"/>
      <c r="J167" s="53"/>
      <c r="K167" s="53"/>
      <c r="L167" s="23"/>
    </row>
    <row r="168" spans="1:12" ht="17.25" customHeight="1">
      <c r="A168" s="22" t="s">
        <v>1436</v>
      </c>
      <c r="B168" s="23" t="s">
        <v>1480</v>
      </c>
      <c r="C168" s="23" t="s">
        <v>687</v>
      </c>
      <c r="D168" s="59">
        <v>0.33</v>
      </c>
      <c r="E168" s="38">
        <f t="shared" si="9"/>
        <v>174455</v>
      </c>
      <c r="F168" s="38"/>
      <c r="G168" s="38"/>
      <c r="H168" s="38">
        <f>+재료비!$K$84</f>
        <v>528654</v>
      </c>
      <c r="I168" s="38">
        <f>TRUNC(D168*H168)</f>
        <v>174455</v>
      </c>
      <c r="J168" s="38"/>
      <c r="K168" s="38"/>
      <c r="L168" s="95"/>
    </row>
    <row r="169" spans="1:12" ht="17.25" customHeight="1">
      <c r="A169" s="22" t="s">
        <v>243</v>
      </c>
      <c r="B169" s="23" t="s">
        <v>1542</v>
      </c>
      <c r="C169" s="23" t="s">
        <v>687</v>
      </c>
      <c r="D169" s="59">
        <v>0.25</v>
      </c>
      <c r="E169" s="38">
        <f>+G169+I169+K169</f>
        <v>93481</v>
      </c>
      <c r="F169" s="38"/>
      <c r="G169" s="38"/>
      <c r="H169" s="38">
        <f>+재료비!$K$85</f>
        <v>373926</v>
      </c>
      <c r="I169" s="38">
        <f>TRUNC(D169*H169)</f>
        <v>93481</v>
      </c>
      <c r="J169" s="38"/>
      <c r="K169" s="38"/>
      <c r="L169" s="95"/>
    </row>
    <row r="170" spans="1:12" ht="17.25" customHeight="1">
      <c r="A170" s="22" t="s">
        <v>681</v>
      </c>
      <c r="B170" s="23"/>
      <c r="C170" s="23" t="s">
        <v>739</v>
      </c>
      <c r="D170" s="32">
        <v>11.6</v>
      </c>
      <c r="E170" s="38">
        <f t="shared" si="9"/>
        <v>17469</v>
      </c>
      <c r="F170" s="38"/>
      <c r="G170" s="38"/>
      <c r="H170" s="38">
        <f>+재료비!$K$7</f>
        <v>1506</v>
      </c>
      <c r="I170" s="38">
        <f>TRUNC(D170*H170)</f>
        <v>17469</v>
      </c>
      <c r="J170" s="38"/>
      <c r="K170" s="38"/>
      <c r="L170" s="23"/>
    </row>
    <row r="171" spans="1:12" ht="17.25" customHeight="1">
      <c r="A171" s="22" t="s">
        <v>668</v>
      </c>
      <c r="B171" s="23" t="s">
        <v>1327</v>
      </c>
      <c r="C171" s="23" t="s">
        <v>666</v>
      </c>
      <c r="D171" s="32">
        <v>16</v>
      </c>
      <c r="E171" s="38">
        <f t="shared" si="9"/>
        <v>2795</v>
      </c>
      <c r="F171" s="38"/>
      <c r="G171" s="38"/>
      <c r="H171" s="38">
        <f>+I170</f>
        <v>17469</v>
      </c>
      <c r="I171" s="38">
        <f>TRUNC(D171/100*H171)</f>
        <v>2795</v>
      </c>
      <c r="J171" s="38"/>
      <c r="K171" s="38"/>
      <c r="L171" s="95"/>
    </row>
    <row r="172" spans="1:12" ht="17.25" customHeight="1">
      <c r="A172" s="22" t="s">
        <v>2028</v>
      </c>
      <c r="B172" s="23"/>
      <c r="C172" s="23" t="s">
        <v>770</v>
      </c>
      <c r="D172" s="32">
        <v>4</v>
      </c>
      <c r="E172" s="38">
        <f>+G172+I172+K172</f>
        <v>35540</v>
      </c>
      <c r="F172" s="38"/>
      <c r="G172" s="38"/>
      <c r="H172" s="38"/>
      <c r="I172" s="38"/>
      <c r="J172" s="38">
        <f>+기계손료!$J$78</f>
        <v>8885</v>
      </c>
      <c r="K172" s="38">
        <f>TRUNC(D172*J172)</f>
        <v>35540</v>
      </c>
      <c r="L172" s="23"/>
    </row>
    <row r="173" spans="1:12" ht="17.25" customHeight="1">
      <c r="A173" s="22" t="s">
        <v>1354</v>
      </c>
      <c r="B173" s="23"/>
      <c r="C173" s="23" t="s">
        <v>770</v>
      </c>
      <c r="D173" s="32">
        <v>4</v>
      </c>
      <c r="E173" s="38">
        <f>+G173+I173+K173</f>
        <v>112164</v>
      </c>
      <c r="F173" s="38"/>
      <c r="G173" s="38"/>
      <c r="H173" s="38"/>
      <c r="I173" s="38"/>
      <c r="J173" s="38">
        <f>+기계손료!$J$40</f>
        <v>28041</v>
      </c>
      <c r="K173" s="38">
        <f>TRUNC(D173*J173)</f>
        <v>112164</v>
      </c>
      <c r="L173" s="23"/>
    </row>
    <row r="174" spans="1:12" ht="17.25" customHeight="1">
      <c r="A174" s="22" t="s">
        <v>701</v>
      </c>
      <c r="B174" s="23"/>
      <c r="C174" s="23"/>
      <c r="D174" s="32"/>
      <c r="E174" s="38">
        <f>SUM(E164:E173)</f>
        <v>1051126</v>
      </c>
      <c r="F174" s="38"/>
      <c r="G174" s="38">
        <f>SUM(G164:G173)</f>
        <v>615222</v>
      </c>
      <c r="H174" s="38"/>
      <c r="I174" s="38">
        <f>SUM(I164:I173)</f>
        <v>288200</v>
      </c>
      <c r="J174" s="38"/>
      <c r="K174" s="38">
        <f>SUM(K164:K173)</f>
        <v>147704</v>
      </c>
      <c r="L174" s="23" t="s">
        <v>662</v>
      </c>
    </row>
    <row r="175" spans="1:12" ht="17.25" customHeight="1">
      <c r="A175" s="22"/>
      <c r="B175" s="23"/>
      <c r="C175" s="23"/>
      <c r="D175" s="32"/>
      <c r="E175" s="38"/>
      <c r="F175" s="38"/>
      <c r="G175" s="38"/>
      <c r="H175" s="38"/>
      <c r="I175" s="38"/>
      <c r="J175" s="38"/>
      <c r="K175" s="38"/>
      <c r="L175" s="23"/>
    </row>
    <row r="176" spans="1:12" ht="17.25" customHeight="1">
      <c r="A176" s="39" t="s">
        <v>682</v>
      </c>
      <c r="B176" s="33" t="s">
        <v>1164</v>
      </c>
      <c r="C176" s="34"/>
      <c r="D176" s="35">
        <f>+집계표!$G$2</f>
        <v>1.1000000000000001</v>
      </c>
      <c r="E176" s="40">
        <f>(G176+I176+K176)</f>
        <v>676744</v>
      </c>
      <c r="F176" s="40"/>
      <c r="G176" s="40"/>
      <c r="H176" s="40"/>
      <c r="I176" s="40"/>
      <c r="J176" s="40">
        <f>+G174</f>
        <v>615222</v>
      </c>
      <c r="K176" s="40">
        <f>TRUNC(D176*J176)</f>
        <v>676744</v>
      </c>
      <c r="L176" s="23"/>
    </row>
    <row r="177" spans="1:12" ht="17.25" customHeight="1">
      <c r="A177" s="39" t="s">
        <v>670</v>
      </c>
      <c r="B177" s="33" t="s">
        <v>425</v>
      </c>
      <c r="C177" s="34"/>
      <c r="D177" s="35">
        <f>+집계표!$H$2</f>
        <v>0.2</v>
      </c>
      <c r="E177" s="40">
        <f>(G177+I177+K177)</f>
        <v>258393</v>
      </c>
      <c r="F177" s="40"/>
      <c r="G177" s="40"/>
      <c r="H177" s="40"/>
      <c r="I177" s="40"/>
      <c r="J177" s="40">
        <f>+J176+K176</f>
        <v>1291966</v>
      </c>
      <c r="K177" s="40">
        <f>TRUNC(D177*J177)</f>
        <v>258393</v>
      </c>
      <c r="L177" s="23"/>
    </row>
    <row r="178" spans="1:12" ht="17.25" customHeight="1">
      <c r="A178" s="39" t="s">
        <v>718</v>
      </c>
      <c r="B178" s="33"/>
      <c r="C178" s="34"/>
      <c r="D178" s="36"/>
      <c r="E178" s="40">
        <f>SUM(E174:E177)</f>
        <v>1986263</v>
      </c>
      <c r="F178" s="40"/>
      <c r="G178" s="40">
        <f>SUM(G174:G177)</f>
        <v>615222</v>
      </c>
      <c r="H178" s="40"/>
      <c r="I178" s="40">
        <f>SUM(I174:I177)</f>
        <v>288200</v>
      </c>
      <c r="J178" s="40"/>
      <c r="K178" s="40">
        <f>SUM(K174:K177)</f>
        <v>1082841</v>
      </c>
      <c r="L178" s="23"/>
    </row>
    <row r="179" spans="1:12" ht="17.25" customHeight="1">
      <c r="A179" s="39"/>
      <c r="B179" s="33"/>
      <c r="C179" s="34"/>
      <c r="D179" s="36"/>
      <c r="E179" s="40"/>
      <c r="F179" s="40"/>
      <c r="G179" s="40"/>
      <c r="H179" s="40"/>
      <c r="I179" s="40"/>
      <c r="J179" s="40"/>
      <c r="K179" s="40"/>
      <c r="L179" s="23"/>
    </row>
    <row r="180" spans="1:12" ht="17.25" customHeight="1">
      <c r="A180" s="41" t="s">
        <v>292</v>
      </c>
      <c r="B180" s="37"/>
      <c r="C180" s="23"/>
      <c r="D180" s="23"/>
      <c r="E180" s="42"/>
      <c r="F180" s="54"/>
      <c r="G180" s="42"/>
      <c r="H180" s="54"/>
      <c r="I180" s="42"/>
      <c r="J180" s="54"/>
      <c r="K180" s="42"/>
      <c r="L180" s="28"/>
    </row>
    <row r="181" spans="1:12">
      <c r="A181" s="22" t="s">
        <v>1154</v>
      </c>
      <c r="B181" s="30"/>
      <c r="C181" s="23" t="s">
        <v>685</v>
      </c>
      <c r="D181" s="32">
        <v>1.2</v>
      </c>
      <c r="E181" s="38">
        <f t="shared" ref="E181:E188" si="10">+G181+I181+K181</f>
        <v>327498</v>
      </c>
      <c r="F181" s="38">
        <f>+인건비!$D$6</f>
        <v>272915</v>
      </c>
      <c r="G181" s="38">
        <f>TRUNC(D181*F181)</f>
        <v>327498</v>
      </c>
      <c r="H181" s="53"/>
      <c r="I181" s="53"/>
      <c r="J181" s="53"/>
      <c r="K181" s="53"/>
      <c r="L181" s="23"/>
    </row>
    <row r="182" spans="1:12">
      <c r="A182" s="22" t="s">
        <v>1302</v>
      </c>
      <c r="B182" s="30"/>
      <c r="C182" s="23" t="s">
        <v>685</v>
      </c>
      <c r="D182" s="32">
        <v>0.7</v>
      </c>
      <c r="E182" s="38">
        <f t="shared" si="10"/>
        <v>176629</v>
      </c>
      <c r="F182" s="38">
        <f>+인건비!$D$8</f>
        <v>252328</v>
      </c>
      <c r="G182" s="38">
        <f>TRUNC(D182*F182)</f>
        <v>176629</v>
      </c>
      <c r="H182" s="53"/>
      <c r="I182" s="53"/>
      <c r="J182" s="53"/>
      <c r="K182" s="53"/>
      <c r="L182" s="23"/>
    </row>
    <row r="183" spans="1:12">
      <c r="A183" s="22" t="s">
        <v>1181</v>
      </c>
      <c r="B183" s="30"/>
      <c r="C183" s="23" t="s">
        <v>685</v>
      </c>
      <c r="D183" s="32">
        <v>0.7</v>
      </c>
      <c r="E183" s="38">
        <f t="shared" si="10"/>
        <v>166781</v>
      </c>
      <c r="F183" s="38">
        <f>+인건비!$D$9</f>
        <v>238259</v>
      </c>
      <c r="G183" s="38">
        <f>TRUNC(D183*F183)</f>
        <v>166781</v>
      </c>
      <c r="H183" s="53"/>
      <c r="I183" s="53"/>
      <c r="J183" s="53"/>
      <c r="K183" s="53"/>
      <c r="L183" s="23"/>
    </row>
    <row r="184" spans="1:12">
      <c r="A184" s="22" t="s">
        <v>1167</v>
      </c>
      <c r="B184" s="30"/>
      <c r="C184" s="23" t="s">
        <v>685</v>
      </c>
      <c r="D184" s="32">
        <v>0.7</v>
      </c>
      <c r="E184" s="38">
        <f t="shared" si="10"/>
        <v>135820</v>
      </c>
      <c r="F184" s="38">
        <f>+인건비!$D$10</f>
        <v>194029</v>
      </c>
      <c r="G184" s="38">
        <f>TRUNC(D184*F184)</f>
        <v>135820</v>
      </c>
      <c r="H184" s="53"/>
      <c r="I184" s="53"/>
      <c r="J184" s="53"/>
      <c r="K184" s="53"/>
      <c r="L184" s="23"/>
    </row>
    <row r="185" spans="1:12" ht="17.25" customHeight="1">
      <c r="A185" s="22" t="s">
        <v>681</v>
      </c>
      <c r="B185" s="23"/>
      <c r="C185" s="23" t="s">
        <v>739</v>
      </c>
      <c r="D185" s="32">
        <v>16.2</v>
      </c>
      <c r="E185" s="38">
        <f t="shared" si="10"/>
        <v>24397</v>
      </c>
      <c r="F185" s="38"/>
      <c r="G185" s="38"/>
      <c r="H185" s="38">
        <f>+재료비!$K$7</f>
        <v>1506</v>
      </c>
      <c r="I185" s="38">
        <f>TRUNC(D185*H185)</f>
        <v>24397</v>
      </c>
      <c r="J185" s="38"/>
      <c r="K185" s="38"/>
      <c r="L185" s="95"/>
    </row>
    <row r="186" spans="1:12" ht="17.25" customHeight="1">
      <c r="A186" s="22" t="s">
        <v>243</v>
      </c>
      <c r="B186" s="23" t="s">
        <v>1542</v>
      </c>
      <c r="C186" s="23" t="s">
        <v>687</v>
      </c>
      <c r="D186" s="59">
        <v>0.2</v>
      </c>
      <c r="E186" s="38">
        <f t="shared" si="10"/>
        <v>74785</v>
      </c>
      <c r="F186" s="38"/>
      <c r="G186" s="38"/>
      <c r="H186" s="38">
        <f>+재료비!$K$85</f>
        <v>373926</v>
      </c>
      <c r="I186" s="38">
        <f>TRUNC(D186*H186)</f>
        <v>74785</v>
      </c>
      <c r="J186" s="38"/>
      <c r="K186" s="38"/>
      <c r="L186" s="95"/>
    </row>
    <row r="187" spans="1:12" ht="17.25" customHeight="1">
      <c r="A187" s="22" t="s">
        <v>668</v>
      </c>
      <c r="B187" s="23" t="s">
        <v>1327</v>
      </c>
      <c r="C187" s="23" t="s">
        <v>666</v>
      </c>
      <c r="D187" s="32">
        <v>16</v>
      </c>
      <c r="E187" s="38">
        <f t="shared" si="10"/>
        <v>3903</v>
      </c>
      <c r="F187" s="38"/>
      <c r="G187" s="38"/>
      <c r="H187" s="38">
        <f>+I185</f>
        <v>24397</v>
      </c>
      <c r="I187" s="38">
        <f>TRUNC(D187/100*H187)</f>
        <v>3903</v>
      </c>
      <c r="J187" s="38"/>
      <c r="K187" s="38"/>
      <c r="L187" s="23"/>
    </row>
    <row r="188" spans="1:12" ht="17.25" customHeight="1">
      <c r="A188" s="22" t="s">
        <v>2028</v>
      </c>
      <c r="B188" s="23"/>
      <c r="C188" s="23" t="s">
        <v>770</v>
      </c>
      <c r="D188" s="32">
        <v>5.6</v>
      </c>
      <c r="E188" s="38">
        <f t="shared" si="10"/>
        <v>132014</v>
      </c>
      <c r="F188" s="38"/>
      <c r="G188" s="38"/>
      <c r="H188" s="38"/>
      <c r="I188" s="38"/>
      <c r="J188" s="38">
        <f>+기계손료!$J$79</f>
        <v>23574</v>
      </c>
      <c r="K188" s="38">
        <f>TRUNC(D188*J188)</f>
        <v>132014</v>
      </c>
      <c r="L188" s="23"/>
    </row>
    <row r="189" spans="1:12" ht="17.25" customHeight="1">
      <c r="A189" s="22" t="s">
        <v>1354</v>
      </c>
      <c r="B189" s="23"/>
      <c r="C189" s="23" t="s">
        <v>770</v>
      </c>
      <c r="D189" s="32">
        <v>5.6</v>
      </c>
      <c r="E189" s="38">
        <f>+G189+I189+K189</f>
        <v>157029</v>
      </c>
      <c r="F189" s="38"/>
      <c r="G189" s="38"/>
      <c r="H189" s="38"/>
      <c r="I189" s="38"/>
      <c r="J189" s="38">
        <f>+기계손료!$J$40</f>
        <v>28041</v>
      </c>
      <c r="K189" s="38">
        <f>TRUNC(D189*J189)</f>
        <v>157029</v>
      </c>
      <c r="L189" s="23"/>
    </row>
    <row r="190" spans="1:12" ht="17.25" customHeight="1">
      <c r="A190" s="22" t="s">
        <v>701</v>
      </c>
      <c r="B190" s="23"/>
      <c r="C190" s="23"/>
      <c r="D190" s="32"/>
      <c r="E190" s="38">
        <f>SUM(E181:E189)</f>
        <v>1198856</v>
      </c>
      <c r="F190" s="38"/>
      <c r="G190" s="38">
        <f>SUM(G181:G189)</f>
        <v>806728</v>
      </c>
      <c r="H190" s="38"/>
      <c r="I190" s="38">
        <f>SUM(I181:I189)</f>
        <v>103085</v>
      </c>
      <c r="J190" s="38"/>
      <c r="K190" s="38">
        <f>SUM(K181:K189)</f>
        <v>289043</v>
      </c>
      <c r="L190" s="23" t="s">
        <v>662</v>
      </c>
    </row>
    <row r="191" spans="1:12" ht="17.25" customHeight="1">
      <c r="A191" s="22"/>
      <c r="B191" s="23"/>
      <c r="C191" s="23"/>
      <c r="D191" s="32"/>
      <c r="E191" s="38"/>
      <c r="F191" s="38"/>
      <c r="G191" s="38"/>
      <c r="H191" s="38"/>
      <c r="I191" s="38"/>
      <c r="J191" s="38"/>
      <c r="K191" s="38"/>
      <c r="L191" s="23"/>
    </row>
    <row r="192" spans="1:12" ht="17.25" customHeight="1">
      <c r="A192" s="39" t="s">
        <v>682</v>
      </c>
      <c r="B192" s="33" t="s">
        <v>1164</v>
      </c>
      <c r="C192" s="34"/>
      <c r="D192" s="35">
        <f>+집계표!$G$2</f>
        <v>1.1000000000000001</v>
      </c>
      <c r="E192" s="40">
        <f>(G192+I192+K192)</f>
        <v>887400</v>
      </c>
      <c r="F192" s="40"/>
      <c r="G192" s="40"/>
      <c r="H192" s="40"/>
      <c r="I192" s="40"/>
      <c r="J192" s="40">
        <f>+G190</f>
        <v>806728</v>
      </c>
      <c r="K192" s="40">
        <f>TRUNC(D192*J192)</f>
        <v>887400</v>
      </c>
      <c r="L192" s="23"/>
    </row>
    <row r="193" spans="1:12" ht="17.25" customHeight="1">
      <c r="A193" s="39" t="s">
        <v>670</v>
      </c>
      <c r="B193" s="33" t="s">
        <v>425</v>
      </c>
      <c r="C193" s="34"/>
      <c r="D193" s="35">
        <f>+집계표!$H$2</f>
        <v>0.2</v>
      </c>
      <c r="E193" s="40">
        <f>(G193+I193+K193)</f>
        <v>338825</v>
      </c>
      <c r="F193" s="40"/>
      <c r="G193" s="40"/>
      <c r="H193" s="40"/>
      <c r="I193" s="40"/>
      <c r="J193" s="40">
        <f>+J192+K192</f>
        <v>1694128</v>
      </c>
      <c r="K193" s="40">
        <f>TRUNC(D193*J193)</f>
        <v>338825</v>
      </c>
      <c r="L193" s="23"/>
    </row>
    <row r="194" spans="1:12" ht="17.25" customHeight="1">
      <c r="A194" s="39" t="s">
        <v>718</v>
      </c>
      <c r="B194" s="33"/>
      <c r="C194" s="34"/>
      <c r="D194" s="36"/>
      <c r="E194" s="40">
        <f>SUM(E190:E193)</f>
        <v>2425081</v>
      </c>
      <c r="F194" s="40"/>
      <c r="G194" s="40">
        <f>SUM(G190:G193)</f>
        <v>806728</v>
      </c>
      <c r="H194" s="40"/>
      <c r="I194" s="40">
        <f>SUM(I190:I193)</f>
        <v>103085</v>
      </c>
      <c r="J194" s="40"/>
      <c r="K194" s="40">
        <f>SUM(K190:K193)</f>
        <v>1515268</v>
      </c>
      <c r="L194" s="23"/>
    </row>
    <row r="195" spans="1:12" ht="17.25" customHeight="1">
      <c r="A195" s="39"/>
      <c r="B195" s="33"/>
      <c r="C195" s="34"/>
      <c r="D195" s="36"/>
      <c r="E195" s="40"/>
      <c r="F195" s="40"/>
      <c r="G195" s="40"/>
      <c r="H195" s="40"/>
      <c r="I195" s="40"/>
      <c r="J195" s="40"/>
      <c r="K195" s="40"/>
      <c r="L195" s="23"/>
    </row>
    <row r="196" spans="1:12">
      <c r="A196" s="52" t="s">
        <v>2017</v>
      </c>
      <c r="B196" s="37"/>
      <c r="C196" s="23"/>
      <c r="D196" s="23"/>
      <c r="E196" s="38"/>
      <c r="F196" s="53"/>
      <c r="G196" s="38" t="s">
        <v>662</v>
      </c>
      <c r="H196" s="53"/>
      <c r="I196" s="38"/>
      <c r="J196" s="53"/>
      <c r="K196" s="38" t="s">
        <v>662</v>
      </c>
      <c r="L196" s="26"/>
    </row>
    <row r="197" spans="1:12" ht="17.25" customHeight="1">
      <c r="A197" s="41" t="s">
        <v>1945</v>
      </c>
      <c r="B197" s="37"/>
      <c r="C197" s="23"/>
      <c r="D197" s="23"/>
      <c r="E197" s="42"/>
      <c r="F197" s="54"/>
      <c r="G197" s="42"/>
      <c r="H197" s="54"/>
      <c r="I197" s="42"/>
      <c r="J197" s="54"/>
      <c r="K197" s="42"/>
      <c r="L197" s="28"/>
    </row>
    <row r="198" spans="1:12">
      <c r="A198" s="22" t="s">
        <v>1154</v>
      </c>
      <c r="B198" s="30"/>
      <c r="C198" s="23" t="s">
        <v>685</v>
      </c>
      <c r="D198" s="32">
        <v>1</v>
      </c>
      <c r="E198" s="38">
        <f t="shared" ref="E198:E205" si="11">+G198+I198+K198</f>
        <v>272915</v>
      </c>
      <c r="F198" s="38">
        <f>+인건비!$D$6</f>
        <v>272915</v>
      </c>
      <c r="G198" s="38">
        <f>TRUNC(D198*F198)</f>
        <v>272915</v>
      </c>
      <c r="H198" s="53"/>
      <c r="I198" s="53"/>
      <c r="J198" s="53"/>
      <c r="K198" s="53"/>
      <c r="L198" s="23"/>
    </row>
    <row r="199" spans="1:12">
      <c r="A199" s="22" t="s">
        <v>1163</v>
      </c>
      <c r="B199" s="30"/>
      <c r="C199" s="23" t="s">
        <v>685</v>
      </c>
      <c r="D199" s="32">
        <v>0.8</v>
      </c>
      <c r="E199" s="38">
        <f>+G199+I199+K199</f>
        <v>170796</v>
      </c>
      <c r="F199" s="38">
        <f>+인건비!$D$7</f>
        <v>213496</v>
      </c>
      <c r="G199" s="38">
        <f>TRUNC(D199*F199)</f>
        <v>170796</v>
      </c>
      <c r="H199" s="53"/>
      <c r="I199" s="53"/>
      <c r="J199" s="53"/>
      <c r="K199" s="53"/>
      <c r="L199" s="23"/>
    </row>
    <row r="200" spans="1:12">
      <c r="A200" s="22" t="s">
        <v>1302</v>
      </c>
      <c r="B200" s="30"/>
      <c r="C200" s="23" t="s">
        <v>685</v>
      </c>
      <c r="D200" s="32">
        <v>0.5</v>
      </c>
      <c r="E200" s="38">
        <f t="shared" si="11"/>
        <v>126164</v>
      </c>
      <c r="F200" s="38">
        <f>+인건비!$D$8</f>
        <v>252328</v>
      </c>
      <c r="G200" s="38">
        <f>TRUNC(D200*F200)</f>
        <v>126164</v>
      </c>
      <c r="H200" s="53"/>
      <c r="I200" s="53"/>
      <c r="J200" s="53"/>
      <c r="K200" s="53"/>
      <c r="L200" s="23"/>
    </row>
    <row r="201" spans="1:12">
      <c r="A201" s="22" t="s">
        <v>1181</v>
      </c>
      <c r="B201" s="30"/>
      <c r="C201" s="23" t="s">
        <v>685</v>
      </c>
      <c r="D201" s="32">
        <v>0.5</v>
      </c>
      <c r="E201" s="38">
        <f t="shared" si="11"/>
        <v>119129</v>
      </c>
      <c r="F201" s="38">
        <f>+인건비!$D$9</f>
        <v>238259</v>
      </c>
      <c r="G201" s="38">
        <f>TRUNC(D201*F201)</f>
        <v>119129</v>
      </c>
      <c r="H201" s="53"/>
      <c r="I201" s="53"/>
      <c r="J201" s="53"/>
      <c r="K201" s="53"/>
      <c r="L201" s="23"/>
    </row>
    <row r="202" spans="1:12" ht="17.25" customHeight="1">
      <c r="A202" s="22" t="s">
        <v>605</v>
      </c>
      <c r="B202" s="23"/>
      <c r="C202" s="23" t="s">
        <v>687</v>
      </c>
      <c r="D202" s="32">
        <v>0.2</v>
      </c>
      <c r="E202" s="38">
        <f t="shared" si="11"/>
        <v>40000</v>
      </c>
      <c r="F202" s="38"/>
      <c r="G202" s="38"/>
      <c r="H202" s="38">
        <f>+재료비!$K$86</f>
        <v>200000</v>
      </c>
      <c r="I202" s="38">
        <f>TRUNC(D202*H202)</f>
        <v>40000</v>
      </c>
      <c r="J202" s="38"/>
      <c r="K202" s="38"/>
      <c r="L202" s="23"/>
    </row>
    <row r="203" spans="1:12" ht="17.25" customHeight="1">
      <c r="A203" s="22" t="s">
        <v>681</v>
      </c>
      <c r="B203" s="23"/>
      <c r="C203" s="23" t="s">
        <v>739</v>
      </c>
      <c r="D203" s="32">
        <v>11.6</v>
      </c>
      <c r="E203" s="38">
        <f t="shared" si="11"/>
        <v>17469</v>
      </c>
      <c r="F203" s="38"/>
      <c r="G203" s="38"/>
      <c r="H203" s="38">
        <f>+재료비!$K$7</f>
        <v>1506</v>
      </c>
      <c r="I203" s="38">
        <f>TRUNC(D203*H203)</f>
        <v>17469</v>
      </c>
      <c r="J203" s="38"/>
      <c r="K203" s="38"/>
      <c r="L203" s="23"/>
    </row>
    <row r="204" spans="1:12" ht="17.25" customHeight="1">
      <c r="A204" s="22" t="s">
        <v>668</v>
      </c>
      <c r="B204" s="23" t="s">
        <v>1327</v>
      </c>
      <c r="C204" s="23" t="s">
        <v>666</v>
      </c>
      <c r="D204" s="32">
        <v>16</v>
      </c>
      <c r="E204" s="38">
        <f t="shared" si="11"/>
        <v>2795</v>
      </c>
      <c r="F204" s="38"/>
      <c r="G204" s="38"/>
      <c r="H204" s="38">
        <f>+I203</f>
        <v>17469</v>
      </c>
      <c r="I204" s="38">
        <f>TRUNC(D204/100*H204)</f>
        <v>2795</v>
      </c>
      <c r="J204" s="38"/>
      <c r="K204" s="38"/>
      <c r="L204" s="23"/>
    </row>
    <row r="205" spans="1:12" ht="17.25" customHeight="1">
      <c r="A205" s="22" t="s">
        <v>2031</v>
      </c>
      <c r="B205" s="23"/>
      <c r="C205" s="23" t="s">
        <v>770</v>
      </c>
      <c r="D205" s="32">
        <v>4</v>
      </c>
      <c r="E205" s="38">
        <f t="shared" si="11"/>
        <v>56256</v>
      </c>
      <c r="F205" s="38"/>
      <c r="G205" s="38"/>
      <c r="H205" s="38"/>
      <c r="I205" s="38"/>
      <c r="J205" s="38">
        <f>+기계손료!$J$80</f>
        <v>14064</v>
      </c>
      <c r="K205" s="38">
        <f>TRUNC(D205*J205)</f>
        <v>56256</v>
      </c>
      <c r="L205" s="23"/>
    </row>
    <row r="206" spans="1:12" ht="17.25" customHeight="1">
      <c r="A206" s="22" t="s">
        <v>1354</v>
      </c>
      <c r="B206" s="23"/>
      <c r="C206" s="23" t="s">
        <v>770</v>
      </c>
      <c r="D206" s="32">
        <v>4</v>
      </c>
      <c r="E206" s="38">
        <f>+G206+I206+K206</f>
        <v>112164</v>
      </c>
      <c r="F206" s="38"/>
      <c r="G206" s="38"/>
      <c r="H206" s="38"/>
      <c r="I206" s="38"/>
      <c r="J206" s="38">
        <f>+기계손료!$J$40</f>
        <v>28041</v>
      </c>
      <c r="K206" s="38">
        <f>TRUNC(D206*J206)</f>
        <v>112164</v>
      </c>
      <c r="L206" s="23"/>
    </row>
    <row r="207" spans="1:12" ht="17.25" customHeight="1">
      <c r="A207" s="22" t="s">
        <v>701</v>
      </c>
      <c r="B207" s="23"/>
      <c r="C207" s="23"/>
      <c r="D207" s="32"/>
      <c r="E207" s="38">
        <f>SUM(E198:E206)</f>
        <v>917688</v>
      </c>
      <c r="F207" s="38"/>
      <c r="G207" s="38">
        <f>SUM(G198:G206)</f>
        <v>689004</v>
      </c>
      <c r="H207" s="38"/>
      <c r="I207" s="38">
        <f>SUM(I198:I206)</f>
        <v>60264</v>
      </c>
      <c r="J207" s="38"/>
      <c r="K207" s="38">
        <f>SUM(K198:K206)</f>
        <v>168420</v>
      </c>
      <c r="L207" s="23" t="s">
        <v>662</v>
      </c>
    </row>
    <row r="208" spans="1:12" ht="17.25" customHeight="1">
      <c r="A208" s="22"/>
      <c r="B208" s="23"/>
      <c r="C208" s="23"/>
      <c r="D208" s="32"/>
      <c r="E208" s="38"/>
      <c r="F208" s="38"/>
      <c r="G208" s="38"/>
      <c r="H208" s="38"/>
      <c r="I208" s="38"/>
      <c r="J208" s="38"/>
      <c r="K208" s="38"/>
      <c r="L208" s="23"/>
    </row>
    <row r="209" spans="1:12" ht="17.25" customHeight="1">
      <c r="A209" s="39" t="s">
        <v>682</v>
      </c>
      <c r="B209" s="33" t="s">
        <v>1164</v>
      </c>
      <c r="C209" s="34"/>
      <c r="D209" s="35">
        <f>+집계표!$G$2</f>
        <v>1.1000000000000001</v>
      </c>
      <c r="E209" s="40">
        <f>(G209+I209+K209)</f>
        <v>757904</v>
      </c>
      <c r="F209" s="40"/>
      <c r="G209" s="40"/>
      <c r="H209" s="40"/>
      <c r="I209" s="40"/>
      <c r="J209" s="40">
        <f>+G207</f>
        <v>689004</v>
      </c>
      <c r="K209" s="40">
        <f>TRUNC(D209*J209)</f>
        <v>757904</v>
      </c>
      <c r="L209" s="23"/>
    </row>
    <row r="210" spans="1:12" ht="17.25" customHeight="1">
      <c r="A210" s="39" t="s">
        <v>670</v>
      </c>
      <c r="B210" s="33" t="s">
        <v>425</v>
      </c>
      <c r="C210" s="34"/>
      <c r="D210" s="35">
        <f>+집계표!$H$2</f>
        <v>0.2</v>
      </c>
      <c r="E210" s="40">
        <f>(G210+I210+K210)</f>
        <v>289381</v>
      </c>
      <c r="F210" s="40"/>
      <c r="G210" s="40"/>
      <c r="H210" s="40"/>
      <c r="I210" s="40"/>
      <c r="J210" s="40">
        <f>+J209+K209</f>
        <v>1446908</v>
      </c>
      <c r="K210" s="40">
        <f>TRUNC(D210*J210)</f>
        <v>289381</v>
      </c>
      <c r="L210" s="23"/>
    </row>
    <row r="211" spans="1:12" ht="17.25" customHeight="1">
      <c r="A211" s="39" t="s">
        <v>718</v>
      </c>
      <c r="B211" s="33"/>
      <c r="C211" s="34"/>
      <c r="D211" s="36"/>
      <c r="E211" s="40">
        <f>SUM(E207:E210)</f>
        <v>1964973</v>
      </c>
      <c r="F211" s="40"/>
      <c r="G211" s="40">
        <f>SUM(G207:G210)</f>
        <v>689004</v>
      </c>
      <c r="H211" s="40"/>
      <c r="I211" s="40">
        <f>SUM(I207:I210)</f>
        <v>60264</v>
      </c>
      <c r="J211" s="40"/>
      <c r="K211" s="40">
        <f>SUM(K207:K210)</f>
        <v>1215705</v>
      </c>
      <c r="L211" s="23"/>
    </row>
    <row r="212" spans="1:12" ht="17.25" customHeight="1">
      <c r="A212" s="39"/>
      <c r="B212" s="33"/>
      <c r="C212" s="34"/>
      <c r="D212" s="36"/>
      <c r="E212" s="40"/>
      <c r="F212" s="40"/>
      <c r="G212" s="40"/>
      <c r="H212" s="40"/>
      <c r="I212" s="40"/>
      <c r="J212" s="40"/>
      <c r="K212" s="40"/>
      <c r="L212" s="23"/>
    </row>
    <row r="213" spans="1:12">
      <c r="A213" s="52" t="s">
        <v>1932</v>
      </c>
      <c r="B213" s="37"/>
      <c r="C213" s="23"/>
      <c r="D213" s="23"/>
      <c r="E213" s="38"/>
      <c r="F213" s="53"/>
      <c r="G213" s="38" t="s">
        <v>662</v>
      </c>
      <c r="H213" s="53"/>
      <c r="I213" s="38"/>
      <c r="J213" s="53"/>
      <c r="K213" s="38" t="s">
        <v>662</v>
      </c>
      <c r="L213" s="26"/>
    </row>
    <row r="214" spans="1:12">
      <c r="A214" s="41" t="s">
        <v>1110</v>
      </c>
      <c r="B214" s="37"/>
      <c r="C214" s="23"/>
      <c r="D214" s="23"/>
      <c r="E214" s="42"/>
      <c r="F214" s="54"/>
      <c r="G214" s="42" t="s">
        <v>662</v>
      </c>
      <c r="H214" s="54"/>
      <c r="I214" s="42" t="s">
        <v>662</v>
      </c>
      <c r="J214" s="54"/>
      <c r="K214" s="42"/>
      <c r="L214" s="27"/>
    </row>
    <row r="215" spans="1:12">
      <c r="A215" s="22" t="s">
        <v>686</v>
      </c>
      <c r="B215" s="30"/>
      <c r="C215" s="23" t="s">
        <v>685</v>
      </c>
      <c r="D215" s="32">
        <v>1</v>
      </c>
      <c r="E215" s="38">
        <f>+G215+I215+K215</f>
        <v>446055</v>
      </c>
      <c r="F215" s="38">
        <f>+인건비!$D$3</f>
        <v>446055</v>
      </c>
      <c r="G215" s="38">
        <f>TRUNC(D215*F215)</f>
        <v>446055</v>
      </c>
      <c r="H215" s="53"/>
      <c r="I215" s="53"/>
      <c r="J215" s="53"/>
      <c r="K215" s="53"/>
      <c r="L215" s="23"/>
    </row>
    <row r="216" spans="1:12">
      <c r="A216" s="22" t="s">
        <v>1172</v>
      </c>
      <c r="B216" s="30"/>
      <c r="C216" s="23" t="s">
        <v>685</v>
      </c>
      <c r="D216" s="32">
        <v>2</v>
      </c>
      <c r="E216" s="38">
        <f>+G216+I216+K216</f>
        <v>693710</v>
      </c>
      <c r="F216" s="38">
        <f>+인건비!$D$4</f>
        <v>346855</v>
      </c>
      <c r="G216" s="38">
        <f>TRUNC(D216*F216)</f>
        <v>693710</v>
      </c>
      <c r="H216" s="53"/>
      <c r="I216" s="53"/>
      <c r="J216" s="53"/>
      <c r="K216" s="53"/>
      <c r="L216" s="23"/>
    </row>
    <row r="217" spans="1:12">
      <c r="A217" s="22" t="s">
        <v>1161</v>
      </c>
      <c r="B217" s="30"/>
      <c r="C217" s="23" t="s">
        <v>685</v>
      </c>
      <c r="D217" s="32">
        <v>2</v>
      </c>
      <c r="E217" s="38">
        <f>+G217+I217+K217</f>
        <v>587598</v>
      </c>
      <c r="F217" s="38">
        <f>+인건비!$D$5</f>
        <v>293799</v>
      </c>
      <c r="G217" s="38">
        <f>TRUNC(D217*F217)</f>
        <v>587598</v>
      </c>
      <c r="H217" s="53"/>
      <c r="I217" s="53"/>
      <c r="J217" s="53"/>
      <c r="K217" s="53"/>
      <c r="L217" s="23"/>
    </row>
    <row r="218" spans="1:12">
      <c r="A218" s="22" t="s">
        <v>1154</v>
      </c>
      <c r="B218" s="30"/>
      <c r="C218" s="23" t="s">
        <v>685</v>
      </c>
      <c r="D218" s="32">
        <v>2</v>
      </c>
      <c r="E218" s="38">
        <f>+G218+I218+K218</f>
        <v>545830</v>
      </c>
      <c r="F218" s="38">
        <f>+인건비!$D$6</f>
        <v>272915</v>
      </c>
      <c r="G218" s="38">
        <f>TRUNC(D218*F218)</f>
        <v>545830</v>
      </c>
      <c r="H218" s="53"/>
      <c r="I218" s="53"/>
      <c r="J218" s="53"/>
      <c r="K218" s="53"/>
      <c r="L218" s="23"/>
    </row>
    <row r="219" spans="1:12">
      <c r="A219" s="22" t="s">
        <v>701</v>
      </c>
      <c r="B219" s="23"/>
      <c r="C219" s="23"/>
      <c r="D219" s="32"/>
      <c r="E219" s="38">
        <f>SUM(E215:E218)</f>
        <v>2273193</v>
      </c>
      <c r="F219" s="38"/>
      <c r="G219" s="38">
        <f>SUM(G215:G218)</f>
        <v>2273193</v>
      </c>
      <c r="H219" s="38"/>
      <c r="I219" s="38"/>
      <c r="J219" s="38"/>
      <c r="K219" s="38"/>
      <c r="L219" s="29"/>
    </row>
    <row r="220" spans="1:12">
      <c r="A220" s="22"/>
      <c r="B220" s="23"/>
      <c r="C220" s="23"/>
      <c r="D220" s="32"/>
      <c r="E220" s="38"/>
      <c r="F220" s="38"/>
      <c r="G220" s="38"/>
      <c r="H220" s="38"/>
      <c r="I220" s="38"/>
      <c r="J220" s="38"/>
      <c r="K220" s="38"/>
      <c r="L220" s="29"/>
    </row>
    <row r="221" spans="1:12">
      <c r="A221" s="39" t="s">
        <v>682</v>
      </c>
      <c r="B221" s="33" t="s">
        <v>1164</v>
      </c>
      <c r="C221" s="34"/>
      <c r="D221" s="35">
        <f>+집계표!$G$2</f>
        <v>1.1000000000000001</v>
      </c>
      <c r="E221" s="40">
        <f>(G221+I221+K221)</f>
        <v>2500512</v>
      </c>
      <c r="F221" s="40"/>
      <c r="G221" s="40"/>
      <c r="H221" s="40"/>
      <c r="I221" s="40"/>
      <c r="J221" s="40">
        <f>+G219</f>
        <v>2273193</v>
      </c>
      <c r="K221" s="40">
        <f>TRUNC(D221*J221)</f>
        <v>2500512</v>
      </c>
      <c r="L221" s="23"/>
    </row>
    <row r="222" spans="1:12">
      <c r="A222" s="39" t="s">
        <v>670</v>
      </c>
      <c r="B222" s="33" t="s">
        <v>425</v>
      </c>
      <c r="C222" s="34"/>
      <c r="D222" s="35">
        <f>+집계표!$H$2</f>
        <v>0.2</v>
      </c>
      <c r="E222" s="40">
        <f>(G222+I222+K222)</f>
        <v>954741</v>
      </c>
      <c r="F222" s="40"/>
      <c r="G222" s="40"/>
      <c r="H222" s="40"/>
      <c r="I222" s="40"/>
      <c r="J222" s="40">
        <f>+J221+K221</f>
        <v>4773705</v>
      </c>
      <c r="K222" s="40">
        <f>TRUNC(D222*J222)</f>
        <v>954741</v>
      </c>
      <c r="L222" s="23"/>
    </row>
    <row r="223" spans="1:12">
      <c r="A223" s="39" t="s">
        <v>718</v>
      </c>
      <c r="B223" s="33"/>
      <c r="C223" s="34"/>
      <c r="D223" s="36"/>
      <c r="E223" s="40">
        <f>SUM(E219:E222)</f>
        <v>5728446</v>
      </c>
      <c r="F223" s="40"/>
      <c r="G223" s="40">
        <f>SUM(G219:G222)</f>
        <v>2273193</v>
      </c>
      <c r="H223" s="40"/>
      <c r="I223" s="40"/>
      <c r="J223" s="40"/>
      <c r="K223" s="40">
        <f>SUM(K219:K222)</f>
        <v>3455253</v>
      </c>
      <c r="L223" s="23"/>
    </row>
    <row r="224" spans="1:12" ht="17.25" customHeight="1">
      <c r="A224" s="39"/>
      <c r="B224" s="30"/>
      <c r="C224" s="23"/>
      <c r="D224" s="32"/>
      <c r="E224" s="38"/>
      <c r="F224" s="38"/>
      <c r="G224" s="38"/>
      <c r="H224" s="53"/>
      <c r="I224" s="38"/>
      <c r="J224" s="38"/>
      <c r="K224" s="38"/>
      <c r="L224" s="23"/>
    </row>
    <row r="225" spans="1:12">
      <c r="A225" s="41" t="s">
        <v>1124</v>
      </c>
      <c r="B225" s="37"/>
      <c r="C225" s="23"/>
      <c r="D225" s="23"/>
      <c r="E225" s="42"/>
      <c r="F225" s="54"/>
      <c r="G225" s="42" t="s">
        <v>662</v>
      </c>
      <c r="H225" s="54"/>
      <c r="I225" s="42" t="s">
        <v>662</v>
      </c>
      <c r="J225" s="54"/>
      <c r="K225" s="42"/>
      <c r="L225" s="27"/>
    </row>
    <row r="226" spans="1:12">
      <c r="A226" s="22" t="s">
        <v>686</v>
      </c>
      <c r="B226" s="30"/>
      <c r="C226" s="23" t="s">
        <v>685</v>
      </c>
      <c r="D226" s="32">
        <v>3</v>
      </c>
      <c r="E226" s="38">
        <f>+G226+I226+K226</f>
        <v>1338165</v>
      </c>
      <c r="F226" s="38">
        <f>+인건비!$D$3</f>
        <v>446055</v>
      </c>
      <c r="G226" s="38">
        <f>TRUNC(D226*F226)</f>
        <v>1338165</v>
      </c>
      <c r="H226" s="53"/>
      <c r="I226" s="53"/>
      <c r="J226" s="53"/>
      <c r="K226" s="53"/>
      <c r="L226" s="23"/>
    </row>
    <row r="227" spans="1:12">
      <c r="A227" s="22" t="s">
        <v>1172</v>
      </c>
      <c r="B227" s="30"/>
      <c r="C227" s="23" t="s">
        <v>685</v>
      </c>
      <c r="D227" s="32">
        <v>3</v>
      </c>
      <c r="E227" s="38">
        <f>+G227+I227+K227</f>
        <v>1040565</v>
      </c>
      <c r="F227" s="38">
        <f>+인건비!$D$4</f>
        <v>346855</v>
      </c>
      <c r="G227" s="38">
        <f>TRUNC(D227*F227)</f>
        <v>1040565</v>
      </c>
      <c r="H227" s="53"/>
      <c r="I227" s="53"/>
      <c r="J227" s="53"/>
      <c r="K227" s="53"/>
      <c r="L227" s="23"/>
    </row>
    <row r="228" spans="1:12">
      <c r="A228" s="22" t="s">
        <v>1161</v>
      </c>
      <c r="B228" s="30"/>
      <c r="C228" s="23" t="s">
        <v>685</v>
      </c>
      <c r="D228" s="32">
        <v>3</v>
      </c>
      <c r="E228" s="38">
        <f>+G228+I228+K228</f>
        <v>881397</v>
      </c>
      <c r="F228" s="38">
        <f>+인건비!$D$5</f>
        <v>293799</v>
      </c>
      <c r="G228" s="38">
        <f>TRUNC(D228*F228)</f>
        <v>881397</v>
      </c>
      <c r="H228" s="53"/>
      <c r="I228" s="53"/>
      <c r="J228" s="53"/>
      <c r="K228" s="53"/>
      <c r="L228" s="23"/>
    </row>
    <row r="229" spans="1:12">
      <c r="A229" s="22" t="s">
        <v>1154</v>
      </c>
      <c r="B229" s="30"/>
      <c r="C229" s="23" t="s">
        <v>685</v>
      </c>
      <c r="D229" s="32">
        <v>6</v>
      </c>
      <c r="E229" s="38">
        <f>+G229+I229+K229</f>
        <v>1637490</v>
      </c>
      <c r="F229" s="38">
        <f>+인건비!$D$6</f>
        <v>272915</v>
      </c>
      <c r="G229" s="38">
        <f>TRUNC(D229*F229)</f>
        <v>1637490</v>
      </c>
      <c r="H229" s="53"/>
      <c r="I229" s="53"/>
      <c r="J229" s="53"/>
      <c r="K229" s="53"/>
      <c r="L229" s="23"/>
    </row>
    <row r="230" spans="1:12">
      <c r="A230" s="22" t="s">
        <v>1163</v>
      </c>
      <c r="B230" s="30"/>
      <c r="C230" s="23" t="s">
        <v>685</v>
      </c>
      <c r="D230" s="32">
        <v>6</v>
      </c>
      <c r="E230" s="38">
        <f>+G230+I230+K230</f>
        <v>1280976</v>
      </c>
      <c r="F230" s="38">
        <f>+인건비!$D$7</f>
        <v>213496</v>
      </c>
      <c r="G230" s="38">
        <f>TRUNC(D230*F230)</f>
        <v>1280976</v>
      </c>
      <c r="H230" s="53"/>
      <c r="I230" s="53"/>
      <c r="J230" s="53"/>
      <c r="K230" s="53"/>
      <c r="L230" s="23"/>
    </row>
    <row r="231" spans="1:12">
      <c r="A231" s="22" t="s">
        <v>701</v>
      </c>
      <c r="B231" s="23"/>
      <c r="C231" s="23"/>
      <c r="D231" s="32"/>
      <c r="E231" s="38">
        <f>SUM(E226:E230)</f>
        <v>6178593</v>
      </c>
      <c r="F231" s="38"/>
      <c r="G231" s="38">
        <f>SUM(G226:G230)</f>
        <v>6178593</v>
      </c>
      <c r="H231" s="38"/>
      <c r="I231" s="38"/>
      <c r="J231" s="38"/>
      <c r="K231" s="38"/>
      <c r="L231" s="29"/>
    </row>
    <row r="232" spans="1:12">
      <c r="A232" s="22"/>
      <c r="B232" s="23"/>
      <c r="C232" s="23"/>
      <c r="D232" s="32"/>
      <c r="E232" s="38"/>
      <c r="F232" s="38"/>
      <c r="G232" s="38"/>
      <c r="H232" s="38"/>
      <c r="I232" s="38"/>
      <c r="J232" s="38"/>
      <c r="K232" s="38"/>
      <c r="L232" s="29"/>
    </row>
    <row r="233" spans="1:12">
      <c r="A233" s="39" t="s">
        <v>682</v>
      </c>
      <c r="B233" s="33" t="s">
        <v>1164</v>
      </c>
      <c r="C233" s="34"/>
      <c r="D233" s="35">
        <f>+집계표!$G$2</f>
        <v>1.1000000000000001</v>
      </c>
      <c r="E233" s="40">
        <f>(G233+I233+K233)</f>
        <v>6796452</v>
      </c>
      <c r="F233" s="40"/>
      <c r="G233" s="40"/>
      <c r="H233" s="40"/>
      <c r="I233" s="40"/>
      <c r="J233" s="40">
        <f>+G231</f>
        <v>6178593</v>
      </c>
      <c r="K233" s="40">
        <f>TRUNC(D233*J233)</f>
        <v>6796452</v>
      </c>
      <c r="L233" s="23"/>
    </row>
    <row r="234" spans="1:12">
      <c r="A234" s="39" t="s">
        <v>670</v>
      </c>
      <c r="B234" s="33" t="s">
        <v>425</v>
      </c>
      <c r="C234" s="34"/>
      <c r="D234" s="35">
        <f>+집계표!$H$2</f>
        <v>0.2</v>
      </c>
      <c r="E234" s="40">
        <f>(G234+I234+K234)</f>
        <v>2595009</v>
      </c>
      <c r="F234" s="40"/>
      <c r="G234" s="40"/>
      <c r="H234" s="40"/>
      <c r="I234" s="40"/>
      <c r="J234" s="40">
        <f>+J233+K233</f>
        <v>12975045</v>
      </c>
      <c r="K234" s="40">
        <f>TRUNC(D234*J234)</f>
        <v>2595009</v>
      </c>
      <c r="L234" s="23"/>
    </row>
    <row r="235" spans="1:12">
      <c r="A235" s="39" t="s">
        <v>718</v>
      </c>
      <c r="B235" s="33"/>
      <c r="C235" s="34"/>
      <c r="D235" s="36"/>
      <c r="E235" s="40">
        <f>SUM(E231:E234)</f>
        <v>15570054</v>
      </c>
      <c r="F235" s="40"/>
      <c r="G235" s="40">
        <f>SUM(G231:G234)</f>
        <v>6178593</v>
      </c>
      <c r="H235" s="40"/>
      <c r="I235" s="40"/>
      <c r="J235" s="40"/>
      <c r="K235" s="40">
        <f>SUM(K231:K234)</f>
        <v>9391461</v>
      </c>
      <c r="L235" s="23"/>
    </row>
    <row r="236" spans="1:12" ht="17.25" customHeight="1">
      <c r="A236" s="39"/>
      <c r="B236" s="30"/>
      <c r="C236" s="23"/>
      <c r="D236" s="32"/>
      <c r="E236" s="38"/>
      <c r="F236" s="38"/>
      <c r="G236" s="38"/>
      <c r="H236" s="53"/>
      <c r="I236" s="38"/>
      <c r="J236" s="38"/>
      <c r="K236" s="38"/>
      <c r="L236" s="23"/>
    </row>
    <row r="237" spans="1:12" ht="17.25" customHeight="1">
      <c r="A237" s="52" t="s">
        <v>1717</v>
      </c>
      <c r="B237" s="37"/>
      <c r="C237" s="23"/>
      <c r="D237" s="23"/>
      <c r="E237" s="42"/>
      <c r="F237" s="54"/>
      <c r="G237" s="42" t="s">
        <v>662</v>
      </c>
      <c r="H237" s="54"/>
      <c r="I237" s="42" t="s">
        <v>662</v>
      </c>
      <c r="J237" s="54"/>
      <c r="K237" s="42"/>
      <c r="L237" s="74"/>
    </row>
    <row r="238" spans="1:12" ht="17.25" customHeight="1">
      <c r="A238" s="22" t="s">
        <v>686</v>
      </c>
      <c r="B238" s="23"/>
      <c r="C238" s="23" t="s">
        <v>685</v>
      </c>
      <c r="D238" s="32">
        <v>2</v>
      </c>
      <c r="E238" s="38">
        <f t="shared" ref="E238:E249" si="12">(G238+I238+K238)</f>
        <v>892110</v>
      </c>
      <c r="F238" s="38">
        <f>+인건비!$D$3</f>
        <v>446055</v>
      </c>
      <c r="G238" s="38">
        <f t="shared" ref="G238:G245" si="13">TRUNC(D238*F238)</f>
        <v>892110</v>
      </c>
      <c r="H238" s="38"/>
      <c r="I238" s="38"/>
      <c r="J238" s="38"/>
      <c r="K238" s="38"/>
      <c r="L238" s="23"/>
    </row>
    <row r="239" spans="1:12" ht="17.25" customHeight="1">
      <c r="A239" s="22" t="s">
        <v>1172</v>
      </c>
      <c r="B239" s="23"/>
      <c r="C239" s="23" t="s">
        <v>685</v>
      </c>
      <c r="D239" s="32">
        <v>3</v>
      </c>
      <c r="E239" s="38">
        <f t="shared" si="12"/>
        <v>1040565</v>
      </c>
      <c r="F239" s="38">
        <f>+인건비!$D$4</f>
        <v>346855</v>
      </c>
      <c r="G239" s="38">
        <f>TRUNC(D239*F239)</f>
        <v>1040565</v>
      </c>
      <c r="H239" s="38"/>
      <c r="I239" s="38"/>
      <c r="J239" s="38"/>
      <c r="K239" s="38"/>
      <c r="L239" s="23"/>
    </row>
    <row r="240" spans="1:12" ht="17.25" customHeight="1">
      <c r="A240" s="22" t="s">
        <v>1161</v>
      </c>
      <c r="B240" s="23" t="s">
        <v>662</v>
      </c>
      <c r="C240" s="23" t="s">
        <v>685</v>
      </c>
      <c r="D240" s="32">
        <v>3</v>
      </c>
      <c r="E240" s="38">
        <f t="shared" si="12"/>
        <v>881397</v>
      </c>
      <c r="F240" s="38">
        <f>+인건비!$D$5</f>
        <v>293799</v>
      </c>
      <c r="G240" s="38">
        <f t="shared" si="13"/>
        <v>881397</v>
      </c>
      <c r="H240" s="38"/>
      <c r="I240" s="38"/>
      <c r="J240" s="38"/>
      <c r="K240" s="38"/>
      <c r="L240" s="23"/>
    </row>
    <row r="241" spans="1:12" ht="17.25" customHeight="1">
      <c r="A241" s="22" t="s">
        <v>1154</v>
      </c>
      <c r="B241" s="23" t="s">
        <v>662</v>
      </c>
      <c r="C241" s="23" t="s">
        <v>685</v>
      </c>
      <c r="D241" s="32">
        <v>3.5</v>
      </c>
      <c r="E241" s="38">
        <f t="shared" si="12"/>
        <v>955202</v>
      </c>
      <c r="F241" s="38">
        <f>+인건비!$D$6</f>
        <v>272915</v>
      </c>
      <c r="G241" s="38">
        <f t="shared" si="13"/>
        <v>955202</v>
      </c>
      <c r="H241" s="38"/>
      <c r="I241" s="38"/>
      <c r="J241" s="38"/>
      <c r="K241" s="38"/>
      <c r="L241" s="23"/>
    </row>
    <row r="242" spans="1:12" ht="17.25" customHeight="1">
      <c r="A242" s="22" t="s">
        <v>1163</v>
      </c>
      <c r="B242" s="23" t="s">
        <v>662</v>
      </c>
      <c r="C242" s="23" t="s">
        <v>685</v>
      </c>
      <c r="D242" s="32">
        <v>3.5</v>
      </c>
      <c r="E242" s="38">
        <f t="shared" si="12"/>
        <v>747236</v>
      </c>
      <c r="F242" s="38">
        <f>+인건비!$D$7</f>
        <v>213496</v>
      </c>
      <c r="G242" s="38">
        <f t="shared" si="13"/>
        <v>747236</v>
      </c>
      <c r="H242" s="38"/>
      <c r="I242" s="38"/>
      <c r="J242" s="38"/>
      <c r="K242" s="38"/>
      <c r="L242" s="23"/>
    </row>
    <row r="243" spans="1:12" ht="17.25" customHeight="1">
      <c r="A243" s="22" t="s">
        <v>1302</v>
      </c>
      <c r="B243" s="23" t="s">
        <v>662</v>
      </c>
      <c r="C243" s="23" t="s">
        <v>685</v>
      </c>
      <c r="D243" s="32">
        <v>3.5</v>
      </c>
      <c r="E243" s="38">
        <f t="shared" si="12"/>
        <v>883148</v>
      </c>
      <c r="F243" s="38">
        <f>+인건비!$D$8</f>
        <v>252328</v>
      </c>
      <c r="G243" s="38">
        <f t="shared" si="13"/>
        <v>883148</v>
      </c>
      <c r="H243" s="38"/>
      <c r="I243" s="38"/>
      <c r="J243" s="38"/>
      <c r="K243" s="38"/>
      <c r="L243" s="23"/>
    </row>
    <row r="244" spans="1:12" ht="17.25" customHeight="1">
      <c r="A244" s="22" t="s">
        <v>1181</v>
      </c>
      <c r="B244" s="23" t="s">
        <v>662</v>
      </c>
      <c r="C244" s="23" t="s">
        <v>685</v>
      </c>
      <c r="D244" s="32">
        <v>3.5</v>
      </c>
      <c r="E244" s="38">
        <f t="shared" si="12"/>
        <v>833906</v>
      </c>
      <c r="F244" s="38">
        <f>+인건비!$D$9</f>
        <v>238259</v>
      </c>
      <c r="G244" s="38">
        <f t="shared" si="13"/>
        <v>833906</v>
      </c>
      <c r="H244" s="38"/>
      <c r="I244" s="38"/>
      <c r="J244" s="38"/>
      <c r="K244" s="38"/>
      <c r="L244" s="23"/>
    </row>
    <row r="245" spans="1:12" ht="17.25" customHeight="1">
      <c r="A245" s="22" t="s">
        <v>1472</v>
      </c>
      <c r="B245" s="23" t="s">
        <v>662</v>
      </c>
      <c r="C245" s="23" t="s">
        <v>685</v>
      </c>
      <c r="D245" s="32">
        <v>3.5</v>
      </c>
      <c r="E245" s="38">
        <f t="shared" si="12"/>
        <v>679101</v>
      </c>
      <c r="F245" s="38">
        <f>+인건비!$D$10</f>
        <v>194029</v>
      </c>
      <c r="G245" s="38">
        <f t="shared" si="13"/>
        <v>679101</v>
      </c>
      <c r="H245" s="38"/>
      <c r="I245" s="38"/>
      <c r="J245" s="38"/>
      <c r="K245" s="38"/>
      <c r="L245" s="23"/>
    </row>
    <row r="246" spans="1:12" ht="17.25" customHeight="1">
      <c r="A246" s="22" t="s">
        <v>1439</v>
      </c>
      <c r="B246" s="23" t="s">
        <v>1486</v>
      </c>
      <c r="C246" s="23" t="s">
        <v>665</v>
      </c>
      <c r="D246" s="32">
        <v>0.2</v>
      </c>
      <c r="E246" s="38">
        <f t="shared" si="12"/>
        <v>14000</v>
      </c>
      <c r="F246" s="38"/>
      <c r="G246" s="38"/>
      <c r="H246" s="38">
        <f>+재료비!$K$87</f>
        <v>70000</v>
      </c>
      <c r="I246" s="38">
        <f>TRUNC(D246*H246)</f>
        <v>14000</v>
      </c>
      <c r="J246" s="38"/>
      <c r="K246" s="38"/>
      <c r="L246" s="23"/>
    </row>
    <row r="247" spans="1:12" ht="17.25" customHeight="1">
      <c r="A247" s="22" t="s">
        <v>1464</v>
      </c>
      <c r="B247" s="44" t="s">
        <v>634</v>
      </c>
      <c r="C247" s="23" t="s">
        <v>665</v>
      </c>
      <c r="D247" s="31">
        <v>0.16500000000000001</v>
      </c>
      <c r="E247" s="38">
        <f t="shared" si="12"/>
        <v>46739</v>
      </c>
      <c r="F247" s="38"/>
      <c r="G247" s="38"/>
      <c r="H247" s="38">
        <f>+재료비!$K$88</f>
        <v>283270</v>
      </c>
      <c r="I247" s="38">
        <f>TRUNC(D247*H247)</f>
        <v>46739</v>
      </c>
      <c r="J247" s="38"/>
      <c r="K247" s="38"/>
      <c r="L247" s="23"/>
    </row>
    <row r="248" spans="1:12" ht="17.25" customHeight="1">
      <c r="A248" s="22" t="s">
        <v>171</v>
      </c>
      <c r="B248" s="23"/>
      <c r="C248" s="23" t="s">
        <v>665</v>
      </c>
      <c r="D248" s="59">
        <v>0.02</v>
      </c>
      <c r="E248" s="38">
        <f t="shared" si="12"/>
        <v>160000</v>
      </c>
      <c r="F248" s="38"/>
      <c r="G248" s="38"/>
      <c r="H248" s="38">
        <f>+재료비!$K$89</f>
        <v>8000000</v>
      </c>
      <c r="I248" s="38">
        <f>TRUNC(D248*H248)</f>
        <v>160000</v>
      </c>
      <c r="J248" s="38"/>
      <c r="K248" s="38"/>
      <c r="L248" s="23"/>
    </row>
    <row r="249" spans="1:12" ht="17.25" customHeight="1">
      <c r="A249" s="22" t="s">
        <v>617</v>
      </c>
      <c r="B249" s="23"/>
      <c r="C249" s="23" t="s">
        <v>665</v>
      </c>
      <c r="D249" s="32">
        <v>0.1</v>
      </c>
      <c r="E249" s="38">
        <f t="shared" si="12"/>
        <v>200000</v>
      </c>
      <c r="F249" s="38"/>
      <c r="G249" s="38"/>
      <c r="H249" s="38">
        <f>+재료비!$K$90</f>
        <v>2000000</v>
      </c>
      <c r="I249" s="38">
        <f>TRUNC(D249*H249)</f>
        <v>200000</v>
      </c>
      <c r="J249" s="38"/>
      <c r="K249" s="38"/>
      <c r="L249" s="23"/>
    </row>
    <row r="250" spans="1:12" ht="17.25" customHeight="1">
      <c r="A250" s="22" t="s">
        <v>681</v>
      </c>
      <c r="B250" s="23"/>
      <c r="C250" s="23" t="s">
        <v>739</v>
      </c>
      <c r="D250" s="32">
        <v>80</v>
      </c>
      <c r="E250" s="38">
        <f>+G250+I250+K250</f>
        <v>120480</v>
      </c>
      <c r="F250" s="38"/>
      <c r="G250" s="38"/>
      <c r="H250" s="38">
        <f>+재료비!$K$7</f>
        <v>1506</v>
      </c>
      <c r="I250" s="38">
        <f>TRUNC(D250*H250)</f>
        <v>120480</v>
      </c>
      <c r="J250" s="38"/>
      <c r="K250" s="38"/>
      <c r="L250" s="23"/>
    </row>
    <row r="251" spans="1:12" ht="17.25" customHeight="1">
      <c r="A251" s="22" t="s">
        <v>668</v>
      </c>
      <c r="B251" s="23" t="s">
        <v>1327</v>
      </c>
      <c r="C251" s="23" t="s">
        <v>666</v>
      </c>
      <c r="D251" s="32">
        <v>16</v>
      </c>
      <c r="E251" s="38">
        <f>+G251+I251+K251</f>
        <v>19276</v>
      </c>
      <c r="F251" s="38"/>
      <c r="G251" s="38"/>
      <c r="H251" s="38">
        <f>+I250</f>
        <v>120480</v>
      </c>
      <c r="I251" s="38">
        <f>TRUNC(D251/100*H251)</f>
        <v>19276</v>
      </c>
      <c r="J251" s="38"/>
      <c r="K251" s="38"/>
      <c r="L251" s="23"/>
    </row>
    <row r="252" spans="1:12" ht="17.25" customHeight="1">
      <c r="A252" s="22" t="s">
        <v>2039</v>
      </c>
      <c r="B252" s="23"/>
      <c r="C252" s="23" t="s">
        <v>770</v>
      </c>
      <c r="D252" s="32">
        <v>8</v>
      </c>
      <c r="E252" s="38">
        <f>(G252+I252+K252)</f>
        <v>360032</v>
      </c>
      <c r="F252" s="38"/>
      <c r="G252" s="38"/>
      <c r="H252" s="38"/>
      <c r="I252" s="38"/>
      <c r="J252" s="38">
        <f>+기계손료!$J$81</f>
        <v>45004</v>
      </c>
      <c r="K252" s="38">
        <f>TRUNC(D252*J252)</f>
        <v>360032</v>
      </c>
      <c r="L252" s="23"/>
    </row>
    <row r="253" spans="1:12" ht="17.25" customHeight="1">
      <c r="A253" s="22" t="s">
        <v>2041</v>
      </c>
      <c r="B253" s="23" t="s">
        <v>852</v>
      </c>
      <c r="C253" s="23" t="s">
        <v>770</v>
      </c>
      <c r="D253" s="32">
        <v>8</v>
      </c>
      <c r="E253" s="38">
        <f>(G253+I253+K253)</f>
        <v>41800</v>
      </c>
      <c r="F253" s="38"/>
      <c r="G253" s="38"/>
      <c r="H253" s="38"/>
      <c r="I253" s="38"/>
      <c r="J253" s="38">
        <f>+기계손료!$J$63</f>
        <v>5225</v>
      </c>
      <c r="K253" s="38">
        <f>TRUNC(D253*J253)</f>
        <v>41800</v>
      </c>
      <c r="L253" s="23"/>
    </row>
    <row r="254" spans="1:12" ht="17.25" customHeight="1">
      <c r="A254" s="22" t="s">
        <v>1354</v>
      </c>
      <c r="B254" s="23"/>
      <c r="C254" s="23" t="s">
        <v>770</v>
      </c>
      <c r="D254" s="32">
        <v>8</v>
      </c>
      <c r="E254" s="38">
        <f>+G254+I254+K254</f>
        <v>224328</v>
      </c>
      <c r="F254" s="38"/>
      <c r="G254" s="38"/>
      <c r="H254" s="38"/>
      <c r="I254" s="38"/>
      <c r="J254" s="38">
        <f>+기계손료!$J$40</f>
        <v>28041</v>
      </c>
      <c r="K254" s="38">
        <f>TRUNC(D254*J254)</f>
        <v>224328</v>
      </c>
      <c r="L254" s="23"/>
    </row>
    <row r="255" spans="1:12" ht="17.25" customHeight="1">
      <c r="A255" s="22" t="s">
        <v>701</v>
      </c>
      <c r="B255" s="23"/>
      <c r="C255" s="23"/>
      <c r="D255" s="32"/>
      <c r="E255" s="38">
        <f>SUM(E238:E254)</f>
        <v>8099320</v>
      </c>
      <c r="F255" s="38"/>
      <c r="G255" s="38">
        <f>SUM(G238:G254)</f>
        <v>6912665</v>
      </c>
      <c r="H255" s="38"/>
      <c r="I255" s="38">
        <f>SUM(I238:I254)</f>
        <v>560495</v>
      </c>
      <c r="J255" s="38"/>
      <c r="K255" s="38">
        <f>SUM(K238:K254)</f>
        <v>626160</v>
      </c>
      <c r="L255" s="23"/>
    </row>
    <row r="256" spans="1:12" ht="17.25" customHeight="1">
      <c r="A256" s="22"/>
      <c r="B256" s="23"/>
      <c r="C256" s="23"/>
      <c r="D256" s="32"/>
      <c r="E256" s="38"/>
      <c r="F256" s="38"/>
      <c r="G256" s="38"/>
      <c r="H256" s="38"/>
      <c r="I256" s="38"/>
      <c r="J256" s="38"/>
      <c r="K256" s="38"/>
      <c r="L256" s="23"/>
    </row>
    <row r="257" spans="1:12" ht="17.25" customHeight="1">
      <c r="A257" s="39" t="s">
        <v>682</v>
      </c>
      <c r="B257" s="33" t="s">
        <v>1164</v>
      </c>
      <c r="C257" s="34"/>
      <c r="D257" s="35">
        <f>+집계표!$G$2</f>
        <v>1.1000000000000001</v>
      </c>
      <c r="E257" s="40">
        <f>(G257+I257+K257)</f>
        <v>7603931</v>
      </c>
      <c r="F257" s="40"/>
      <c r="G257" s="40"/>
      <c r="H257" s="40"/>
      <c r="I257" s="40"/>
      <c r="J257" s="40">
        <f>+G255</f>
        <v>6912665</v>
      </c>
      <c r="K257" s="40">
        <f>TRUNC(D257*J257)</f>
        <v>7603931</v>
      </c>
      <c r="L257" s="23"/>
    </row>
    <row r="258" spans="1:12" ht="17.25" customHeight="1">
      <c r="A258" s="39" t="s">
        <v>670</v>
      </c>
      <c r="B258" s="33" t="s">
        <v>425</v>
      </c>
      <c r="C258" s="34"/>
      <c r="D258" s="35">
        <f>+집계표!$H$2</f>
        <v>0.2</v>
      </c>
      <c r="E258" s="40">
        <f>(G258+I258+K258)</f>
        <v>2903319</v>
      </c>
      <c r="F258" s="40"/>
      <c r="G258" s="40"/>
      <c r="H258" s="40"/>
      <c r="I258" s="40"/>
      <c r="J258" s="40">
        <f>+J257+K257</f>
        <v>14516596</v>
      </c>
      <c r="K258" s="40">
        <f>TRUNC(D258*J258)</f>
        <v>2903319</v>
      </c>
      <c r="L258" s="23"/>
    </row>
    <row r="259" spans="1:12" ht="17.25" customHeight="1">
      <c r="A259" s="39" t="s">
        <v>718</v>
      </c>
      <c r="B259" s="33"/>
      <c r="C259" s="34"/>
      <c r="D259" s="36"/>
      <c r="E259" s="40">
        <f>SUM(E255:E258)</f>
        <v>18606570</v>
      </c>
      <c r="F259" s="40"/>
      <c r="G259" s="40">
        <f>SUM(G255:G258)</f>
        <v>6912665</v>
      </c>
      <c r="H259" s="40"/>
      <c r="I259" s="40">
        <f>SUM(I255:I258)</f>
        <v>560495</v>
      </c>
      <c r="J259" s="40"/>
      <c r="K259" s="40">
        <f>SUM(K255:K258)</f>
        <v>11133410</v>
      </c>
      <c r="L259" s="23"/>
    </row>
    <row r="260" spans="1:12" ht="17.25" customHeight="1">
      <c r="A260" s="39"/>
      <c r="B260" s="33"/>
      <c r="C260" s="34"/>
      <c r="D260" s="36"/>
      <c r="E260" s="40"/>
      <c r="F260" s="40"/>
      <c r="G260" s="40"/>
      <c r="H260" s="40"/>
      <c r="I260" s="40"/>
      <c r="J260" s="40"/>
      <c r="K260" s="40"/>
      <c r="L260" s="23"/>
    </row>
    <row r="261" spans="1:12">
      <c r="A261" s="52" t="s">
        <v>2040</v>
      </c>
      <c r="B261" s="37"/>
      <c r="C261" s="23"/>
      <c r="D261" s="23"/>
      <c r="E261" s="38"/>
      <c r="F261" s="53"/>
      <c r="G261" s="38" t="s">
        <v>662</v>
      </c>
      <c r="H261" s="53"/>
      <c r="I261" s="38"/>
      <c r="J261" s="53"/>
      <c r="K261" s="38" t="s">
        <v>662</v>
      </c>
      <c r="L261" s="26"/>
    </row>
    <row r="262" spans="1:12">
      <c r="A262" s="41" t="s">
        <v>2015</v>
      </c>
      <c r="B262" s="37"/>
      <c r="C262" s="23"/>
      <c r="D262" s="23"/>
      <c r="E262" s="42"/>
      <c r="F262" s="54"/>
      <c r="G262" s="42" t="s">
        <v>662</v>
      </c>
      <c r="H262" s="54"/>
      <c r="I262" s="42" t="s">
        <v>662</v>
      </c>
      <c r="J262" s="54"/>
      <c r="K262" s="42"/>
      <c r="L262" s="27"/>
    </row>
    <row r="263" spans="1:12" ht="17.25" customHeight="1">
      <c r="A263" s="22" t="s">
        <v>1154</v>
      </c>
      <c r="B263" s="23" t="s">
        <v>662</v>
      </c>
      <c r="C263" s="23" t="s">
        <v>685</v>
      </c>
      <c r="D263" s="59">
        <v>1.06</v>
      </c>
      <c r="E263" s="38">
        <f t="shared" ref="E263:E268" si="14">(G263+I263+K263)</f>
        <v>289289</v>
      </c>
      <c r="F263" s="38">
        <f>+인건비!$D$6</f>
        <v>272915</v>
      </c>
      <c r="G263" s="38">
        <f>TRUNC(D263*F263)</f>
        <v>289289</v>
      </c>
      <c r="H263" s="38"/>
      <c r="I263" s="38"/>
      <c r="J263" s="38"/>
      <c r="K263" s="38"/>
      <c r="L263" s="23"/>
    </row>
    <row r="264" spans="1:12" ht="17.25" customHeight="1">
      <c r="A264" s="22" t="s">
        <v>1163</v>
      </c>
      <c r="B264" s="23" t="s">
        <v>662</v>
      </c>
      <c r="C264" s="23" t="s">
        <v>685</v>
      </c>
      <c r="D264" s="59">
        <v>1.88</v>
      </c>
      <c r="E264" s="38">
        <f t="shared" si="14"/>
        <v>401372</v>
      </c>
      <c r="F264" s="38">
        <f>+인건비!$D$7</f>
        <v>213496</v>
      </c>
      <c r="G264" s="38">
        <f>TRUNC(D264*F264)</f>
        <v>401372</v>
      </c>
      <c r="H264" s="38"/>
      <c r="I264" s="38"/>
      <c r="J264" s="38"/>
      <c r="K264" s="38"/>
      <c r="L264" s="23"/>
    </row>
    <row r="265" spans="1:12">
      <c r="A265" s="22" t="s">
        <v>1182</v>
      </c>
      <c r="B265" s="23"/>
      <c r="C265" s="23" t="s">
        <v>685</v>
      </c>
      <c r="D265" s="59">
        <v>2.19</v>
      </c>
      <c r="E265" s="38">
        <f t="shared" si="14"/>
        <v>362543</v>
      </c>
      <c r="F265" s="38"/>
      <c r="G265" s="38"/>
      <c r="H265" s="38"/>
      <c r="I265" s="38"/>
      <c r="J265" s="38">
        <f>+인건비!$E$17</f>
        <v>165545</v>
      </c>
      <c r="K265" s="38">
        <f>TRUNC(D265*J265)</f>
        <v>362543</v>
      </c>
      <c r="L265" s="23"/>
    </row>
    <row r="266" spans="1:12">
      <c r="A266" s="22" t="s">
        <v>1204</v>
      </c>
      <c r="B266" s="23"/>
      <c r="C266" s="23" t="s">
        <v>685</v>
      </c>
      <c r="D266" s="59">
        <v>0.73</v>
      </c>
      <c r="E266" s="38">
        <f t="shared" si="14"/>
        <v>195172</v>
      </c>
      <c r="F266" s="38"/>
      <c r="G266" s="38"/>
      <c r="H266" s="38"/>
      <c r="I266" s="38"/>
      <c r="J266" s="38">
        <f>+인건비!$E$23</f>
        <v>267360</v>
      </c>
      <c r="K266" s="38">
        <f>TRUNC(D266*J266)</f>
        <v>195172</v>
      </c>
      <c r="L266" s="23"/>
    </row>
    <row r="267" spans="1:12" ht="17.25" customHeight="1">
      <c r="A267" s="22" t="s">
        <v>2036</v>
      </c>
      <c r="B267" s="23" t="s">
        <v>1173</v>
      </c>
      <c r="C267" s="23" t="s">
        <v>666</v>
      </c>
      <c r="D267" s="32">
        <v>3</v>
      </c>
      <c r="E267" s="38">
        <f t="shared" si="14"/>
        <v>37451</v>
      </c>
      <c r="F267" s="38"/>
      <c r="G267" s="38"/>
      <c r="H267" s="38"/>
      <c r="I267" s="38"/>
      <c r="J267" s="38">
        <f>SUM(G263:G264)+SUM(K265:K266)</f>
        <v>1248376</v>
      </c>
      <c r="K267" s="38">
        <f>TRUNC(D267/100*J267)</f>
        <v>37451</v>
      </c>
      <c r="L267" s="23"/>
    </row>
    <row r="268" spans="1:12" ht="17.25" customHeight="1">
      <c r="A268" s="22" t="s">
        <v>2034</v>
      </c>
      <c r="B268" s="23" t="s">
        <v>1229</v>
      </c>
      <c r="C268" s="23" t="s">
        <v>770</v>
      </c>
      <c r="D268" s="32">
        <v>5.8</v>
      </c>
      <c r="E268" s="38">
        <f t="shared" si="14"/>
        <v>145904</v>
      </c>
      <c r="F268" s="38"/>
      <c r="G268" s="38"/>
      <c r="H268" s="38"/>
      <c r="I268" s="38"/>
      <c r="J268" s="38">
        <f>+기계손료!$J$64</f>
        <v>25156</v>
      </c>
      <c r="K268" s="38">
        <f>TRUNC(D268*J268)</f>
        <v>145904</v>
      </c>
      <c r="L268" s="23"/>
    </row>
    <row r="269" spans="1:12" ht="17.25" customHeight="1">
      <c r="A269" s="22" t="s">
        <v>701</v>
      </c>
      <c r="B269" s="23"/>
      <c r="C269" s="23"/>
      <c r="D269" s="32"/>
      <c r="E269" s="38">
        <f>SUM(E263:E268)</f>
        <v>1431731</v>
      </c>
      <c r="F269" s="38"/>
      <c r="G269" s="38">
        <f>SUM(G263:G268)</f>
        <v>690661</v>
      </c>
      <c r="H269" s="38"/>
      <c r="I269" s="38"/>
      <c r="J269" s="38"/>
      <c r="K269" s="38">
        <f>SUM(K263:K268)</f>
        <v>741070</v>
      </c>
      <c r="L269" s="23"/>
    </row>
    <row r="270" spans="1:12" ht="17.25" customHeight="1">
      <c r="A270" s="22"/>
      <c r="B270" s="23"/>
      <c r="C270" s="23"/>
      <c r="D270" s="32"/>
      <c r="E270" s="38"/>
      <c r="F270" s="38"/>
      <c r="G270" s="38"/>
      <c r="H270" s="38"/>
      <c r="I270" s="38"/>
      <c r="J270" s="38"/>
      <c r="K270" s="38"/>
      <c r="L270" s="23"/>
    </row>
    <row r="271" spans="1:12" ht="17.25" customHeight="1">
      <c r="A271" s="39" t="s">
        <v>682</v>
      </c>
      <c r="B271" s="33" t="s">
        <v>1164</v>
      </c>
      <c r="C271" s="34"/>
      <c r="D271" s="35">
        <f>+집계표!$G$2</f>
        <v>1.1000000000000001</v>
      </c>
      <c r="E271" s="40">
        <f>(G271+I271+K271)</f>
        <v>759727</v>
      </c>
      <c r="F271" s="40"/>
      <c r="G271" s="40"/>
      <c r="H271" s="40"/>
      <c r="I271" s="40"/>
      <c r="J271" s="40">
        <f>+G269</f>
        <v>690661</v>
      </c>
      <c r="K271" s="40">
        <f>TRUNC(D271*J271)</f>
        <v>759727</v>
      </c>
      <c r="L271" s="23"/>
    </row>
    <row r="272" spans="1:12" ht="17.25" customHeight="1">
      <c r="A272" s="39" t="s">
        <v>670</v>
      </c>
      <c r="B272" s="33" t="s">
        <v>425</v>
      </c>
      <c r="C272" s="34"/>
      <c r="D272" s="35">
        <f>+집계표!$H$2</f>
        <v>0.2</v>
      </c>
      <c r="E272" s="40">
        <f>(G272+I272+K272)</f>
        <v>290077</v>
      </c>
      <c r="F272" s="40"/>
      <c r="G272" s="40"/>
      <c r="H272" s="40"/>
      <c r="I272" s="40"/>
      <c r="J272" s="40">
        <f>+J271+K271</f>
        <v>1450388</v>
      </c>
      <c r="K272" s="40">
        <f>TRUNC(D272*J272)</f>
        <v>290077</v>
      </c>
      <c r="L272" s="23"/>
    </row>
    <row r="273" spans="1:12" ht="17.25" customHeight="1">
      <c r="A273" s="39" t="s">
        <v>718</v>
      </c>
      <c r="B273" s="33"/>
      <c r="C273" s="34"/>
      <c r="D273" s="36"/>
      <c r="E273" s="40">
        <f>SUM(E269:E272)</f>
        <v>2481535</v>
      </c>
      <c r="F273" s="40"/>
      <c r="G273" s="40">
        <f>SUM(G269:G272)</f>
        <v>690661</v>
      </c>
      <c r="H273" s="40"/>
      <c r="I273" s="40"/>
      <c r="J273" s="40"/>
      <c r="K273" s="40">
        <f>SUM(K269:K272)</f>
        <v>1790874</v>
      </c>
      <c r="L273" s="23"/>
    </row>
    <row r="274" spans="1:12" ht="17.25" customHeight="1">
      <c r="A274" s="39"/>
      <c r="B274" s="33"/>
      <c r="C274" s="34"/>
      <c r="D274" s="36"/>
      <c r="E274" s="40"/>
      <c r="F274" s="40"/>
      <c r="G274" s="40"/>
      <c r="H274" s="40"/>
      <c r="I274" s="40"/>
      <c r="J274" s="40"/>
      <c r="K274" s="40"/>
      <c r="L274" s="23"/>
    </row>
    <row r="275" spans="1:12">
      <c r="A275" s="41" t="s">
        <v>1951</v>
      </c>
      <c r="B275" s="37"/>
      <c r="C275" s="23"/>
      <c r="D275" s="23"/>
      <c r="E275" s="42"/>
      <c r="F275" s="54"/>
      <c r="G275" s="42" t="s">
        <v>662</v>
      </c>
      <c r="H275" s="54"/>
      <c r="I275" s="42" t="s">
        <v>662</v>
      </c>
      <c r="J275" s="54"/>
      <c r="K275" s="42"/>
      <c r="L275" s="27"/>
    </row>
    <row r="276" spans="1:12" ht="17.25" customHeight="1">
      <c r="A276" s="22" t="s">
        <v>1154</v>
      </c>
      <c r="B276" s="23" t="s">
        <v>662</v>
      </c>
      <c r="C276" s="23" t="s">
        <v>685</v>
      </c>
      <c r="D276" s="59">
        <v>1.27</v>
      </c>
      <c r="E276" s="38">
        <f t="shared" ref="E276:E281" si="15">(G276+I276+K276)</f>
        <v>346602</v>
      </c>
      <c r="F276" s="38">
        <f>+인건비!$D$6</f>
        <v>272915</v>
      </c>
      <c r="G276" s="38">
        <f>TRUNC(D276*F276)</f>
        <v>346602</v>
      </c>
      <c r="H276" s="38"/>
      <c r="I276" s="38"/>
      <c r="J276" s="38"/>
      <c r="K276" s="38"/>
      <c r="L276" s="23"/>
    </row>
    <row r="277" spans="1:12" ht="17.25" customHeight="1">
      <c r="A277" s="22" t="s">
        <v>1163</v>
      </c>
      <c r="B277" s="23" t="s">
        <v>662</v>
      </c>
      <c r="C277" s="23" t="s">
        <v>685</v>
      </c>
      <c r="D277" s="59">
        <v>2.25</v>
      </c>
      <c r="E277" s="38">
        <f t="shared" si="15"/>
        <v>480366</v>
      </c>
      <c r="F277" s="38">
        <f>+인건비!$D$7</f>
        <v>213496</v>
      </c>
      <c r="G277" s="38">
        <f>TRUNC(D277*F277)</f>
        <v>480366</v>
      </c>
      <c r="H277" s="38"/>
      <c r="I277" s="38"/>
      <c r="J277" s="38"/>
      <c r="K277" s="38"/>
      <c r="L277" s="23"/>
    </row>
    <row r="278" spans="1:12">
      <c r="A278" s="22" t="s">
        <v>1182</v>
      </c>
      <c r="B278" s="23"/>
      <c r="C278" s="23" t="s">
        <v>685</v>
      </c>
      <c r="D278" s="59">
        <v>2.62</v>
      </c>
      <c r="E278" s="38">
        <f t="shared" si="15"/>
        <v>433727</v>
      </c>
      <c r="F278" s="38"/>
      <c r="G278" s="38"/>
      <c r="H278" s="38"/>
      <c r="I278" s="38"/>
      <c r="J278" s="38">
        <f>+인건비!$E$17</f>
        <v>165545</v>
      </c>
      <c r="K278" s="38">
        <f>TRUNC(D278*J278)</f>
        <v>433727</v>
      </c>
      <c r="L278" s="23"/>
    </row>
    <row r="279" spans="1:12">
      <c r="A279" s="22" t="s">
        <v>1204</v>
      </c>
      <c r="B279" s="23"/>
      <c r="C279" s="23" t="s">
        <v>685</v>
      </c>
      <c r="D279" s="59">
        <v>0.87</v>
      </c>
      <c r="E279" s="38">
        <f t="shared" si="15"/>
        <v>232603</v>
      </c>
      <c r="F279" s="38"/>
      <c r="G279" s="38"/>
      <c r="H279" s="38"/>
      <c r="I279" s="38"/>
      <c r="J279" s="38">
        <f>+인건비!$E$23</f>
        <v>267360</v>
      </c>
      <c r="K279" s="38">
        <f>TRUNC(D279*J279)</f>
        <v>232603</v>
      </c>
      <c r="L279" s="23"/>
    </row>
    <row r="280" spans="1:12" ht="17.25" customHeight="1">
      <c r="A280" s="22" t="s">
        <v>2036</v>
      </c>
      <c r="B280" s="23" t="s">
        <v>1173</v>
      </c>
      <c r="C280" s="23" t="s">
        <v>666</v>
      </c>
      <c r="D280" s="32">
        <v>3</v>
      </c>
      <c r="E280" s="38">
        <f t="shared" si="15"/>
        <v>44798</v>
      </c>
      <c r="F280" s="38"/>
      <c r="G280" s="38"/>
      <c r="H280" s="38"/>
      <c r="I280" s="38"/>
      <c r="J280" s="38">
        <f>SUM(G276:G277)+SUM(K278:K279)</f>
        <v>1493298</v>
      </c>
      <c r="K280" s="38">
        <f>TRUNC(D280/100*J280)</f>
        <v>44798</v>
      </c>
      <c r="L280" s="23"/>
    </row>
    <row r="281" spans="1:12" ht="17.25" customHeight="1">
      <c r="A281" s="22" t="s">
        <v>2034</v>
      </c>
      <c r="B281" s="23" t="s">
        <v>1239</v>
      </c>
      <c r="C281" s="23" t="s">
        <v>770</v>
      </c>
      <c r="D281" s="32">
        <v>7</v>
      </c>
      <c r="E281" s="38">
        <f t="shared" si="15"/>
        <v>207984</v>
      </c>
      <c r="F281" s="38"/>
      <c r="G281" s="38"/>
      <c r="H281" s="38"/>
      <c r="I281" s="38"/>
      <c r="J281" s="38">
        <f>+기계손료!$J$65</f>
        <v>29712</v>
      </c>
      <c r="K281" s="38">
        <f>TRUNC(D281*J281)</f>
        <v>207984</v>
      </c>
      <c r="L281" s="23"/>
    </row>
    <row r="282" spans="1:12" ht="17.25" customHeight="1">
      <c r="A282" s="22" t="s">
        <v>701</v>
      </c>
      <c r="B282" s="23"/>
      <c r="C282" s="23"/>
      <c r="D282" s="32"/>
      <c r="E282" s="38">
        <f>SUM(E276:E281)</f>
        <v>1746080</v>
      </c>
      <c r="F282" s="38"/>
      <c r="G282" s="38">
        <f>SUM(G276:G281)</f>
        <v>826968</v>
      </c>
      <c r="H282" s="38"/>
      <c r="I282" s="38"/>
      <c r="J282" s="38"/>
      <c r="K282" s="38">
        <f>SUM(K276:K281)</f>
        <v>919112</v>
      </c>
      <c r="L282" s="23"/>
    </row>
    <row r="283" spans="1:12" ht="17.25" customHeight="1">
      <c r="A283" s="22"/>
      <c r="B283" s="23"/>
      <c r="C283" s="23"/>
      <c r="D283" s="32"/>
      <c r="E283" s="38"/>
      <c r="F283" s="38"/>
      <c r="G283" s="38"/>
      <c r="H283" s="38"/>
      <c r="I283" s="38"/>
      <c r="J283" s="38"/>
      <c r="K283" s="38"/>
      <c r="L283" s="23"/>
    </row>
    <row r="284" spans="1:12" ht="17.25" customHeight="1">
      <c r="A284" s="39" t="s">
        <v>682</v>
      </c>
      <c r="B284" s="33" t="s">
        <v>1164</v>
      </c>
      <c r="C284" s="34"/>
      <c r="D284" s="35">
        <f>+집계표!$G$2</f>
        <v>1.1000000000000001</v>
      </c>
      <c r="E284" s="40">
        <f>(G284+I284+K284)</f>
        <v>909664</v>
      </c>
      <c r="F284" s="40"/>
      <c r="G284" s="40"/>
      <c r="H284" s="40"/>
      <c r="I284" s="40"/>
      <c r="J284" s="40">
        <f>+G282</f>
        <v>826968</v>
      </c>
      <c r="K284" s="40">
        <f>TRUNC(D284*J284)</f>
        <v>909664</v>
      </c>
      <c r="L284" s="23"/>
    </row>
    <row r="285" spans="1:12" ht="17.25" customHeight="1">
      <c r="A285" s="39" t="s">
        <v>670</v>
      </c>
      <c r="B285" s="33" t="s">
        <v>425</v>
      </c>
      <c r="C285" s="34"/>
      <c r="D285" s="35">
        <f>+집계표!$H$2</f>
        <v>0.2</v>
      </c>
      <c r="E285" s="40">
        <f>(G285+I285+K285)</f>
        <v>347326</v>
      </c>
      <c r="F285" s="40"/>
      <c r="G285" s="40"/>
      <c r="H285" s="40"/>
      <c r="I285" s="40"/>
      <c r="J285" s="40">
        <f>+J284+K284</f>
        <v>1736632</v>
      </c>
      <c r="K285" s="40">
        <f>TRUNC(D285*J285)</f>
        <v>347326</v>
      </c>
      <c r="L285" s="23"/>
    </row>
    <row r="286" spans="1:12" ht="17.25" customHeight="1">
      <c r="A286" s="39" t="s">
        <v>718</v>
      </c>
      <c r="B286" s="33"/>
      <c r="C286" s="34"/>
      <c r="D286" s="36"/>
      <c r="E286" s="40">
        <f>SUM(E282:E285)</f>
        <v>3003070</v>
      </c>
      <c r="F286" s="40"/>
      <c r="G286" s="40">
        <f>SUM(G282:G285)</f>
        <v>826968</v>
      </c>
      <c r="H286" s="40"/>
      <c r="I286" s="40"/>
      <c r="J286" s="40"/>
      <c r="K286" s="40">
        <f>SUM(K282:K285)</f>
        <v>2176102</v>
      </c>
      <c r="L286" s="23"/>
    </row>
    <row r="287" spans="1:12" ht="17.25" customHeight="1">
      <c r="A287" s="39"/>
      <c r="B287" s="33"/>
      <c r="C287" s="34"/>
      <c r="D287" s="36"/>
      <c r="E287" s="40"/>
      <c r="F287" s="40"/>
      <c r="G287" s="40"/>
      <c r="H287" s="40"/>
      <c r="I287" s="40"/>
      <c r="J287" s="40"/>
      <c r="K287" s="40"/>
      <c r="L287" s="23"/>
    </row>
    <row r="288" spans="1:12">
      <c r="A288" s="41" t="s">
        <v>2014</v>
      </c>
      <c r="B288" s="37"/>
      <c r="C288" s="23"/>
      <c r="D288" s="23"/>
      <c r="E288" s="42"/>
      <c r="F288" s="54"/>
      <c r="G288" s="42" t="s">
        <v>662</v>
      </c>
      <c r="H288" s="54"/>
      <c r="I288" s="42" t="s">
        <v>662</v>
      </c>
      <c r="J288" s="54"/>
      <c r="K288" s="42"/>
      <c r="L288" s="27"/>
    </row>
    <row r="289" spans="1:12" ht="17.25" customHeight="1">
      <c r="A289" s="22" t="s">
        <v>1154</v>
      </c>
      <c r="B289" s="23" t="s">
        <v>662</v>
      </c>
      <c r="C289" s="23" t="s">
        <v>685</v>
      </c>
      <c r="D289" s="59">
        <v>0.53</v>
      </c>
      <c r="E289" s="38">
        <f t="shared" ref="E289:E294" si="16">(G289+I289+K289)</f>
        <v>144644</v>
      </c>
      <c r="F289" s="38">
        <f>+인건비!$D$6</f>
        <v>272915</v>
      </c>
      <c r="G289" s="38">
        <f>TRUNC(D289*F289)</f>
        <v>144644</v>
      </c>
      <c r="H289" s="38"/>
      <c r="I289" s="38"/>
      <c r="J289" s="38"/>
      <c r="K289" s="38"/>
      <c r="L289" s="23"/>
    </row>
    <row r="290" spans="1:12" ht="17.25" customHeight="1">
      <c r="A290" s="22" t="s">
        <v>1163</v>
      </c>
      <c r="B290" s="23" t="s">
        <v>662</v>
      </c>
      <c r="C290" s="23" t="s">
        <v>685</v>
      </c>
      <c r="D290" s="59">
        <v>0.94</v>
      </c>
      <c r="E290" s="38">
        <f t="shared" si="16"/>
        <v>200686</v>
      </c>
      <c r="F290" s="38">
        <f>+인건비!$D$7</f>
        <v>213496</v>
      </c>
      <c r="G290" s="38">
        <f>TRUNC(D290*F290)</f>
        <v>200686</v>
      </c>
      <c r="H290" s="38"/>
      <c r="I290" s="38"/>
      <c r="J290" s="38"/>
      <c r="K290" s="38"/>
      <c r="L290" s="23"/>
    </row>
    <row r="291" spans="1:12">
      <c r="A291" s="22" t="s">
        <v>1182</v>
      </c>
      <c r="B291" s="23"/>
      <c r="C291" s="23" t="s">
        <v>685</v>
      </c>
      <c r="D291" s="59">
        <v>1.0900000000000001</v>
      </c>
      <c r="E291" s="38">
        <f t="shared" si="16"/>
        <v>180444</v>
      </c>
      <c r="F291" s="38"/>
      <c r="G291" s="38"/>
      <c r="H291" s="38"/>
      <c r="I291" s="38"/>
      <c r="J291" s="38">
        <f>+인건비!$E$17</f>
        <v>165545</v>
      </c>
      <c r="K291" s="38">
        <f>TRUNC(D291*J291)</f>
        <v>180444</v>
      </c>
      <c r="L291" s="94"/>
    </row>
    <row r="292" spans="1:12">
      <c r="A292" s="22" t="s">
        <v>1204</v>
      </c>
      <c r="B292" s="23"/>
      <c r="C292" s="23" t="s">
        <v>685</v>
      </c>
      <c r="D292" s="59">
        <v>0.36</v>
      </c>
      <c r="E292" s="38">
        <f t="shared" si="16"/>
        <v>96249</v>
      </c>
      <c r="F292" s="38"/>
      <c r="G292" s="38"/>
      <c r="H292" s="38"/>
      <c r="I292" s="38"/>
      <c r="J292" s="38">
        <f>+인건비!$E$23</f>
        <v>267360</v>
      </c>
      <c r="K292" s="38">
        <f>TRUNC(D292*J292)</f>
        <v>96249</v>
      </c>
      <c r="L292" s="23"/>
    </row>
    <row r="293" spans="1:12" ht="17.25" customHeight="1">
      <c r="A293" s="22" t="s">
        <v>2036</v>
      </c>
      <c r="B293" s="23" t="s">
        <v>1173</v>
      </c>
      <c r="C293" s="23" t="s">
        <v>666</v>
      </c>
      <c r="D293" s="32">
        <v>3</v>
      </c>
      <c r="E293" s="38">
        <f t="shared" si="16"/>
        <v>18660</v>
      </c>
      <c r="F293" s="38"/>
      <c r="G293" s="38"/>
      <c r="H293" s="38"/>
      <c r="I293" s="38"/>
      <c r="J293" s="38">
        <f>SUM(G289:G290)+SUM(K291:K292)</f>
        <v>622023</v>
      </c>
      <c r="K293" s="38">
        <f>TRUNC(D293/100*J293)</f>
        <v>18660</v>
      </c>
      <c r="L293" s="23"/>
    </row>
    <row r="294" spans="1:12" ht="17.25" customHeight="1">
      <c r="A294" s="22" t="s">
        <v>2034</v>
      </c>
      <c r="B294" s="23" t="s">
        <v>1229</v>
      </c>
      <c r="C294" s="23" t="s">
        <v>770</v>
      </c>
      <c r="D294" s="32">
        <v>2.9</v>
      </c>
      <c r="E294" s="38">
        <f t="shared" si="16"/>
        <v>72952</v>
      </c>
      <c r="F294" s="38"/>
      <c r="G294" s="38"/>
      <c r="H294" s="38"/>
      <c r="I294" s="38"/>
      <c r="J294" s="38">
        <f>+기계손료!$J$64</f>
        <v>25156</v>
      </c>
      <c r="K294" s="38">
        <f>TRUNC(D294*J294)</f>
        <v>72952</v>
      </c>
      <c r="L294" s="23"/>
    </row>
    <row r="295" spans="1:12" ht="17.25" customHeight="1">
      <c r="A295" s="22" t="s">
        <v>701</v>
      </c>
      <c r="B295" s="23"/>
      <c r="C295" s="23"/>
      <c r="D295" s="32"/>
      <c r="E295" s="38">
        <f>SUM(E289:E294)</f>
        <v>713635</v>
      </c>
      <c r="F295" s="38"/>
      <c r="G295" s="38">
        <f>SUM(G289:G294)</f>
        <v>345330</v>
      </c>
      <c r="H295" s="38"/>
      <c r="I295" s="38"/>
      <c r="J295" s="38"/>
      <c r="K295" s="38">
        <f>SUM(K289:K294)</f>
        <v>368305</v>
      </c>
      <c r="L295" s="23"/>
    </row>
    <row r="296" spans="1:12" ht="17.25" customHeight="1">
      <c r="A296" s="22"/>
      <c r="B296" s="23"/>
      <c r="C296" s="23"/>
      <c r="D296" s="32"/>
      <c r="E296" s="38"/>
      <c r="F296" s="38"/>
      <c r="G296" s="38"/>
      <c r="H296" s="38"/>
      <c r="I296" s="38"/>
      <c r="J296" s="38"/>
      <c r="K296" s="38"/>
      <c r="L296" s="23"/>
    </row>
    <row r="297" spans="1:12" ht="17.25" customHeight="1">
      <c r="A297" s="39" t="s">
        <v>682</v>
      </c>
      <c r="B297" s="33" t="s">
        <v>1164</v>
      </c>
      <c r="C297" s="34"/>
      <c r="D297" s="35">
        <f>+집계표!$G$2</f>
        <v>1.1000000000000001</v>
      </c>
      <c r="E297" s="40">
        <f>(G297+I297+K297)</f>
        <v>379863</v>
      </c>
      <c r="F297" s="40"/>
      <c r="G297" s="40"/>
      <c r="H297" s="40"/>
      <c r="I297" s="40"/>
      <c r="J297" s="40">
        <f>+G295</f>
        <v>345330</v>
      </c>
      <c r="K297" s="40">
        <f>TRUNC(D297*J297)</f>
        <v>379863</v>
      </c>
      <c r="L297" s="23"/>
    </row>
    <row r="298" spans="1:12" ht="17.25" customHeight="1">
      <c r="A298" s="39" t="s">
        <v>670</v>
      </c>
      <c r="B298" s="33" t="s">
        <v>425</v>
      </c>
      <c r="C298" s="34"/>
      <c r="D298" s="35">
        <f>+집계표!$H$2</f>
        <v>0.2</v>
      </c>
      <c r="E298" s="40">
        <f>(G298+I298+K298)</f>
        <v>145038</v>
      </c>
      <c r="F298" s="40"/>
      <c r="G298" s="40"/>
      <c r="H298" s="40"/>
      <c r="I298" s="40"/>
      <c r="J298" s="40">
        <f>+J297+K297</f>
        <v>725193</v>
      </c>
      <c r="K298" s="40">
        <f>TRUNC(D298*J298)</f>
        <v>145038</v>
      </c>
      <c r="L298" s="23"/>
    </row>
    <row r="299" spans="1:12" ht="17.25" customHeight="1">
      <c r="A299" s="39" t="s">
        <v>718</v>
      </c>
      <c r="B299" s="33"/>
      <c r="C299" s="34"/>
      <c r="D299" s="36"/>
      <c r="E299" s="40">
        <f>SUM(E295:E298)</f>
        <v>1238536</v>
      </c>
      <c r="F299" s="40"/>
      <c r="G299" s="40">
        <f>SUM(G295:G298)</f>
        <v>345330</v>
      </c>
      <c r="H299" s="40"/>
      <c r="I299" s="40"/>
      <c r="J299" s="40"/>
      <c r="K299" s="40">
        <f>SUM(K295:K298)</f>
        <v>893206</v>
      </c>
      <c r="L299" s="23"/>
    </row>
    <row r="300" spans="1:12" ht="17.25" customHeight="1">
      <c r="A300" s="39"/>
      <c r="B300" s="33"/>
      <c r="C300" s="34"/>
      <c r="D300" s="36"/>
      <c r="E300" s="40"/>
      <c r="F300" s="40"/>
      <c r="G300" s="40"/>
      <c r="H300" s="40"/>
      <c r="I300" s="40"/>
      <c r="J300" s="40"/>
      <c r="K300" s="40"/>
      <c r="L300" s="23"/>
    </row>
    <row r="301" spans="1:12">
      <c r="A301" s="41" t="s">
        <v>626</v>
      </c>
      <c r="B301" s="37"/>
      <c r="C301" s="23"/>
      <c r="D301" s="23"/>
      <c r="E301" s="42"/>
      <c r="F301" s="54"/>
      <c r="G301" s="42" t="s">
        <v>662</v>
      </c>
      <c r="H301" s="54"/>
      <c r="I301" s="42" t="s">
        <v>662</v>
      </c>
      <c r="J301" s="54"/>
      <c r="K301" s="42"/>
      <c r="L301" s="27"/>
    </row>
    <row r="302" spans="1:12" ht="17.25" customHeight="1">
      <c r="A302" s="22" t="s">
        <v>1154</v>
      </c>
      <c r="B302" s="23" t="s">
        <v>662</v>
      </c>
      <c r="C302" s="23" t="s">
        <v>685</v>
      </c>
      <c r="D302" s="59">
        <v>0.46</v>
      </c>
      <c r="E302" s="38">
        <f t="shared" ref="E302:E308" si="17">(G302+I302+K302)</f>
        <v>125540</v>
      </c>
      <c r="F302" s="38">
        <f>+인건비!$D$6</f>
        <v>272915</v>
      </c>
      <c r="G302" s="38">
        <f>TRUNC(D302*F302)</f>
        <v>125540</v>
      </c>
      <c r="H302" s="38"/>
      <c r="I302" s="38"/>
      <c r="J302" s="38"/>
      <c r="K302" s="38"/>
      <c r="L302" s="23"/>
    </row>
    <row r="303" spans="1:12" ht="17.25" customHeight="1">
      <c r="A303" s="22" t="s">
        <v>1163</v>
      </c>
      <c r="B303" s="23" t="s">
        <v>662</v>
      </c>
      <c r="C303" s="23" t="s">
        <v>685</v>
      </c>
      <c r="D303" s="59">
        <v>0.46</v>
      </c>
      <c r="E303" s="38">
        <f t="shared" si="17"/>
        <v>98208</v>
      </c>
      <c r="F303" s="38">
        <f>+인건비!$D$7</f>
        <v>213496</v>
      </c>
      <c r="G303" s="38">
        <f>TRUNC(D303*F303)</f>
        <v>98208</v>
      </c>
      <c r="H303" s="38"/>
      <c r="I303" s="38"/>
      <c r="J303" s="38"/>
      <c r="K303" s="38"/>
      <c r="L303" s="23"/>
    </row>
    <row r="304" spans="1:12">
      <c r="A304" s="22" t="s">
        <v>1182</v>
      </c>
      <c r="B304" s="23"/>
      <c r="C304" s="23" t="s">
        <v>685</v>
      </c>
      <c r="D304" s="59">
        <v>0.46</v>
      </c>
      <c r="E304" s="38">
        <f t="shared" si="17"/>
        <v>76150</v>
      </c>
      <c r="F304" s="38"/>
      <c r="G304" s="38"/>
      <c r="H304" s="38"/>
      <c r="I304" s="38"/>
      <c r="J304" s="38">
        <f>+인건비!$E$17</f>
        <v>165545</v>
      </c>
      <c r="K304" s="38">
        <f>TRUNC(D304*J304)</f>
        <v>76150</v>
      </c>
      <c r="L304" s="23"/>
    </row>
    <row r="305" spans="1:12" ht="17.25" customHeight="1">
      <c r="A305" s="22" t="s">
        <v>1458</v>
      </c>
      <c r="B305" s="23"/>
      <c r="C305" s="23" t="s">
        <v>665</v>
      </c>
      <c r="D305" s="32">
        <v>0.2</v>
      </c>
      <c r="E305" s="38">
        <f t="shared" si="17"/>
        <v>100000</v>
      </c>
      <c r="F305" s="38"/>
      <c r="G305" s="38"/>
      <c r="H305" s="38">
        <f>+재료비!$K$91</f>
        <v>500000</v>
      </c>
      <c r="I305" s="38">
        <f>TRUNC(D305*H305)</f>
        <v>100000</v>
      </c>
      <c r="J305" s="38"/>
      <c r="K305" s="38"/>
      <c r="L305" s="23"/>
    </row>
    <row r="306" spans="1:12" ht="17.25" customHeight="1">
      <c r="A306" s="22" t="s">
        <v>1453</v>
      </c>
      <c r="B306" s="23"/>
      <c r="C306" s="23" t="s">
        <v>665</v>
      </c>
      <c r="D306" s="32">
        <v>0.5</v>
      </c>
      <c r="E306" s="38">
        <f>+G306+I306+K306</f>
        <v>100000</v>
      </c>
      <c r="F306" s="38"/>
      <c r="G306" s="38"/>
      <c r="H306" s="38">
        <f>+재료비!$K$92</f>
        <v>200000</v>
      </c>
      <c r="I306" s="38">
        <f>TRUNC(D306*H306)</f>
        <v>100000</v>
      </c>
      <c r="J306" s="38"/>
      <c r="K306" s="38"/>
      <c r="L306" s="23"/>
    </row>
    <row r="307" spans="1:12" ht="17.25" customHeight="1">
      <c r="A307" s="22" t="s">
        <v>668</v>
      </c>
      <c r="B307" s="23" t="s">
        <v>1173</v>
      </c>
      <c r="C307" s="23" t="s">
        <v>666</v>
      </c>
      <c r="D307" s="32">
        <v>5</v>
      </c>
      <c r="E307" s="38">
        <f>+G307+I307+K307</f>
        <v>11187</v>
      </c>
      <c r="F307" s="38"/>
      <c r="G307" s="38"/>
      <c r="H307" s="38">
        <f>SUM(G302:G303)</f>
        <v>223748</v>
      </c>
      <c r="I307" s="38">
        <f>TRUNC(D307/100*H307)</f>
        <v>11187</v>
      </c>
      <c r="J307" s="38"/>
      <c r="K307" s="38"/>
      <c r="L307" s="23"/>
    </row>
    <row r="308" spans="1:12" ht="17.25" customHeight="1">
      <c r="A308" s="22" t="s">
        <v>2038</v>
      </c>
      <c r="B308" s="23"/>
      <c r="C308" s="23" t="s">
        <v>770</v>
      </c>
      <c r="D308" s="32">
        <v>3.6</v>
      </c>
      <c r="E308" s="38">
        <f t="shared" si="17"/>
        <v>63288</v>
      </c>
      <c r="F308" s="38"/>
      <c r="G308" s="38"/>
      <c r="H308" s="38"/>
      <c r="I308" s="38"/>
      <c r="J308" s="38">
        <f>기계손료!J82</f>
        <v>17580</v>
      </c>
      <c r="K308" s="38">
        <f>TRUNC(D308*J308)</f>
        <v>63288</v>
      </c>
      <c r="L308" s="23"/>
    </row>
    <row r="309" spans="1:12" ht="17.25" customHeight="1">
      <c r="A309" s="22" t="s">
        <v>701</v>
      </c>
      <c r="B309" s="23"/>
      <c r="C309" s="23"/>
      <c r="D309" s="32"/>
      <c r="E309" s="38">
        <f>SUM(E302:E308)</f>
        <v>574373</v>
      </c>
      <c r="F309" s="38"/>
      <c r="G309" s="38">
        <f>SUM(G302:G308)</f>
        <v>223748</v>
      </c>
      <c r="H309" s="38"/>
      <c r="I309" s="38">
        <f>SUM(I302:I308)</f>
        <v>211187</v>
      </c>
      <c r="J309" s="38"/>
      <c r="K309" s="38">
        <f>SUM(K302:K308)</f>
        <v>139438</v>
      </c>
      <c r="L309" s="23"/>
    </row>
    <row r="310" spans="1:12" ht="17.25" customHeight="1">
      <c r="A310" s="22"/>
      <c r="B310" s="23"/>
      <c r="C310" s="23"/>
      <c r="D310" s="32"/>
      <c r="E310" s="38"/>
      <c r="F310" s="38"/>
      <c r="G310" s="38"/>
      <c r="H310" s="38"/>
      <c r="I310" s="38"/>
      <c r="J310" s="38"/>
      <c r="K310" s="38"/>
      <c r="L310" s="23"/>
    </row>
    <row r="311" spans="1:12" ht="17.25" customHeight="1">
      <c r="A311" s="39" t="s">
        <v>682</v>
      </c>
      <c r="B311" s="33" t="s">
        <v>1164</v>
      </c>
      <c r="C311" s="34"/>
      <c r="D311" s="35">
        <f>+집계표!$G$2</f>
        <v>1.1000000000000001</v>
      </c>
      <c r="E311" s="40">
        <f>(G311+I311+K311)</f>
        <v>246122</v>
      </c>
      <c r="F311" s="40"/>
      <c r="G311" s="40"/>
      <c r="H311" s="40"/>
      <c r="I311" s="40"/>
      <c r="J311" s="40">
        <f>+G309</f>
        <v>223748</v>
      </c>
      <c r="K311" s="40">
        <f>TRUNC(D311*J311)</f>
        <v>246122</v>
      </c>
      <c r="L311" s="23"/>
    </row>
    <row r="312" spans="1:12" ht="17.25" customHeight="1">
      <c r="A312" s="39" t="s">
        <v>670</v>
      </c>
      <c r="B312" s="33" t="s">
        <v>425</v>
      </c>
      <c r="C312" s="34"/>
      <c r="D312" s="35">
        <f>+집계표!$H$2</f>
        <v>0.2</v>
      </c>
      <c r="E312" s="40">
        <f>(G312+I312+K312)</f>
        <v>93974</v>
      </c>
      <c r="F312" s="40"/>
      <c r="G312" s="40"/>
      <c r="H312" s="40"/>
      <c r="I312" s="40"/>
      <c r="J312" s="40">
        <f>+J311+K311</f>
        <v>469870</v>
      </c>
      <c r="K312" s="40">
        <f>TRUNC(D312*J312)</f>
        <v>93974</v>
      </c>
      <c r="L312" s="23"/>
    </row>
    <row r="313" spans="1:12" ht="17.25" customHeight="1">
      <c r="A313" s="39" t="s">
        <v>718</v>
      </c>
      <c r="B313" s="33"/>
      <c r="C313" s="34"/>
      <c r="D313" s="36"/>
      <c r="E313" s="40">
        <f>SUM(E309:E312)</f>
        <v>914469</v>
      </c>
      <c r="F313" s="40"/>
      <c r="G313" s="40">
        <f>SUM(G309:G312)</f>
        <v>223748</v>
      </c>
      <c r="H313" s="40"/>
      <c r="I313" s="40">
        <f>SUM(I309:I312)</f>
        <v>211187</v>
      </c>
      <c r="J313" s="40"/>
      <c r="K313" s="40">
        <f>SUM(K309:K312)</f>
        <v>479534</v>
      </c>
      <c r="L313" s="23"/>
    </row>
    <row r="314" spans="1:12" ht="17.25" customHeight="1">
      <c r="A314" s="39"/>
      <c r="B314" s="33"/>
      <c r="C314" s="34"/>
      <c r="D314" s="36"/>
      <c r="E314" s="40"/>
      <c r="F314" s="40"/>
      <c r="G314" s="40"/>
      <c r="H314" s="40"/>
      <c r="I314" s="40"/>
      <c r="J314" s="40"/>
      <c r="K314" s="40"/>
      <c r="L314" s="23"/>
    </row>
    <row r="315" spans="1:12">
      <c r="A315" s="41" t="s">
        <v>1748</v>
      </c>
      <c r="B315" s="37"/>
      <c r="C315" s="23"/>
      <c r="D315" s="23"/>
      <c r="E315" s="42"/>
      <c r="F315" s="54"/>
      <c r="G315" s="42" t="s">
        <v>662</v>
      </c>
      <c r="H315" s="54"/>
      <c r="I315" s="42" t="s">
        <v>662</v>
      </c>
      <c r="J315" s="54"/>
      <c r="K315" s="42"/>
      <c r="L315" s="27"/>
    </row>
    <row r="316" spans="1:12" ht="17.25" customHeight="1">
      <c r="A316" s="22" t="s">
        <v>1154</v>
      </c>
      <c r="B316" s="23" t="s">
        <v>662</v>
      </c>
      <c r="C316" s="23" t="s">
        <v>685</v>
      </c>
      <c r="D316" s="32">
        <v>4.2</v>
      </c>
      <c r="E316" s="38">
        <f>(G316+I316+K316)</f>
        <v>1146243</v>
      </c>
      <c r="F316" s="38">
        <f>+인건비!$D$6</f>
        <v>272915</v>
      </c>
      <c r="G316" s="38">
        <f>TRUNC(D316*F316)</f>
        <v>1146243</v>
      </c>
      <c r="H316" s="38"/>
      <c r="I316" s="38"/>
      <c r="J316" s="38"/>
      <c r="K316" s="38"/>
      <c r="L316" s="23"/>
    </row>
    <row r="317" spans="1:12" ht="17.25" customHeight="1">
      <c r="A317" s="22" t="s">
        <v>1163</v>
      </c>
      <c r="B317" s="23" t="s">
        <v>662</v>
      </c>
      <c r="C317" s="23" t="s">
        <v>685</v>
      </c>
      <c r="D317" s="59">
        <v>4.41</v>
      </c>
      <c r="E317" s="38">
        <f>(G317+I317+K317)</f>
        <v>941517</v>
      </c>
      <c r="F317" s="38">
        <f>+인건비!$D$7</f>
        <v>213496</v>
      </c>
      <c r="G317" s="38">
        <f>TRUNC(D317*F317)</f>
        <v>941517</v>
      </c>
      <c r="H317" s="38"/>
      <c r="I317" s="38"/>
      <c r="J317" s="38"/>
      <c r="K317" s="38"/>
      <c r="L317" s="23"/>
    </row>
    <row r="318" spans="1:12">
      <c r="A318" s="22" t="s">
        <v>1182</v>
      </c>
      <c r="B318" s="23"/>
      <c r="C318" s="23" t="s">
        <v>685</v>
      </c>
      <c r="D318" s="32">
        <v>4.0999999999999996</v>
      </c>
      <c r="E318" s="38">
        <f>(G318+I318+K318)</f>
        <v>678734</v>
      </c>
      <c r="F318" s="38"/>
      <c r="G318" s="38"/>
      <c r="H318" s="38"/>
      <c r="I318" s="38"/>
      <c r="J318" s="38">
        <f>+인건비!$E$17</f>
        <v>165545</v>
      </c>
      <c r="K318" s="38">
        <f>TRUNC(D318*J318)</f>
        <v>678734</v>
      </c>
      <c r="L318" s="23"/>
    </row>
    <row r="319" spans="1:12">
      <c r="A319" s="22" t="s">
        <v>1204</v>
      </c>
      <c r="B319" s="23"/>
      <c r="C319" s="23" t="s">
        <v>685</v>
      </c>
      <c r="D319" s="32">
        <v>1</v>
      </c>
      <c r="E319" s="38">
        <f>(G319+I319+K319)</f>
        <v>267360</v>
      </c>
      <c r="F319" s="38"/>
      <c r="G319" s="38"/>
      <c r="H319" s="38"/>
      <c r="I319" s="38"/>
      <c r="J319" s="38">
        <f>+인건비!$E$23</f>
        <v>267360</v>
      </c>
      <c r="K319" s="38">
        <f>TRUNC(D319*J319)</f>
        <v>267360</v>
      </c>
      <c r="L319" s="23"/>
    </row>
    <row r="320" spans="1:12" ht="17.25" customHeight="1">
      <c r="A320" s="22" t="s">
        <v>799</v>
      </c>
      <c r="B320" s="23"/>
      <c r="C320" s="23" t="s">
        <v>665</v>
      </c>
      <c r="D320" s="32">
        <v>72</v>
      </c>
      <c r="E320" s="38">
        <f>(G320+I320+K320)</f>
        <v>180000</v>
      </c>
      <c r="F320" s="38"/>
      <c r="G320" s="38"/>
      <c r="H320" s="38">
        <f>+재료비!$K$93</f>
        <v>2500</v>
      </c>
      <c r="I320" s="38">
        <f>TRUNC(D320*H320)</f>
        <v>180000</v>
      </c>
      <c r="J320" s="38"/>
      <c r="K320" s="38"/>
      <c r="L320" s="23"/>
    </row>
    <row r="321" spans="1:12" ht="17.25" customHeight="1">
      <c r="A321" s="22" t="s">
        <v>681</v>
      </c>
      <c r="B321" s="23"/>
      <c r="C321" s="23" t="s">
        <v>739</v>
      </c>
      <c r="D321" s="32">
        <v>82.4</v>
      </c>
      <c r="E321" s="38">
        <f>+G321+I321+K321</f>
        <v>124094</v>
      </c>
      <c r="F321" s="38"/>
      <c r="G321" s="38"/>
      <c r="H321" s="38">
        <f>+재료비!$K$7</f>
        <v>1506</v>
      </c>
      <c r="I321" s="38">
        <f>TRUNC(D321*H321)</f>
        <v>124094</v>
      </c>
      <c r="J321" s="38"/>
      <c r="K321" s="38"/>
      <c r="L321" s="23"/>
    </row>
    <row r="322" spans="1:12" ht="17.25" customHeight="1">
      <c r="A322" s="22" t="s">
        <v>668</v>
      </c>
      <c r="B322" s="23" t="s">
        <v>1327</v>
      </c>
      <c r="C322" s="23" t="s">
        <v>666</v>
      </c>
      <c r="D322" s="32">
        <v>20</v>
      </c>
      <c r="E322" s="38">
        <f>+G322+I322+K322</f>
        <v>24818</v>
      </c>
      <c r="F322" s="38"/>
      <c r="G322" s="38"/>
      <c r="H322" s="38">
        <f>+I321</f>
        <v>124094</v>
      </c>
      <c r="I322" s="38">
        <f>TRUNC(D322/100*H322)</f>
        <v>24818</v>
      </c>
      <c r="J322" s="38"/>
      <c r="K322" s="38"/>
      <c r="L322" s="23"/>
    </row>
    <row r="323" spans="1:12" ht="17.25" customHeight="1">
      <c r="A323" s="22" t="s">
        <v>2036</v>
      </c>
      <c r="B323" s="23"/>
      <c r="C323" s="23" t="s">
        <v>770</v>
      </c>
      <c r="D323" s="32">
        <v>16</v>
      </c>
      <c r="E323" s="38">
        <f>(G323+I323+K323)</f>
        <v>56256</v>
      </c>
      <c r="F323" s="38"/>
      <c r="G323" s="38"/>
      <c r="H323" s="38"/>
      <c r="I323" s="38"/>
      <c r="J323" s="38">
        <f>+기계손료!$J$83</f>
        <v>3516</v>
      </c>
      <c r="K323" s="38">
        <f>TRUNC(D323*J323)</f>
        <v>56256</v>
      </c>
      <c r="L323" s="23"/>
    </row>
    <row r="324" spans="1:12" ht="17.25" customHeight="1">
      <c r="A324" s="22" t="s">
        <v>1475</v>
      </c>
      <c r="B324" s="23" t="s">
        <v>1416</v>
      </c>
      <c r="C324" s="23" t="s">
        <v>770</v>
      </c>
      <c r="D324" s="32">
        <v>16</v>
      </c>
      <c r="E324" s="38">
        <f>(G324+I324+K324)</f>
        <v>112512</v>
      </c>
      <c r="F324" s="38"/>
      <c r="G324" s="38"/>
      <c r="H324" s="38"/>
      <c r="I324" s="38"/>
      <c r="J324" s="38">
        <f>+기계손료!$J$84</f>
        <v>7032</v>
      </c>
      <c r="K324" s="38">
        <f>TRUNC(D324*J324)</f>
        <v>112512</v>
      </c>
      <c r="L324" s="23"/>
    </row>
    <row r="325" spans="1:12" ht="17.25" customHeight="1">
      <c r="A325" s="22" t="s">
        <v>2035</v>
      </c>
      <c r="B325" s="23" t="s">
        <v>1232</v>
      </c>
      <c r="C325" s="23" t="s">
        <v>770</v>
      </c>
      <c r="D325" s="32">
        <v>8</v>
      </c>
      <c r="E325" s="38">
        <f>(G325+I325+K325)</f>
        <v>166704</v>
      </c>
      <c r="F325" s="38"/>
      <c r="G325" s="38"/>
      <c r="H325" s="38"/>
      <c r="I325" s="38"/>
      <c r="J325" s="38">
        <f>+기계손료!$J$66</f>
        <v>20838</v>
      </c>
      <c r="K325" s="38">
        <f>TRUNC(D325*J325)</f>
        <v>166704</v>
      </c>
      <c r="L325" s="23"/>
    </row>
    <row r="326" spans="1:12" ht="17.25" customHeight="1">
      <c r="A326" s="22" t="s">
        <v>701</v>
      </c>
      <c r="B326" s="23"/>
      <c r="C326" s="23"/>
      <c r="D326" s="32"/>
      <c r="E326" s="38">
        <f>SUM(E316:E325)</f>
        <v>3698238</v>
      </c>
      <c r="F326" s="38"/>
      <c r="G326" s="38">
        <f>SUM(G316:G325)</f>
        <v>2087760</v>
      </c>
      <c r="H326" s="38"/>
      <c r="I326" s="38">
        <f>SUM(I316:I325)</f>
        <v>328912</v>
      </c>
      <c r="J326" s="38"/>
      <c r="K326" s="38">
        <f>SUM(K316:K325)</f>
        <v>1281566</v>
      </c>
      <c r="L326" s="23"/>
    </row>
    <row r="327" spans="1:12" ht="17.25" customHeight="1">
      <c r="A327" s="22"/>
      <c r="B327" s="23"/>
      <c r="C327" s="23"/>
      <c r="D327" s="32"/>
      <c r="E327" s="38"/>
      <c r="F327" s="38"/>
      <c r="G327" s="38"/>
      <c r="H327" s="38"/>
      <c r="I327" s="38"/>
      <c r="J327" s="38"/>
      <c r="K327" s="38"/>
      <c r="L327" s="23"/>
    </row>
    <row r="328" spans="1:12" ht="17.25" customHeight="1">
      <c r="A328" s="39" t="s">
        <v>682</v>
      </c>
      <c r="B328" s="33" t="s">
        <v>1164</v>
      </c>
      <c r="C328" s="34"/>
      <c r="D328" s="35">
        <f>+집계표!$G$2</f>
        <v>1.1000000000000001</v>
      </c>
      <c r="E328" s="40">
        <f>(G328+I328+K328)</f>
        <v>2296536</v>
      </c>
      <c r="F328" s="40"/>
      <c r="G328" s="40"/>
      <c r="H328" s="40"/>
      <c r="I328" s="40"/>
      <c r="J328" s="40">
        <f>+G326</f>
        <v>2087760</v>
      </c>
      <c r="K328" s="40">
        <f>TRUNC(D328*J328)</f>
        <v>2296536</v>
      </c>
      <c r="L328" s="23"/>
    </row>
    <row r="329" spans="1:12" ht="17.25" customHeight="1">
      <c r="A329" s="39" t="s">
        <v>670</v>
      </c>
      <c r="B329" s="33" t="s">
        <v>425</v>
      </c>
      <c r="C329" s="34"/>
      <c r="D329" s="35">
        <f>+집계표!$H$2</f>
        <v>0.2</v>
      </c>
      <c r="E329" s="40">
        <f>(G329+I329+K329)</f>
        <v>876859</v>
      </c>
      <c r="F329" s="40"/>
      <c r="G329" s="40"/>
      <c r="H329" s="40"/>
      <c r="I329" s="40"/>
      <c r="J329" s="40">
        <f>+J328+K328</f>
        <v>4384296</v>
      </c>
      <c r="K329" s="40">
        <f>TRUNC(D329*J329)</f>
        <v>876859</v>
      </c>
      <c r="L329" s="23"/>
    </row>
    <row r="330" spans="1:12" ht="17.25" customHeight="1">
      <c r="A330" s="39" t="s">
        <v>718</v>
      </c>
      <c r="B330" s="33"/>
      <c r="C330" s="34"/>
      <c r="D330" s="36"/>
      <c r="E330" s="40">
        <f>SUM(E326:E329)</f>
        <v>6871633</v>
      </c>
      <c r="F330" s="40"/>
      <c r="G330" s="40">
        <f>SUM(G326:G329)</f>
        <v>2087760</v>
      </c>
      <c r="H330" s="40"/>
      <c r="I330" s="40">
        <f>SUM(I326:I329)</f>
        <v>328912</v>
      </c>
      <c r="J330" s="40"/>
      <c r="K330" s="40">
        <f>SUM(K326:K329)</f>
        <v>4454961</v>
      </c>
      <c r="L330" s="23"/>
    </row>
    <row r="331" spans="1:12" ht="17.25" customHeight="1">
      <c r="A331" s="39"/>
      <c r="B331" s="33"/>
      <c r="C331" s="34"/>
      <c r="D331" s="36"/>
      <c r="E331" s="40"/>
      <c r="F331" s="40"/>
      <c r="G331" s="40"/>
      <c r="H331" s="40"/>
      <c r="I331" s="40"/>
      <c r="J331" s="40"/>
      <c r="K331" s="40"/>
      <c r="L331" s="23"/>
    </row>
    <row r="332" spans="1:12">
      <c r="A332" s="41" t="s">
        <v>1761</v>
      </c>
      <c r="B332" s="37"/>
      <c r="C332" s="23"/>
      <c r="D332" s="23"/>
      <c r="E332" s="42"/>
      <c r="F332" s="54"/>
      <c r="G332" s="42" t="s">
        <v>662</v>
      </c>
      <c r="H332" s="54"/>
      <c r="I332" s="42" t="s">
        <v>662</v>
      </c>
      <c r="J332" s="54"/>
      <c r="K332" s="42"/>
      <c r="L332" s="27"/>
    </row>
    <row r="333" spans="1:12" ht="17.25" customHeight="1">
      <c r="A333" s="22" t="s">
        <v>1154</v>
      </c>
      <c r="B333" s="23" t="s">
        <v>662</v>
      </c>
      <c r="C333" s="23" t="s">
        <v>685</v>
      </c>
      <c r="D333" s="32">
        <v>6.3</v>
      </c>
      <c r="E333" s="38">
        <f>(G333+I333+K333)</f>
        <v>1719364</v>
      </c>
      <c r="F333" s="38">
        <f>+인건비!$D$6</f>
        <v>272915</v>
      </c>
      <c r="G333" s="38">
        <f>TRUNC(D333*F333)</f>
        <v>1719364</v>
      </c>
      <c r="H333" s="38"/>
      <c r="I333" s="38"/>
      <c r="J333" s="38"/>
      <c r="K333" s="38"/>
      <c r="L333" s="23"/>
    </row>
    <row r="334" spans="1:12" ht="17.25" customHeight="1">
      <c r="A334" s="22" t="s">
        <v>1163</v>
      </c>
      <c r="B334" s="23" t="s">
        <v>662</v>
      </c>
      <c r="C334" s="23" t="s">
        <v>685</v>
      </c>
      <c r="D334" s="59">
        <v>8.82</v>
      </c>
      <c r="E334" s="38">
        <f>(G334+I334+K334)</f>
        <v>1883034</v>
      </c>
      <c r="F334" s="38">
        <f>+인건비!$D$7</f>
        <v>213496</v>
      </c>
      <c r="G334" s="38">
        <f>TRUNC(D334*F334)</f>
        <v>1883034</v>
      </c>
      <c r="H334" s="38"/>
      <c r="I334" s="38"/>
      <c r="J334" s="38"/>
      <c r="K334" s="38"/>
      <c r="L334" s="23"/>
    </row>
    <row r="335" spans="1:12" ht="17.25" customHeight="1">
      <c r="A335" s="22" t="s">
        <v>1181</v>
      </c>
      <c r="B335" s="23" t="s">
        <v>662</v>
      </c>
      <c r="C335" s="23" t="s">
        <v>685</v>
      </c>
      <c r="D335" s="32">
        <v>4.0999999999999996</v>
      </c>
      <c r="E335" s="38">
        <f>(G335+I335+K335)</f>
        <v>976861</v>
      </c>
      <c r="F335" s="38">
        <f>+인건비!$D$9</f>
        <v>238259</v>
      </c>
      <c r="G335" s="38">
        <f>TRUNC(D335*F335)</f>
        <v>976861</v>
      </c>
      <c r="H335" s="38"/>
      <c r="I335" s="38"/>
      <c r="J335" s="38"/>
      <c r="K335" s="38"/>
      <c r="L335" s="23"/>
    </row>
    <row r="336" spans="1:12">
      <c r="A336" s="22" t="s">
        <v>1182</v>
      </c>
      <c r="B336" s="23"/>
      <c r="C336" s="23" t="s">
        <v>685</v>
      </c>
      <c r="D336" s="32">
        <v>8.1999999999999993</v>
      </c>
      <c r="E336" s="38">
        <f>(G336+I336+K336)</f>
        <v>1357469</v>
      </c>
      <c r="F336" s="38"/>
      <c r="G336" s="38"/>
      <c r="H336" s="38"/>
      <c r="I336" s="38"/>
      <c r="J336" s="38">
        <f>+인건비!$E$17</f>
        <v>165545</v>
      </c>
      <c r="K336" s="38">
        <f>TRUNC(D336*J336)</f>
        <v>1357469</v>
      </c>
      <c r="L336" s="23"/>
    </row>
    <row r="337" spans="1:12">
      <c r="A337" s="22" t="s">
        <v>1204</v>
      </c>
      <c r="B337" s="23"/>
      <c r="C337" s="23" t="s">
        <v>685</v>
      </c>
      <c r="D337" s="32">
        <v>2</v>
      </c>
      <c r="E337" s="38">
        <f>(G337+I337+K337)</f>
        <v>534720</v>
      </c>
      <c r="F337" s="38"/>
      <c r="G337" s="38"/>
      <c r="H337" s="38"/>
      <c r="I337" s="38"/>
      <c r="J337" s="38">
        <f>+인건비!$E$23</f>
        <v>267360</v>
      </c>
      <c r="K337" s="38">
        <f>TRUNC(D337*J337)</f>
        <v>534720</v>
      </c>
      <c r="L337" s="23"/>
    </row>
    <row r="338" spans="1:12" ht="17.25" customHeight="1">
      <c r="A338" s="22" t="s">
        <v>681</v>
      </c>
      <c r="B338" s="23"/>
      <c r="C338" s="23" t="s">
        <v>739</v>
      </c>
      <c r="D338" s="32">
        <v>160</v>
      </c>
      <c r="E338" s="38">
        <f>+G338+I338+K338</f>
        <v>240960</v>
      </c>
      <c r="F338" s="38"/>
      <c r="G338" s="38"/>
      <c r="H338" s="38">
        <f>+재료비!$K$7</f>
        <v>1506</v>
      </c>
      <c r="I338" s="38">
        <f>TRUNC(D338*H338)</f>
        <v>240960</v>
      </c>
      <c r="J338" s="38"/>
      <c r="K338" s="38"/>
      <c r="L338" s="23"/>
    </row>
    <row r="339" spans="1:12" ht="17.25" customHeight="1">
      <c r="A339" s="22" t="s">
        <v>668</v>
      </c>
      <c r="B339" s="23" t="s">
        <v>1327</v>
      </c>
      <c r="C339" s="23" t="s">
        <v>666</v>
      </c>
      <c r="D339" s="32">
        <v>57</v>
      </c>
      <c r="E339" s="38">
        <f>+G339+I339+K339</f>
        <v>137347</v>
      </c>
      <c r="F339" s="38"/>
      <c r="G339" s="38"/>
      <c r="H339" s="38">
        <f>+I338</f>
        <v>240960</v>
      </c>
      <c r="I339" s="38">
        <f>TRUNC(D339/100*H339)</f>
        <v>137347</v>
      </c>
      <c r="J339" s="38"/>
      <c r="K339" s="38"/>
      <c r="L339" s="23"/>
    </row>
    <row r="340" spans="1:12" ht="17.25" customHeight="1">
      <c r="A340" s="22" t="s">
        <v>2036</v>
      </c>
      <c r="B340" s="23"/>
      <c r="C340" s="23" t="s">
        <v>770</v>
      </c>
      <c r="D340" s="32">
        <v>16</v>
      </c>
      <c r="E340" s="38">
        <f>(G340+I340+K340)</f>
        <v>56256</v>
      </c>
      <c r="F340" s="38"/>
      <c r="G340" s="38"/>
      <c r="H340" s="38"/>
      <c r="I340" s="38"/>
      <c r="J340" s="38">
        <f>+기계손료!$J$83</f>
        <v>3516</v>
      </c>
      <c r="K340" s="38">
        <f>TRUNC(D340*J340)</f>
        <v>56256</v>
      </c>
      <c r="L340" s="23"/>
    </row>
    <row r="341" spans="1:12" ht="17.25" customHeight="1">
      <c r="A341" s="22" t="s">
        <v>1475</v>
      </c>
      <c r="B341" s="23" t="s">
        <v>1416</v>
      </c>
      <c r="C341" s="23" t="s">
        <v>770</v>
      </c>
      <c r="D341" s="32">
        <v>24</v>
      </c>
      <c r="E341" s="38">
        <f>(G341+I341+K341)</f>
        <v>168768</v>
      </c>
      <c r="F341" s="38"/>
      <c r="G341" s="38"/>
      <c r="H341" s="38"/>
      <c r="I341" s="38"/>
      <c r="J341" s="38">
        <f>+기계손료!$J$84</f>
        <v>7032</v>
      </c>
      <c r="K341" s="38">
        <f>TRUNC(D341*J341)</f>
        <v>168768</v>
      </c>
      <c r="L341" s="23"/>
    </row>
    <row r="342" spans="1:12" ht="17.25" customHeight="1">
      <c r="A342" s="22" t="s">
        <v>1468</v>
      </c>
      <c r="B342" s="23" t="s">
        <v>1416</v>
      </c>
      <c r="C342" s="23" t="s">
        <v>770</v>
      </c>
      <c r="D342" s="32">
        <v>24</v>
      </c>
      <c r="E342" s="38">
        <f>(G342+I342+K342)</f>
        <v>253152</v>
      </c>
      <c r="F342" s="38"/>
      <c r="G342" s="38"/>
      <c r="H342" s="38"/>
      <c r="I342" s="38"/>
      <c r="J342" s="38">
        <f>+기계손료!$J$85</f>
        <v>10548</v>
      </c>
      <c r="K342" s="38">
        <f>TRUNC(D342*J342)</f>
        <v>253152</v>
      </c>
      <c r="L342" s="23"/>
    </row>
    <row r="343" spans="1:12" ht="17.25" customHeight="1">
      <c r="A343" s="22" t="s">
        <v>2037</v>
      </c>
      <c r="B343" s="23" t="s">
        <v>1405</v>
      </c>
      <c r="C343" s="23" t="s">
        <v>770</v>
      </c>
      <c r="D343" s="32">
        <v>16</v>
      </c>
      <c r="E343" s="38">
        <f>(G343+I343+K343)</f>
        <v>1370800</v>
      </c>
      <c r="F343" s="38"/>
      <c r="G343" s="38"/>
      <c r="H343" s="38"/>
      <c r="I343" s="38"/>
      <c r="J343" s="38">
        <f>+기계손료!$J$46</f>
        <v>85675</v>
      </c>
      <c r="K343" s="38">
        <f>TRUNC(D343*J343)</f>
        <v>1370800</v>
      </c>
      <c r="L343" s="23"/>
    </row>
    <row r="344" spans="1:12" ht="17.25" customHeight="1">
      <c r="A344" s="22" t="s">
        <v>701</v>
      </c>
      <c r="B344" s="23"/>
      <c r="C344" s="23"/>
      <c r="D344" s="32"/>
      <c r="E344" s="38">
        <f>SUM(E333:E343)</f>
        <v>8698731</v>
      </c>
      <c r="F344" s="38"/>
      <c r="G344" s="38">
        <f>SUM(G333:G343)</f>
        <v>4579259</v>
      </c>
      <c r="H344" s="38"/>
      <c r="I344" s="38">
        <f>SUM(I333:I343)</f>
        <v>378307</v>
      </c>
      <c r="J344" s="38"/>
      <c r="K344" s="38">
        <f>SUM(K333:K343)</f>
        <v>3741165</v>
      </c>
      <c r="L344" s="23"/>
    </row>
    <row r="345" spans="1:12" ht="17.25" customHeight="1">
      <c r="A345" s="22"/>
      <c r="B345" s="23"/>
      <c r="C345" s="23"/>
      <c r="D345" s="32"/>
      <c r="E345" s="38"/>
      <c r="F345" s="38"/>
      <c r="G345" s="38"/>
      <c r="H345" s="38"/>
      <c r="I345" s="38"/>
      <c r="J345" s="38"/>
      <c r="K345" s="38"/>
      <c r="L345" s="23"/>
    </row>
    <row r="346" spans="1:12" ht="17.25" customHeight="1">
      <c r="A346" s="39" t="s">
        <v>682</v>
      </c>
      <c r="B346" s="33" t="s">
        <v>1164</v>
      </c>
      <c r="C346" s="34"/>
      <c r="D346" s="35">
        <f>+집계표!$G$2</f>
        <v>1.1000000000000001</v>
      </c>
      <c r="E346" s="40">
        <f>(G346+I346+K346)</f>
        <v>5037184</v>
      </c>
      <c r="F346" s="40"/>
      <c r="G346" s="40"/>
      <c r="H346" s="40"/>
      <c r="I346" s="40"/>
      <c r="J346" s="40">
        <f>+G344</f>
        <v>4579259</v>
      </c>
      <c r="K346" s="40">
        <f>TRUNC(D346*J346)</f>
        <v>5037184</v>
      </c>
      <c r="L346" s="23"/>
    </row>
    <row r="347" spans="1:12" ht="17.25" customHeight="1">
      <c r="A347" s="39" t="s">
        <v>670</v>
      </c>
      <c r="B347" s="33" t="s">
        <v>425</v>
      </c>
      <c r="C347" s="34"/>
      <c r="D347" s="35">
        <f>+집계표!$H$2</f>
        <v>0.2</v>
      </c>
      <c r="E347" s="40">
        <f>(G347+I347+K347)</f>
        <v>1923288</v>
      </c>
      <c r="F347" s="40"/>
      <c r="G347" s="40"/>
      <c r="H347" s="40"/>
      <c r="I347" s="40"/>
      <c r="J347" s="40">
        <f>+J346+K346</f>
        <v>9616443</v>
      </c>
      <c r="K347" s="40">
        <f>TRUNC(D347*J347)</f>
        <v>1923288</v>
      </c>
      <c r="L347" s="23"/>
    </row>
    <row r="348" spans="1:12" ht="17.25" customHeight="1">
      <c r="A348" s="39" t="s">
        <v>718</v>
      </c>
      <c r="B348" s="33"/>
      <c r="C348" s="34"/>
      <c r="D348" s="36"/>
      <c r="E348" s="40">
        <f>SUM(E344:E347)</f>
        <v>15659203</v>
      </c>
      <c r="F348" s="40"/>
      <c r="G348" s="40">
        <f>SUM(G344:G347)</f>
        <v>4579259</v>
      </c>
      <c r="H348" s="40"/>
      <c r="I348" s="40">
        <f>SUM(I344:I347)</f>
        <v>378307</v>
      </c>
      <c r="J348" s="40"/>
      <c r="K348" s="40">
        <f>SUM(K344:K347)</f>
        <v>10701637</v>
      </c>
      <c r="L348" s="23"/>
    </row>
    <row r="349" spans="1:12" ht="17.25" customHeight="1">
      <c r="A349" s="39"/>
      <c r="B349" s="33"/>
      <c r="C349" s="34"/>
      <c r="D349" s="36"/>
      <c r="E349" s="40"/>
      <c r="F349" s="40"/>
      <c r="G349" s="40"/>
      <c r="H349" s="40"/>
      <c r="I349" s="40"/>
      <c r="J349" s="40"/>
      <c r="K349" s="40"/>
      <c r="L349" s="23"/>
    </row>
    <row r="350" spans="1:12">
      <c r="A350" s="41" t="s">
        <v>1718</v>
      </c>
      <c r="B350" s="37"/>
      <c r="C350" s="23"/>
      <c r="D350" s="23"/>
      <c r="E350" s="42"/>
      <c r="F350" s="54"/>
      <c r="G350" s="42" t="s">
        <v>662</v>
      </c>
      <c r="H350" s="54"/>
      <c r="I350" s="42" t="s">
        <v>662</v>
      </c>
      <c r="J350" s="54"/>
      <c r="K350" s="42"/>
      <c r="L350" s="27"/>
    </row>
    <row r="351" spans="1:12" ht="17.25" customHeight="1">
      <c r="A351" s="22" t="s">
        <v>1154</v>
      </c>
      <c r="B351" s="23" t="s">
        <v>662</v>
      </c>
      <c r="C351" s="23" t="s">
        <v>685</v>
      </c>
      <c r="D351" s="59">
        <v>2.94</v>
      </c>
      <c r="E351" s="38">
        <f>(G351+I351+K351)</f>
        <v>802370</v>
      </c>
      <c r="F351" s="38">
        <f>+인건비!$D$6</f>
        <v>272915</v>
      </c>
      <c r="G351" s="38">
        <f>TRUNC(D351*F351)</f>
        <v>802370</v>
      </c>
      <c r="H351" s="38"/>
      <c r="I351" s="38"/>
      <c r="J351" s="38"/>
      <c r="K351" s="38"/>
      <c r="L351" s="23"/>
    </row>
    <row r="352" spans="1:12" ht="17.25" customHeight="1">
      <c r="A352" s="22" t="s">
        <v>1163</v>
      </c>
      <c r="B352" s="23" t="s">
        <v>662</v>
      </c>
      <c r="C352" s="23" t="s">
        <v>685</v>
      </c>
      <c r="D352" s="59">
        <v>3.08</v>
      </c>
      <c r="E352" s="38">
        <f>(G352+I352+K352)</f>
        <v>657567</v>
      </c>
      <c r="F352" s="38">
        <f>+인건비!$D$7</f>
        <v>213496</v>
      </c>
      <c r="G352" s="38">
        <f>TRUNC(D352*F352)</f>
        <v>657567</v>
      </c>
      <c r="H352" s="38"/>
      <c r="I352" s="38"/>
      <c r="J352" s="38"/>
      <c r="K352" s="38"/>
      <c r="L352" s="23"/>
    </row>
    <row r="353" spans="1:12">
      <c r="A353" s="22" t="s">
        <v>1182</v>
      </c>
      <c r="B353" s="23"/>
      <c r="C353" s="23" t="s">
        <v>685</v>
      </c>
      <c r="D353" s="59">
        <v>2.87</v>
      </c>
      <c r="E353" s="38">
        <f>(G353+I353+K353)</f>
        <v>475114</v>
      </c>
      <c r="F353" s="38"/>
      <c r="G353" s="38"/>
      <c r="H353" s="38"/>
      <c r="I353" s="38"/>
      <c r="J353" s="38">
        <f>+인건비!$E$17</f>
        <v>165545</v>
      </c>
      <c r="K353" s="38">
        <f>TRUNC(D353*J353)</f>
        <v>475114</v>
      </c>
      <c r="L353" s="23"/>
    </row>
    <row r="354" spans="1:12">
      <c r="A354" s="22" t="s">
        <v>1204</v>
      </c>
      <c r="B354" s="23"/>
      <c r="C354" s="23" t="s">
        <v>685</v>
      </c>
      <c r="D354" s="32">
        <v>0.7</v>
      </c>
      <c r="E354" s="38">
        <f>(G354+I354+K354)</f>
        <v>187152</v>
      </c>
      <c r="F354" s="38"/>
      <c r="G354" s="38"/>
      <c r="H354" s="38"/>
      <c r="I354" s="38"/>
      <c r="J354" s="38">
        <f>+인건비!$E$23</f>
        <v>267360</v>
      </c>
      <c r="K354" s="38">
        <f>TRUNC(D354*J354)</f>
        <v>187152</v>
      </c>
      <c r="L354" s="23"/>
    </row>
    <row r="355" spans="1:12" ht="17.25" customHeight="1">
      <c r="A355" s="22" t="s">
        <v>799</v>
      </c>
      <c r="B355" s="23"/>
      <c r="C355" s="23" t="s">
        <v>665</v>
      </c>
      <c r="D355" s="32">
        <v>12</v>
      </c>
      <c r="E355" s="38">
        <f>(G355+I355+K355)</f>
        <v>30000</v>
      </c>
      <c r="F355" s="38"/>
      <c r="G355" s="38"/>
      <c r="H355" s="38">
        <f>+재료비!$K$93</f>
        <v>2500</v>
      </c>
      <c r="I355" s="38">
        <f>TRUNC(D355*H355)</f>
        <v>30000</v>
      </c>
      <c r="J355" s="38"/>
      <c r="K355" s="38"/>
      <c r="L355" s="23"/>
    </row>
    <row r="356" spans="1:12" ht="17.25" customHeight="1">
      <c r="A356" s="22" t="s">
        <v>681</v>
      </c>
      <c r="B356" s="23"/>
      <c r="C356" s="23" t="s">
        <v>739</v>
      </c>
      <c r="D356" s="32">
        <v>57.6</v>
      </c>
      <c r="E356" s="38">
        <f>+G356+I356+K356</f>
        <v>86745</v>
      </c>
      <c r="F356" s="38"/>
      <c r="G356" s="38"/>
      <c r="H356" s="38">
        <f>+재료비!$K$7</f>
        <v>1506</v>
      </c>
      <c r="I356" s="38">
        <f>TRUNC(D356*H356)</f>
        <v>86745</v>
      </c>
      <c r="J356" s="38"/>
      <c r="K356" s="38"/>
      <c r="L356" s="23"/>
    </row>
    <row r="357" spans="1:12" ht="17.25" customHeight="1">
      <c r="A357" s="22" t="s">
        <v>668</v>
      </c>
      <c r="B357" s="23" t="s">
        <v>1327</v>
      </c>
      <c r="C357" s="23" t="s">
        <v>666</v>
      </c>
      <c r="D357" s="32">
        <v>20</v>
      </c>
      <c r="E357" s="38">
        <f>+G357+I357+K357</f>
        <v>17349</v>
      </c>
      <c r="F357" s="38"/>
      <c r="G357" s="38"/>
      <c r="H357" s="38">
        <f>+I356</f>
        <v>86745</v>
      </c>
      <c r="I357" s="38">
        <f>TRUNC(D357/100*H357)</f>
        <v>17349</v>
      </c>
      <c r="J357" s="38"/>
      <c r="K357" s="38"/>
      <c r="L357" s="23"/>
    </row>
    <row r="358" spans="1:12" ht="17.25" customHeight="1">
      <c r="A358" s="22" t="s">
        <v>2036</v>
      </c>
      <c r="B358" s="23"/>
      <c r="C358" s="23" t="s">
        <v>770</v>
      </c>
      <c r="D358" s="32">
        <v>12</v>
      </c>
      <c r="E358" s="38">
        <f>(G358+I358+K358)</f>
        <v>42192</v>
      </c>
      <c r="F358" s="38"/>
      <c r="G358" s="38"/>
      <c r="H358" s="38"/>
      <c r="I358" s="38"/>
      <c r="J358" s="38">
        <f>+기계손료!$J$83</f>
        <v>3516</v>
      </c>
      <c r="K358" s="38">
        <f>TRUNC(D358*J358)</f>
        <v>42192</v>
      </c>
      <c r="L358" s="23"/>
    </row>
    <row r="359" spans="1:12" ht="17.25" customHeight="1">
      <c r="A359" s="22" t="s">
        <v>1475</v>
      </c>
      <c r="B359" s="23" t="s">
        <v>1416</v>
      </c>
      <c r="C359" s="23" t="s">
        <v>770</v>
      </c>
      <c r="D359" s="32">
        <v>12</v>
      </c>
      <c r="E359" s="38">
        <f>(G359+I359+K359)</f>
        <v>84384</v>
      </c>
      <c r="F359" s="38"/>
      <c r="G359" s="38"/>
      <c r="H359" s="38"/>
      <c r="I359" s="38"/>
      <c r="J359" s="38">
        <f>+기계손료!$J$84</f>
        <v>7032</v>
      </c>
      <c r="K359" s="38">
        <f>TRUNC(D359*J359)</f>
        <v>84384</v>
      </c>
      <c r="L359" s="23"/>
    </row>
    <row r="360" spans="1:12" ht="17.25" customHeight="1">
      <c r="A360" s="22" t="s">
        <v>2035</v>
      </c>
      <c r="B360" s="23" t="s">
        <v>1232</v>
      </c>
      <c r="C360" s="23" t="s">
        <v>770</v>
      </c>
      <c r="D360" s="32">
        <v>5.6</v>
      </c>
      <c r="E360" s="38">
        <f>(G360+I360+K360)</f>
        <v>116692</v>
      </c>
      <c r="F360" s="38"/>
      <c r="G360" s="38"/>
      <c r="H360" s="38"/>
      <c r="I360" s="38"/>
      <c r="J360" s="38">
        <f>+기계손료!$J$66</f>
        <v>20838</v>
      </c>
      <c r="K360" s="38">
        <f>TRUNC(D360*J360)</f>
        <v>116692</v>
      </c>
      <c r="L360" s="23"/>
    </row>
    <row r="361" spans="1:12" ht="17.25" customHeight="1">
      <c r="A361" s="22" t="s">
        <v>701</v>
      </c>
      <c r="B361" s="23"/>
      <c r="C361" s="23"/>
      <c r="D361" s="32"/>
      <c r="E361" s="38">
        <f>SUM(E351:E360)</f>
        <v>2499565</v>
      </c>
      <c r="F361" s="38"/>
      <c r="G361" s="38">
        <f>SUM(G351:G360)</f>
        <v>1459937</v>
      </c>
      <c r="H361" s="38"/>
      <c r="I361" s="38">
        <f>SUM(I351:I360)</f>
        <v>134094</v>
      </c>
      <c r="J361" s="38"/>
      <c r="K361" s="38">
        <f>SUM(K351:K360)</f>
        <v>905534</v>
      </c>
      <c r="L361" s="23"/>
    </row>
    <row r="362" spans="1:12" ht="17.25" customHeight="1">
      <c r="A362" s="22"/>
      <c r="B362" s="23"/>
      <c r="C362" s="23"/>
      <c r="D362" s="32"/>
      <c r="E362" s="38"/>
      <c r="F362" s="38"/>
      <c r="G362" s="38"/>
      <c r="H362" s="38"/>
      <c r="I362" s="38"/>
      <c r="J362" s="38"/>
      <c r="K362" s="38"/>
      <c r="L362" s="23"/>
    </row>
    <row r="363" spans="1:12" ht="17.25" customHeight="1">
      <c r="A363" s="39" t="s">
        <v>682</v>
      </c>
      <c r="B363" s="33" t="s">
        <v>1164</v>
      </c>
      <c r="C363" s="34"/>
      <c r="D363" s="35">
        <f>+집계표!$G$2</f>
        <v>1.1000000000000001</v>
      </c>
      <c r="E363" s="40">
        <f>(G363+I363+K363)</f>
        <v>1605930</v>
      </c>
      <c r="F363" s="40"/>
      <c r="G363" s="40"/>
      <c r="H363" s="40"/>
      <c r="I363" s="40"/>
      <c r="J363" s="40">
        <f>+G361</f>
        <v>1459937</v>
      </c>
      <c r="K363" s="40">
        <f>TRUNC(D363*J363)</f>
        <v>1605930</v>
      </c>
      <c r="L363" s="23"/>
    </row>
    <row r="364" spans="1:12" ht="17.25" customHeight="1">
      <c r="A364" s="39" t="s">
        <v>670</v>
      </c>
      <c r="B364" s="33" t="s">
        <v>425</v>
      </c>
      <c r="C364" s="34"/>
      <c r="D364" s="35">
        <f>+집계표!$H$2</f>
        <v>0.2</v>
      </c>
      <c r="E364" s="40">
        <f>(G364+I364+K364)</f>
        <v>613173</v>
      </c>
      <c r="F364" s="40"/>
      <c r="G364" s="40"/>
      <c r="H364" s="40"/>
      <c r="I364" s="40"/>
      <c r="J364" s="40">
        <f>+J363+K363</f>
        <v>3065867</v>
      </c>
      <c r="K364" s="40">
        <f>TRUNC(D364*J364)</f>
        <v>613173</v>
      </c>
      <c r="L364" s="23"/>
    </row>
    <row r="365" spans="1:12" ht="17.25" customHeight="1">
      <c r="A365" s="39" t="s">
        <v>718</v>
      </c>
      <c r="B365" s="33"/>
      <c r="C365" s="34"/>
      <c r="D365" s="36"/>
      <c r="E365" s="40">
        <f>SUM(E361:E364)</f>
        <v>4718668</v>
      </c>
      <c r="F365" s="40"/>
      <c r="G365" s="40">
        <f>SUM(G361:G364)</f>
        <v>1459937</v>
      </c>
      <c r="H365" s="40"/>
      <c r="I365" s="40">
        <f>SUM(I361:I364)</f>
        <v>134094</v>
      </c>
      <c r="J365" s="40"/>
      <c r="K365" s="40">
        <f>SUM(K361:K364)</f>
        <v>3124637</v>
      </c>
      <c r="L365" s="23"/>
    </row>
    <row r="366" spans="1:12" ht="17.25" customHeight="1">
      <c r="A366" s="39"/>
      <c r="B366" s="33"/>
      <c r="C366" s="34"/>
      <c r="D366" s="36"/>
      <c r="E366" s="40"/>
      <c r="F366" s="40"/>
      <c r="G366" s="40"/>
      <c r="H366" s="40"/>
      <c r="I366" s="40"/>
      <c r="J366" s="40"/>
      <c r="K366" s="40"/>
      <c r="L366" s="23"/>
    </row>
    <row r="367" spans="1:12">
      <c r="A367" s="41" t="s">
        <v>1692</v>
      </c>
      <c r="B367" s="37"/>
      <c r="C367" s="23"/>
      <c r="D367" s="23"/>
      <c r="E367" s="42"/>
      <c r="F367" s="54"/>
      <c r="G367" s="42" t="s">
        <v>662</v>
      </c>
      <c r="H367" s="54"/>
      <c r="I367" s="42" t="s">
        <v>662</v>
      </c>
      <c r="J367" s="54"/>
      <c r="K367" s="42"/>
      <c r="L367" s="27"/>
    </row>
    <row r="368" spans="1:12" ht="17.25" customHeight="1">
      <c r="A368" s="22" t="s">
        <v>1154</v>
      </c>
      <c r="B368" s="23" t="s">
        <v>662</v>
      </c>
      <c r="C368" s="23" t="s">
        <v>685</v>
      </c>
      <c r="D368" s="32">
        <v>2.1</v>
      </c>
      <c r="E368" s="38">
        <f>(G368+I368+K368)</f>
        <v>573121</v>
      </c>
      <c r="F368" s="38">
        <f>+인건비!$D$6</f>
        <v>272915</v>
      </c>
      <c r="G368" s="38">
        <f>TRUNC(D368*F368)</f>
        <v>573121</v>
      </c>
      <c r="H368" s="38"/>
      <c r="I368" s="38"/>
      <c r="J368" s="38"/>
      <c r="K368" s="38"/>
      <c r="L368" s="23"/>
    </row>
    <row r="369" spans="1:12" ht="17.25" customHeight="1">
      <c r="A369" s="22" t="s">
        <v>1163</v>
      </c>
      <c r="B369" s="23" t="s">
        <v>662</v>
      </c>
      <c r="C369" s="23" t="s">
        <v>685</v>
      </c>
      <c r="D369" s="32">
        <v>2.2000000000000002</v>
      </c>
      <c r="E369" s="38">
        <f>(G369+I369+K369)</f>
        <v>469691</v>
      </c>
      <c r="F369" s="38">
        <f>+인건비!$D$7</f>
        <v>213496</v>
      </c>
      <c r="G369" s="38">
        <f>TRUNC(D369*F369)</f>
        <v>469691</v>
      </c>
      <c r="H369" s="38"/>
      <c r="I369" s="38"/>
      <c r="J369" s="38"/>
      <c r="K369" s="38"/>
      <c r="L369" s="23"/>
    </row>
    <row r="370" spans="1:12">
      <c r="A370" s="22" t="s">
        <v>1182</v>
      </c>
      <c r="B370" s="23"/>
      <c r="C370" s="23" t="s">
        <v>685</v>
      </c>
      <c r="D370" s="59">
        <v>2.0499999999999998</v>
      </c>
      <c r="E370" s="38">
        <f>(G370+I370+K370)</f>
        <v>339367</v>
      </c>
      <c r="F370" s="38"/>
      <c r="G370" s="38"/>
      <c r="H370" s="38"/>
      <c r="I370" s="38"/>
      <c r="J370" s="38">
        <f>+인건비!$E$17</f>
        <v>165545</v>
      </c>
      <c r="K370" s="38">
        <f>TRUNC(D370*J370)</f>
        <v>339367</v>
      </c>
      <c r="L370" s="23"/>
    </row>
    <row r="371" spans="1:12">
      <c r="A371" s="22" t="s">
        <v>1204</v>
      </c>
      <c r="B371" s="23"/>
      <c r="C371" s="23" t="s">
        <v>685</v>
      </c>
      <c r="D371" s="32">
        <v>0.5</v>
      </c>
      <c r="E371" s="38">
        <f>(G371+I371+K371)</f>
        <v>133680</v>
      </c>
      <c r="F371" s="38"/>
      <c r="G371" s="38"/>
      <c r="H371" s="38"/>
      <c r="I371" s="38"/>
      <c r="J371" s="38">
        <f>+인건비!$E$23</f>
        <v>267360</v>
      </c>
      <c r="K371" s="38">
        <f>TRUNC(D371*J371)</f>
        <v>133680</v>
      </c>
      <c r="L371" s="23"/>
    </row>
    <row r="372" spans="1:12" ht="17.25" customHeight="1">
      <c r="A372" s="22" t="s">
        <v>681</v>
      </c>
      <c r="B372" s="23"/>
      <c r="C372" s="23" t="s">
        <v>739</v>
      </c>
      <c r="D372" s="32">
        <v>41.2</v>
      </c>
      <c r="E372" s="38">
        <f>+G372+I372+K372</f>
        <v>62047</v>
      </c>
      <c r="F372" s="38"/>
      <c r="G372" s="38"/>
      <c r="H372" s="38">
        <f>+재료비!$K$7</f>
        <v>1506</v>
      </c>
      <c r="I372" s="38">
        <f>TRUNC(D372*H372)</f>
        <v>62047</v>
      </c>
      <c r="J372" s="38"/>
      <c r="K372" s="38"/>
      <c r="L372" s="23"/>
    </row>
    <row r="373" spans="1:12" ht="17.25" customHeight="1">
      <c r="A373" s="22" t="s">
        <v>668</v>
      </c>
      <c r="B373" s="23" t="s">
        <v>1327</v>
      </c>
      <c r="C373" s="23" t="s">
        <v>666</v>
      </c>
      <c r="D373" s="32">
        <v>20</v>
      </c>
      <c r="E373" s="38">
        <f>+G373+I373+K373</f>
        <v>12409</v>
      </c>
      <c r="F373" s="38"/>
      <c r="G373" s="38"/>
      <c r="H373" s="38">
        <f>+I372</f>
        <v>62047</v>
      </c>
      <c r="I373" s="38">
        <f>TRUNC(D373/100*H373)</f>
        <v>12409</v>
      </c>
      <c r="J373" s="38"/>
      <c r="K373" s="38"/>
      <c r="L373" s="23"/>
    </row>
    <row r="374" spans="1:12" ht="17.25" customHeight="1">
      <c r="A374" s="22" t="s">
        <v>2036</v>
      </c>
      <c r="B374" s="23"/>
      <c r="C374" s="23" t="s">
        <v>770</v>
      </c>
      <c r="D374" s="32">
        <v>12</v>
      </c>
      <c r="E374" s="38">
        <f>(G374+I374+K374)</f>
        <v>42192</v>
      </c>
      <c r="F374" s="38"/>
      <c r="G374" s="38"/>
      <c r="H374" s="38"/>
      <c r="I374" s="38"/>
      <c r="J374" s="38">
        <f>+기계손료!$J$83</f>
        <v>3516</v>
      </c>
      <c r="K374" s="38">
        <f>TRUNC(D374*J374)</f>
        <v>42192</v>
      </c>
      <c r="L374" s="23"/>
    </row>
    <row r="375" spans="1:12" ht="17.25" customHeight="1">
      <c r="A375" s="22" t="s">
        <v>1475</v>
      </c>
      <c r="B375" s="23" t="s">
        <v>1416</v>
      </c>
      <c r="C375" s="23" t="s">
        <v>770</v>
      </c>
      <c r="D375" s="32">
        <v>12</v>
      </c>
      <c r="E375" s="38">
        <f>(G375+I375+K375)</f>
        <v>84384</v>
      </c>
      <c r="F375" s="38"/>
      <c r="G375" s="38"/>
      <c r="H375" s="38"/>
      <c r="I375" s="38"/>
      <c r="J375" s="38">
        <f>+기계손료!$J$84</f>
        <v>7032</v>
      </c>
      <c r="K375" s="38">
        <f>TRUNC(D375*J375)</f>
        <v>84384</v>
      </c>
      <c r="L375" s="23"/>
    </row>
    <row r="376" spans="1:12" ht="17.25" customHeight="1">
      <c r="A376" s="22" t="s">
        <v>2035</v>
      </c>
      <c r="B376" s="23" t="s">
        <v>1232</v>
      </c>
      <c r="C376" s="23" t="s">
        <v>770</v>
      </c>
      <c r="D376" s="32">
        <v>4</v>
      </c>
      <c r="E376" s="38">
        <f>(G376+I376+K376)</f>
        <v>83352</v>
      </c>
      <c r="F376" s="38"/>
      <c r="G376" s="38"/>
      <c r="H376" s="38"/>
      <c r="I376" s="38"/>
      <c r="J376" s="38">
        <f>+기계손료!$J$66</f>
        <v>20838</v>
      </c>
      <c r="K376" s="38">
        <f>TRUNC(D376*J376)</f>
        <v>83352</v>
      </c>
      <c r="L376" s="23"/>
    </row>
    <row r="377" spans="1:12" ht="17.25" customHeight="1">
      <c r="A377" s="22" t="s">
        <v>701</v>
      </c>
      <c r="B377" s="23"/>
      <c r="C377" s="23"/>
      <c r="D377" s="32"/>
      <c r="E377" s="38">
        <f>SUM(E368:E376)</f>
        <v>1800243</v>
      </c>
      <c r="F377" s="38"/>
      <c r="G377" s="38">
        <f>SUM(G368:G376)</f>
        <v>1042812</v>
      </c>
      <c r="H377" s="38"/>
      <c r="I377" s="38">
        <f>SUM(I368:I376)</f>
        <v>74456</v>
      </c>
      <c r="J377" s="38"/>
      <c r="K377" s="38">
        <f>SUM(K368:K376)</f>
        <v>682975</v>
      </c>
      <c r="L377" s="23"/>
    </row>
    <row r="378" spans="1:12" ht="17.25" customHeight="1">
      <c r="A378" s="22"/>
      <c r="B378" s="23"/>
      <c r="C378" s="23"/>
      <c r="D378" s="32"/>
      <c r="E378" s="38"/>
      <c r="F378" s="38"/>
      <c r="G378" s="38"/>
      <c r="H378" s="38"/>
      <c r="I378" s="38"/>
      <c r="J378" s="38"/>
      <c r="K378" s="38"/>
      <c r="L378" s="23"/>
    </row>
    <row r="379" spans="1:12" ht="17.25" customHeight="1">
      <c r="A379" s="39" t="s">
        <v>682</v>
      </c>
      <c r="B379" s="33" t="s">
        <v>1164</v>
      </c>
      <c r="C379" s="34"/>
      <c r="D379" s="35">
        <f>+집계표!$G$2</f>
        <v>1.1000000000000001</v>
      </c>
      <c r="E379" s="40">
        <f>(G379+I379+K379)</f>
        <v>1147093</v>
      </c>
      <c r="F379" s="40"/>
      <c r="G379" s="40"/>
      <c r="H379" s="40"/>
      <c r="I379" s="40"/>
      <c r="J379" s="40">
        <f>+G377</f>
        <v>1042812</v>
      </c>
      <c r="K379" s="40">
        <f>TRUNC(D379*J379)</f>
        <v>1147093</v>
      </c>
      <c r="L379" s="23"/>
    </row>
    <row r="380" spans="1:12" ht="17.25" customHeight="1">
      <c r="A380" s="39" t="s">
        <v>670</v>
      </c>
      <c r="B380" s="33" t="s">
        <v>425</v>
      </c>
      <c r="C380" s="34"/>
      <c r="D380" s="35">
        <f>+집계표!$H$2</f>
        <v>0.2</v>
      </c>
      <c r="E380" s="40">
        <f>(G380+I380+K380)</f>
        <v>437981</v>
      </c>
      <c r="F380" s="40"/>
      <c r="G380" s="40"/>
      <c r="H380" s="40"/>
      <c r="I380" s="40"/>
      <c r="J380" s="40">
        <f>+J379+K379</f>
        <v>2189905</v>
      </c>
      <c r="K380" s="40">
        <f>TRUNC(D380*J380)</f>
        <v>437981</v>
      </c>
      <c r="L380" s="23"/>
    </row>
    <row r="381" spans="1:12" ht="17.25" customHeight="1">
      <c r="A381" s="39" t="s">
        <v>718</v>
      </c>
      <c r="B381" s="33"/>
      <c r="C381" s="34"/>
      <c r="D381" s="36"/>
      <c r="E381" s="40">
        <f>SUM(E377:E380)</f>
        <v>3385317</v>
      </c>
      <c r="F381" s="40"/>
      <c r="G381" s="40">
        <f>SUM(G377:G380)</f>
        <v>1042812</v>
      </c>
      <c r="H381" s="40"/>
      <c r="I381" s="40">
        <f>SUM(I377:I380)</f>
        <v>74456</v>
      </c>
      <c r="J381" s="40"/>
      <c r="K381" s="40">
        <f>SUM(K377:K380)</f>
        <v>2268049</v>
      </c>
      <c r="L381" s="23"/>
    </row>
    <row r="382" spans="1:12" ht="17.25" customHeight="1">
      <c r="A382" s="39"/>
      <c r="B382" s="33"/>
      <c r="C382" s="34"/>
      <c r="D382" s="36"/>
      <c r="E382" s="40"/>
      <c r="F382" s="40"/>
      <c r="G382" s="40"/>
      <c r="H382" s="40"/>
      <c r="I382" s="40"/>
      <c r="J382" s="40"/>
      <c r="K382" s="40"/>
      <c r="L382" s="23"/>
    </row>
    <row r="383" spans="1:12">
      <c r="A383" s="41" t="s">
        <v>1977</v>
      </c>
      <c r="B383" s="37"/>
      <c r="C383" s="23"/>
      <c r="D383" s="23"/>
      <c r="E383" s="42"/>
      <c r="F383" s="54"/>
      <c r="G383" s="42" t="s">
        <v>662</v>
      </c>
      <c r="H383" s="54"/>
      <c r="I383" s="42" t="s">
        <v>662</v>
      </c>
      <c r="J383" s="54"/>
      <c r="K383" s="42"/>
      <c r="L383" s="27"/>
    </row>
    <row r="384" spans="1:12" ht="17.25" customHeight="1">
      <c r="A384" s="22" t="s">
        <v>1154</v>
      </c>
      <c r="B384" s="23" t="s">
        <v>662</v>
      </c>
      <c r="C384" s="23" t="s">
        <v>685</v>
      </c>
      <c r="D384" s="59">
        <v>0.25</v>
      </c>
      <c r="E384" s="38">
        <f t="shared" ref="E384:E389" si="18">(G384+I384+K384)</f>
        <v>68228</v>
      </c>
      <c r="F384" s="38">
        <f>+인건비!$D$6</f>
        <v>272915</v>
      </c>
      <c r="G384" s="38">
        <f>TRUNC(D384*F384)</f>
        <v>68228</v>
      </c>
      <c r="H384" s="38"/>
      <c r="I384" s="38"/>
      <c r="J384" s="38"/>
      <c r="K384" s="38"/>
      <c r="L384" s="23"/>
    </row>
    <row r="385" spans="1:12" ht="17.25" customHeight="1">
      <c r="A385" s="22" t="s">
        <v>1163</v>
      </c>
      <c r="B385" s="23" t="s">
        <v>662</v>
      </c>
      <c r="C385" s="23" t="s">
        <v>685</v>
      </c>
      <c r="D385" s="32">
        <v>0.5</v>
      </c>
      <c r="E385" s="38">
        <f t="shared" si="18"/>
        <v>106748</v>
      </c>
      <c r="F385" s="38">
        <f>+인건비!$D$7</f>
        <v>213496</v>
      </c>
      <c r="G385" s="38">
        <f>TRUNC(D385*F385)</f>
        <v>106748</v>
      </c>
      <c r="H385" s="38"/>
      <c r="I385" s="38"/>
      <c r="J385" s="38"/>
      <c r="K385" s="38"/>
      <c r="L385" s="23"/>
    </row>
    <row r="386" spans="1:12">
      <c r="A386" s="22" t="s">
        <v>1182</v>
      </c>
      <c r="B386" s="23"/>
      <c r="C386" s="23" t="s">
        <v>685</v>
      </c>
      <c r="D386" s="32">
        <v>0.5</v>
      </c>
      <c r="E386" s="38">
        <f t="shared" si="18"/>
        <v>82772</v>
      </c>
      <c r="F386" s="38"/>
      <c r="G386" s="38"/>
      <c r="H386" s="38"/>
      <c r="I386" s="38"/>
      <c r="J386" s="38">
        <f>+인건비!$E$17</f>
        <v>165545</v>
      </c>
      <c r="K386" s="38">
        <f>TRUNC(D386*J386)</f>
        <v>82772</v>
      </c>
      <c r="L386" s="23"/>
    </row>
    <row r="387" spans="1:12">
      <c r="A387" s="22" t="s">
        <v>1206</v>
      </c>
      <c r="B387" s="23"/>
      <c r="C387" s="23" t="s">
        <v>685</v>
      </c>
      <c r="D387" s="59">
        <v>0.25</v>
      </c>
      <c r="E387" s="38">
        <f t="shared" si="18"/>
        <v>56677</v>
      </c>
      <c r="F387" s="38"/>
      <c r="G387" s="38"/>
      <c r="H387" s="38"/>
      <c r="I387" s="38"/>
      <c r="J387" s="38">
        <f>+인건비!$E$24</f>
        <v>226709</v>
      </c>
      <c r="K387" s="38">
        <f>TRUNC(D387*J387)</f>
        <v>56677</v>
      </c>
      <c r="L387" s="23"/>
    </row>
    <row r="388" spans="1:12" ht="17.25" customHeight="1">
      <c r="A388" s="22" t="s">
        <v>1483</v>
      </c>
      <c r="B388" s="23" t="s">
        <v>1173</v>
      </c>
      <c r="C388" s="23" t="s">
        <v>666</v>
      </c>
      <c r="D388" s="32">
        <v>3</v>
      </c>
      <c r="E388" s="38">
        <f t="shared" si="18"/>
        <v>9432</v>
      </c>
      <c r="F388" s="38"/>
      <c r="G388" s="38"/>
      <c r="H388" s="38"/>
      <c r="I388" s="38"/>
      <c r="J388" s="38">
        <f>SUM(G384:G385)+SUM(K386:K387)</f>
        <v>314425</v>
      </c>
      <c r="K388" s="38">
        <f>TRUNC(D388/100*J388)</f>
        <v>9432</v>
      </c>
      <c r="L388" s="23"/>
    </row>
    <row r="389" spans="1:12" ht="17.25" customHeight="1">
      <c r="A389" s="22" t="s">
        <v>1476</v>
      </c>
      <c r="B389" s="23" t="s">
        <v>1230</v>
      </c>
      <c r="C389" s="23" t="s">
        <v>770</v>
      </c>
      <c r="D389" s="32">
        <v>2</v>
      </c>
      <c r="E389" s="38">
        <f t="shared" si="18"/>
        <v>22268</v>
      </c>
      <c r="F389" s="38"/>
      <c r="G389" s="38"/>
      <c r="H389" s="38"/>
      <c r="I389" s="38"/>
      <c r="J389" s="38">
        <f>+기계손료!$J$39</f>
        <v>11134</v>
      </c>
      <c r="K389" s="38">
        <f>TRUNC(D389*J389)</f>
        <v>22268</v>
      </c>
      <c r="L389" s="23"/>
    </row>
    <row r="390" spans="1:12" ht="17.25" customHeight="1">
      <c r="A390" s="22" t="s">
        <v>701</v>
      </c>
      <c r="B390" s="23"/>
      <c r="C390" s="23"/>
      <c r="D390" s="32"/>
      <c r="E390" s="38">
        <f>SUM(E384:E389)</f>
        <v>346125</v>
      </c>
      <c r="F390" s="38"/>
      <c r="G390" s="38">
        <f>SUM(G384:G389)</f>
        <v>174976</v>
      </c>
      <c r="H390" s="38"/>
      <c r="I390" s="38"/>
      <c r="J390" s="38"/>
      <c r="K390" s="38">
        <f>SUM(K384:K389)</f>
        <v>171149</v>
      </c>
      <c r="L390" s="23"/>
    </row>
    <row r="391" spans="1:12" ht="17.25" customHeight="1">
      <c r="A391" s="22"/>
      <c r="B391" s="23"/>
      <c r="C391" s="23"/>
      <c r="D391" s="32"/>
      <c r="E391" s="38"/>
      <c r="F391" s="38"/>
      <c r="G391" s="38"/>
      <c r="H391" s="38"/>
      <c r="I391" s="38"/>
      <c r="J391" s="38"/>
      <c r="K391" s="38"/>
      <c r="L391" s="23"/>
    </row>
    <row r="392" spans="1:12" ht="17.25" customHeight="1">
      <c r="A392" s="39" t="s">
        <v>682</v>
      </c>
      <c r="B392" s="33" t="s">
        <v>1164</v>
      </c>
      <c r="C392" s="34"/>
      <c r="D392" s="35">
        <f>+집계표!$G$2</f>
        <v>1.1000000000000001</v>
      </c>
      <c r="E392" s="40">
        <f>(G392+I392+K392)</f>
        <v>192473</v>
      </c>
      <c r="F392" s="40"/>
      <c r="G392" s="40"/>
      <c r="H392" s="40"/>
      <c r="I392" s="40"/>
      <c r="J392" s="40">
        <f>+G390</f>
        <v>174976</v>
      </c>
      <c r="K392" s="40">
        <f>TRUNC(D392*J392)</f>
        <v>192473</v>
      </c>
      <c r="L392" s="23"/>
    </row>
    <row r="393" spans="1:12" ht="17.25" customHeight="1">
      <c r="A393" s="39" t="s">
        <v>670</v>
      </c>
      <c r="B393" s="33" t="s">
        <v>425</v>
      </c>
      <c r="C393" s="34"/>
      <c r="D393" s="35">
        <f>+집계표!$H$2</f>
        <v>0.2</v>
      </c>
      <c r="E393" s="40">
        <f>(G393+I393+K393)</f>
        <v>73489</v>
      </c>
      <c r="F393" s="40"/>
      <c r="G393" s="40"/>
      <c r="H393" s="40"/>
      <c r="I393" s="40"/>
      <c r="J393" s="40">
        <f>+J392+K392</f>
        <v>367449</v>
      </c>
      <c r="K393" s="40">
        <f>TRUNC(D393*J393)</f>
        <v>73489</v>
      </c>
      <c r="L393" s="23"/>
    </row>
    <row r="394" spans="1:12" ht="17.25" customHeight="1">
      <c r="A394" s="39" t="s">
        <v>718</v>
      </c>
      <c r="B394" s="33"/>
      <c r="C394" s="34"/>
      <c r="D394" s="36"/>
      <c r="E394" s="40">
        <f>SUM(E390:E393)</f>
        <v>612087</v>
      </c>
      <c r="F394" s="40"/>
      <c r="G394" s="40">
        <f>SUM(G390:G393)</f>
        <v>174976</v>
      </c>
      <c r="H394" s="40"/>
      <c r="I394" s="40"/>
      <c r="J394" s="40"/>
      <c r="K394" s="40">
        <f>SUM(K390:K393)</f>
        <v>437111</v>
      </c>
      <c r="L394" s="23"/>
    </row>
    <row r="395" spans="1:12" ht="17.25" customHeight="1">
      <c r="A395" s="39"/>
      <c r="B395" s="33"/>
      <c r="C395" s="34"/>
      <c r="D395" s="36"/>
      <c r="E395" s="40"/>
      <c r="F395" s="40"/>
      <c r="G395" s="40"/>
      <c r="H395" s="40"/>
      <c r="I395" s="40"/>
      <c r="J395" s="40"/>
      <c r="K395" s="40"/>
      <c r="L395" s="23"/>
    </row>
    <row r="396" spans="1:12">
      <c r="A396" s="41" t="s">
        <v>2085</v>
      </c>
      <c r="B396" s="37"/>
      <c r="C396" s="23"/>
      <c r="D396" s="23"/>
      <c r="E396" s="42"/>
      <c r="F396" s="54"/>
      <c r="G396" s="42" t="s">
        <v>662</v>
      </c>
      <c r="H396" s="54"/>
      <c r="I396" s="42" t="s">
        <v>662</v>
      </c>
      <c r="J396" s="54"/>
      <c r="K396" s="42"/>
      <c r="L396" s="27"/>
    </row>
    <row r="397" spans="1:12" ht="17.25" customHeight="1">
      <c r="A397" s="22" t="s">
        <v>1154</v>
      </c>
      <c r="B397" s="23" t="s">
        <v>662</v>
      </c>
      <c r="C397" s="23" t="s">
        <v>685</v>
      </c>
      <c r="D397" s="59">
        <v>0.06</v>
      </c>
      <c r="E397" s="38">
        <f t="shared" ref="E397:E402" si="19">(G397+I397+K397)</f>
        <v>16374</v>
      </c>
      <c r="F397" s="38">
        <f>+인건비!$D$6</f>
        <v>272915</v>
      </c>
      <c r="G397" s="38">
        <f>TRUNC(D397*F397)</f>
        <v>16374</v>
      </c>
      <c r="H397" s="38"/>
      <c r="I397" s="38"/>
      <c r="J397" s="38"/>
      <c r="K397" s="38"/>
      <c r="L397" s="23"/>
    </row>
    <row r="398" spans="1:12" ht="17.25" customHeight="1">
      <c r="A398" s="22" t="s">
        <v>1163</v>
      </c>
      <c r="B398" s="23" t="s">
        <v>662</v>
      </c>
      <c r="C398" s="23" t="s">
        <v>685</v>
      </c>
      <c r="D398" s="59">
        <v>0.12</v>
      </c>
      <c r="E398" s="38">
        <f t="shared" si="19"/>
        <v>25619</v>
      </c>
      <c r="F398" s="38">
        <f>+인건비!$D$7</f>
        <v>213496</v>
      </c>
      <c r="G398" s="38">
        <f>TRUNC(D398*F398)</f>
        <v>25619</v>
      </c>
      <c r="H398" s="38"/>
      <c r="I398" s="38"/>
      <c r="J398" s="38"/>
      <c r="K398" s="38"/>
      <c r="L398" s="23"/>
    </row>
    <row r="399" spans="1:12">
      <c r="A399" s="22" t="s">
        <v>1182</v>
      </c>
      <c r="B399" s="23"/>
      <c r="C399" s="23" t="s">
        <v>685</v>
      </c>
      <c r="D399" s="59">
        <v>0.12</v>
      </c>
      <c r="E399" s="38">
        <f t="shared" si="19"/>
        <v>19865</v>
      </c>
      <c r="F399" s="38"/>
      <c r="G399" s="38"/>
      <c r="H399" s="38"/>
      <c r="I399" s="38"/>
      <c r="J399" s="38">
        <f>+인건비!$E$17</f>
        <v>165545</v>
      </c>
      <c r="K399" s="38">
        <f>TRUNC(D399*J399)</f>
        <v>19865</v>
      </c>
      <c r="L399" s="23"/>
    </row>
    <row r="400" spans="1:12">
      <c r="A400" s="22" t="s">
        <v>1206</v>
      </c>
      <c r="B400" s="23"/>
      <c r="C400" s="23" t="s">
        <v>685</v>
      </c>
      <c r="D400" s="59">
        <v>0.06</v>
      </c>
      <c r="E400" s="38">
        <f t="shared" si="19"/>
        <v>13602</v>
      </c>
      <c r="F400" s="38"/>
      <c r="G400" s="38"/>
      <c r="H400" s="38"/>
      <c r="I400" s="38"/>
      <c r="J400" s="38">
        <f>+인건비!$E$24</f>
        <v>226709</v>
      </c>
      <c r="K400" s="38">
        <f>TRUNC(D400*J400)</f>
        <v>13602</v>
      </c>
      <c r="L400" s="23"/>
    </row>
    <row r="401" spans="1:12" ht="17.25" customHeight="1">
      <c r="A401" s="22" t="s">
        <v>1483</v>
      </c>
      <c r="B401" s="23" t="s">
        <v>1173</v>
      </c>
      <c r="C401" s="23" t="s">
        <v>666</v>
      </c>
      <c r="D401" s="32">
        <v>3</v>
      </c>
      <c r="E401" s="38">
        <f t="shared" si="19"/>
        <v>2263</v>
      </c>
      <c r="F401" s="38"/>
      <c r="G401" s="38"/>
      <c r="H401" s="38"/>
      <c r="I401" s="38"/>
      <c r="J401" s="38">
        <f>SUM(G397:G398)+SUM(K399:K400)</f>
        <v>75460</v>
      </c>
      <c r="K401" s="38">
        <f>TRUNC(D401/100*J401)</f>
        <v>2263</v>
      </c>
      <c r="L401" s="23"/>
    </row>
    <row r="402" spans="1:12" ht="17.25" customHeight="1">
      <c r="A402" s="22" t="s">
        <v>1476</v>
      </c>
      <c r="B402" s="23" t="s">
        <v>1230</v>
      </c>
      <c r="C402" s="23" t="s">
        <v>770</v>
      </c>
      <c r="D402" s="32">
        <v>0.5</v>
      </c>
      <c r="E402" s="38">
        <f t="shared" si="19"/>
        <v>5567</v>
      </c>
      <c r="F402" s="38"/>
      <c r="G402" s="38"/>
      <c r="H402" s="38"/>
      <c r="I402" s="38"/>
      <c r="J402" s="38">
        <f>+기계손료!$J$39</f>
        <v>11134</v>
      </c>
      <c r="K402" s="38">
        <f>TRUNC(D402*J402)</f>
        <v>5567</v>
      </c>
      <c r="L402" s="23"/>
    </row>
    <row r="403" spans="1:12" ht="17.25" customHeight="1">
      <c r="A403" s="22" t="s">
        <v>701</v>
      </c>
      <c r="B403" s="23"/>
      <c r="C403" s="23"/>
      <c r="D403" s="32"/>
      <c r="E403" s="38">
        <f>SUM(E397:E402)</f>
        <v>83290</v>
      </c>
      <c r="F403" s="38"/>
      <c r="G403" s="38">
        <f>SUM(G397:G402)</f>
        <v>41993</v>
      </c>
      <c r="H403" s="38"/>
      <c r="I403" s="38"/>
      <c r="J403" s="38"/>
      <c r="K403" s="38">
        <f>SUM(K397:K402)</f>
        <v>41297</v>
      </c>
      <c r="L403" s="23"/>
    </row>
    <row r="404" spans="1:12" ht="17.25" customHeight="1">
      <c r="A404" s="22"/>
      <c r="B404" s="23"/>
      <c r="C404" s="23"/>
      <c r="D404" s="32"/>
      <c r="E404" s="38"/>
      <c r="F404" s="38"/>
      <c r="G404" s="38"/>
      <c r="H404" s="38"/>
      <c r="I404" s="38"/>
      <c r="J404" s="38"/>
      <c r="K404" s="38"/>
      <c r="L404" s="23"/>
    </row>
    <row r="405" spans="1:12" ht="17.25" customHeight="1">
      <c r="A405" s="39" t="s">
        <v>682</v>
      </c>
      <c r="B405" s="33" t="s">
        <v>1164</v>
      </c>
      <c r="C405" s="34"/>
      <c r="D405" s="35">
        <f>+집계표!$G$2</f>
        <v>1.1000000000000001</v>
      </c>
      <c r="E405" s="40">
        <f>(G405+I405+K405)</f>
        <v>46192</v>
      </c>
      <c r="F405" s="40"/>
      <c r="G405" s="40"/>
      <c r="H405" s="40"/>
      <c r="I405" s="40"/>
      <c r="J405" s="40">
        <f>+G403</f>
        <v>41993</v>
      </c>
      <c r="K405" s="40">
        <f>TRUNC(D405*J405)</f>
        <v>46192</v>
      </c>
      <c r="L405" s="23"/>
    </row>
    <row r="406" spans="1:12" ht="17.25" customHeight="1">
      <c r="A406" s="39" t="s">
        <v>670</v>
      </c>
      <c r="B406" s="33" t="s">
        <v>425</v>
      </c>
      <c r="C406" s="34"/>
      <c r="D406" s="35">
        <f>+집계표!$H$2</f>
        <v>0.2</v>
      </c>
      <c r="E406" s="40">
        <f>(G406+I406+K406)</f>
        <v>17637</v>
      </c>
      <c r="F406" s="40"/>
      <c r="G406" s="40"/>
      <c r="H406" s="40"/>
      <c r="I406" s="40"/>
      <c r="J406" s="40">
        <f>+J405+K405</f>
        <v>88185</v>
      </c>
      <c r="K406" s="40">
        <f>TRUNC(D406*J406)</f>
        <v>17637</v>
      </c>
      <c r="L406" s="23"/>
    </row>
    <row r="407" spans="1:12" ht="17.25" customHeight="1">
      <c r="A407" s="39" t="s">
        <v>718</v>
      </c>
      <c r="B407" s="33"/>
      <c r="C407" s="34"/>
      <c r="D407" s="36"/>
      <c r="E407" s="40">
        <f>SUM(E403:E406)</f>
        <v>147119</v>
      </c>
      <c r="F407" s="40"/>
      <c r="G407" s="40">
        <f>SUM(G403:G406)</f>
        <v>41993</v>
      </c>
      <c r="H407" s="40"/>
      <c r="I407" s="40"/>
      <c r="J407" s="40"/>
      <c r="K407" s="40">
        <f>SUM(K403:K406)</f>
        <v>105126</v>
      </c>
      <c r="L407" s="23"/>
    </row>
    <row r="408" spans="1:12" ht="17.25" customHeight="1">
      <c r="A408" s="39"/>
      <c r="B408" s="33"/>
      <c r="C408" s="34"/>
      <c r="D408" s="36"/>
      <c r="E408" s="40"/>
      <c r="F408" s="40"/>
      <c r="G408" s="40"/>
      <c r="H408" s="40"/>
      <c r="I408" s="40"/>
      <c r="J408" s="40"/>
      <c r="K408" s="40"/>
      <c r="L408" s="23"/>
    </row>
    <row r="409" spans="1:12">
      <c r="A409" s="52" t="s">
        <v>2044</v>
      </c>
      <c r="B409" s="37"/>
      <c r="C409" s="23"/>
      <c r="D409" s="23"/>
      <c r="E409" s="38"/>
      <c r="F409" s="53"/>
      <c r="G409" s="38" t="s">
        <v>662</v>
      </c>
      <c r="H409" s="53"/>
      <c r="I409" s="38"/>
      <c r="J409" s="53"/>
      <c r="K409" s="38" t="s">
        <v>662</v>
      </c>
      <c r="L409" s="26"/>
    </row>
    <row r="410" spans="1:12">
      <c r="A410" s="41" t="s">
        <v>1106</v>
      </c>
      <c r="B410" s="37"/>
      <c r="C410" s="23"/>
      <c r="D410" s="23"/>
      <c r="E410" s="42"/>
      <c r="F410" s="54"/>
      <c r="G410" s="42" t="s">
        <v>662</v>
      </c>
      <c r="H410" s="54"/>
      <c r="I410" s="42" t="s">
        <v>662</v>
      </c>
      <c r="J410" s="54"/>
      <c r="K410" s="42"/>
      <c r="L410" s="27"/>
    </row>
    <row r="411" spans="1:12" ht="17.25" customHeight="1">
      <c r="A411" s="22" t="s">
        <v>1154</v>
      </c>
      <c r="B411" s="23" t="s">
        <v>662</v>
      </c>
      <c r="C411" s="23" t="s">
        <v>685</v>
      </c>
      <c r="D411" s="59">
        <v>0.25</v>
      </c>
      <c r="E411" s="38">
        <f>(G411+I411+K411)</f>
        <v>68228</v>
      </c>
      <c r="F411" s="38">
        <f>+인건비!$D$6</f>
        <v>272915</v>
      </c>
      <c r="G411" s="38">
        <f>TRUNC(D411*F411)</f>
        <v>68228</v>
      </c>
      <c r="H411" s="38"/>
      <c r="I411" s="38"/>
      <c r="J411" s="38"/>
      <c r="K411" s="38"/>
      <c r="L411" s="23"/>
    </row>
    <row r="412" spans="1:12" ht="17.25" customHeight="1">
      <c r="A412" s="22" t="s">
        <v>1163</v>
      </c>
      <c r="B412" s="23" t="s">
        <v>662</v>
      </c>
      <c r="C412" s="23" t="s">
        <v>685</v>
      </c>
      <c r="D412" s="59">
        <v>0.25</v>
      </c>
      <c r="E412" s="38">
        <f>(G412+I412+K412)</f>
        <v>53374</v>
      </c>
      <c r="F412" s="38">
        <f>+인건비!$D$7</f>
        <v>213496</v>
      </c>
      <c r="G412" s="38">
        <f>TRUNC(D412*F412)</f>
        <v>53374</v>
      </c>
      <c r="H412" s="38"/>
      <c r="I412" s="38"/>
      <c r="J412" s="38"/>
      <c r="K412" s="38"/>
      <c r="L412" s="23"/>
    </row>
    <row r="413" spans="1:12" ht="17.25" customHeight="1">
      <c r="A413" s="22" t="s">
        <v>1167</v>
      </c>
      <c r="B413" s="23" t="s">
        <v>662</v>
      </c>
      <c r="C413" s="23" t="s">
        <v>685</v>
      </c>
      <c r="D413" s="59">
        <v>0.25</v>
      </c>
      <c r="E413" s="38">
        <f>(G413+I413+K413)</f>
        <v>48507</v>
      </c>
      <c r="F413" s="38">
        <f>+인건비!$D$10</f>
        <v>194029</v>
      </c>
      <c r="G413" s="38">
        <f>TRUNC(D413*F413)</f>
        <v>48507</v>
      </c>
      <c r="H413" s="38"/>
      <c r="I413" s="38"/>
      <c r="J413" s="38"/>
      <c r="K413" s="38"/>
      <c r="L413" s="23"/>
    </row>
    <row r="414" spans="1:12" ht="17.25" customHeight="1">
      <c r="A414" s="22" t="s">
        <v>832</v>
      </c>
      <c r="B414" s="23" t="s">
        <v>1173</v>
      </c>
      <c r="C414" s="23" t="s">
        <v>666</v>
      </c>
      <c r="D414" s="32">
        <v>3</v>
      </c>
      <c r="E414" s="38">
        <f>+G414+I414+K414</f>
        <v>5103</v>
      </c>
      <c r="F414" s="38"/>
      <c r="G414" s="38"/>
      <c r="H414" s="38">
        <f>SUM(G411:G413)</f>
        <v>170109</v>
      </c>
      <c r="I414" s="38">
        <f>TRUNC(D414/100*H414)</f>
        <v>5103</v>
      </c>
      <c r="J414" s="38"/>
      <c r="K414" s="38"/>
      <c r="L414" s="23"/>
    </row>
    <row r="415" spans="1:12" ht="17.25" customHeight="1">
      <c r="A415" s="22" t="s">
        <v>2043</v>
      </c>
      <c r="B415" s="23"/>
      <c r="C415" s="23" t="s">
        <v>770</v>
      </c>
      <c r="D415" s="32">
        <v>2</v>
      </c>
      <c r="E415" s="38">
        <f>(G415+I415+K415)</f>
        <v>84</v>
      </c>
      <c r="F415" s="38"/>
      <c r="G415" s="38"/>
      <c r="H415" s="38"/>
      <c r="I415" s="38"/>
      <c r="J415" s="38">
        <f>+기계손료!$J$86</f>
        <v>42</v>
      </c>
      <c r="K415" s="38">
        <f>TRUNC(D415*J415)</f>
        <v>84</v>
      </c>
      <c r="L415" s="23"/>
    </row>
    <row r="416" spans="1:12" ht="17.25" customHeight="1">
      <c r="A416" s="22" t="s">
        <v>701</v>
      </c>
      <c r="B416" s="23"/>
      <c r="C416" s="23"/>
      <c r="D416" s="32"/>
      <c r="E416" s="38">
        <f>SUM(E411:E415)</f>
        <v>175296</v>
      </c>
      <c r="F416" s="38"/>
      <c r="G416" s="38">
        <f>SUM(G411:G415)</f>
        <v>170109</v>
      </c>
      <c r="H416" s="38"/>
      <c r="I416" s="38">
        <f>SUM(I411:I415)</f>
        <v>5103</v>
      </c>
      <c r="J416" s="38"/>
      <c r="K416" s="38">
        <f>SUM(K411:K415)</f>
        <v>84</v>
      </c>
      <c r="L416" s="23"/>
    </row>
    <row r="417" spans="1:12" ht="17.25" customHeight="1">
      <c r="A417" s="22"/>
      <c r="B417" s="23"/>
      <c r="C417" s="23"/>
      <c r="D417" s="32"/>
      <c r="E417" s="38"/>
      <c r="F417" s="38"/>
      <c r="G417" s="38"/>
      <c r="H417" s="38"/>
      <c r="I417" s="38"/>
      <c r="J417" s="38"/>
      <c r="K417" s="38"/>
      <c r="L417" s="23"/>
    </row>
    <row r="418" spans="1:12" ht="17.25" customHeight="1">
      <c r="A418" s="39" t="s">
        <v>682</v>
      </c>
      <c r="B418" s="33" t="s">
        <v>1164</v>
      </c>
      <c r="C418" s="34"/>
      <c r="D418" s="35">
        <f>+집계표!$G$2</f>
        <v>1.1000000000000001</v>
      </c>
      <c r="E418" s="40">
        <f>(G418+I418+K418)</f>
        <v>187119</v>
      </c>
      <c r="F418" s="40"/>
      <c r="G418" s="40"/>
      <c r="H418" s="40"/>
      <c r="I418" s="40"/>
      <c r="J418" s="40">
        <f>+G416</f>
        <v>170109</v>
      </c>
      <c r="K418" s="40">
        <f>TRUNC(D418*J418)</f>
        <v>187119</v>
      </c>
      <c r="L418" s="23"/>
    </row>
    <row r="419" spans="1:12" ht="17.25" customHeight="1">
      <c r="A419" s="39" t="s">
        <v>670</v>
      </c>
      <c r="B419" s="33" t="s">
        <v>425</v>
      </c>
      <c r="C419" s="34"/>
      <c r="D419" s="35">
        <f>+집계표!$H$2</f>
        <v>0.2</v>
      </c>
      <c r="E419" s="40">
        <f>(G419+I419+K419)</f>
        <v>71445</v>
      </c>
      <c r="F419" s="40"/>
      <c r="G419" s="40"/>
      <c r="H419" s="40"/>
      <c r="I419" s="40"/>
      <c r="J419" s="40">
        <f>+J418+K418</f>
        <v>357228</v>
      </c>
      <c r="K419" s="40">
        <f>TRUNC(D419*J419)</f>
        <v>71445</v>
      </c>
      <c r="L419" s="23"/>
    </row>
    <row r="420" spans="1:12" ht="17.25" customHeight="1">
      <c r="A420" s="39" t="s">
        <v>718</v>
      </c>
      <c r="B420" s="33"/>
      <c r="C420" s="34"/>
      <c r="D420" s="36"/>
      <c r="E420" s="40">
        <f>SUM(E416:E419)</f>
        <v>433860</v>
      </c>
      <c r="F420" s="40"/>
      <c r="G420" s="40">
        <f>SUM(G416:G419)</f>
        <v>170109</v>
      </c>
      <c r="H420" s="40"/>
      <c r="I420" s="40">
        <f>SUM(I416:I419)</f>
        <v>5103</v>
      </c>
      <c r="J420" s="40"/>
      <c r="K420" s="40">
        <f>SUM(K416:K419)</f>
        <v>258648</v>
      </c>
      <c r="L420" s="23"/>
    </row>
    <row r="421" spans="1:12" ht="17.25" customHeight="1">
      <c r="A421" s="39"/>
      <c r="B421" s="33"/>
      <c r="C421" s="34"/>
      <c r="D421" s="36"/>
      <c r="E421" s="40"/>
      <c r="F421" s="40"/>
      <c r="G421" s="40"/>
      <c r="H421" s="40"/>
      <c r="I421" s="40"/>
      <c r="J421" s="40"/>
      <c r="K421" s="40"/>
      <c r="L421" s="23"/>
    </row>
    <row r="422" spans="1:12">
      <c r="A422" s="41" t="s">
        <v>1981</v>
      </c>
      <c r="B422" s="37"/>
      <c r="C422" s="23"/>
      <c r="D422" s="23"/>
      <c r="E422" s="42"/>
      <c r="F422" s="54"/>
      <c r="G422" s="42" t="s">
        <v>662</v>
      </c>
      <c r="H422" s="54"/>
      <c r="I422" s="42" t="s">
        <v>662</v>
      </c>
      <c r="J422" s="54"/>
      <c r="K422" s="42"/>
      <c r="L422" s="27"/>
    </row>
    <row r="423" spans="1:12" ht="17.25" customHeight="1">
      <c r="A423" s="22" t="s">
        <v>1154</v>
      </c>
      <c r="B423" s="23" t="s">
        <v>662</v>
      </c>
      <c r="C423" s="23" t="s">
        <v>685</v>
      </c>
      <c r="D423" s="59">
        <v>0.03</v>
      </c>
      <c r="E423" s="38">
        <f>(G423+I423+K423)</f>
        <v>8187</v>
      </c>
      <c r="F423" s="38">
        <f>+인건비!$D$6</f>
        <v>272915</v>
      </c>
      <c r="G423" s="38">
        <f>TRUNC(D423*F423)</f>
        <v>8187</v>
      </c>
      <c r="H423" s="38"/>
      <c r="I423" s="38"/>
      <c r="J423" s="38"/>
      <c r="K423" s="38"/>
      <c r="L423" s="23"/>
    </row>
    <row r="424" spans="1:12" ht="17.25" customHeight="1">
      <c r="A424" s="22" t="s">
        <v>1163</v>
      </c>
      <c r="B424" s="23" t="s">
        <v>662</v>
      </c>
      <c r="C424" s="23" t="s">
        <v>685</v>
      </c>
      <c r="D424" s="59">
        <v>0.05</v>
      </c>
      <c r="E424" s="38">
        <f>(G424+I424+K424)</f>
        <v>10674</v>
      </c>
      <c r="F424" s="38">
        <f>+인건비!$D$7</f>
        <v>213496</v>
      </c>
      <c r="G424" s="38">
        <f>TRUNC(D424*F424)</f>
        <v>10674</v>
      </c>
      <c r="H424" s="38"/>
      <c r="I424" s="38"/>
      <c r="J424" s="38"/>
      <c r="K424" s="38"/>
      <c r="L424" s="23"/>
    </row>
    <row r="425" spans="1:12" ht="17.25" customHeight="1">
      <c r="A425" s="22" t="s">
        <v>1167</v>
      </c>
      <c r="B425" s="23" t="s">
        <v>662</v>
      </c>
      <c r="C425" s="23" t="s">
        <v>685</v>
      </c>
      <c r="D425" s="59">
        <v>0.05</v>
      </c>
      <c r="E425" s="38">
        <f>(G425+I425+K425)</f>
        <v>9701</v>
      </c>
      <c r="F425" s="38">
        <f>+인건비!$D$10</f>
        <v>194029</v>
      </c>
      <c r="G425" s="38">
        <f>TRUNC(D425*F425)</f>
        <v>9701</v>
      </c>
      <c r="H425" s="38"/>
      <c r="I425" s="38"/>
      <c r="J425" s="38"/>
      <c r="K425" s="38"/>
      <c r="L425" s="23"/>
    </row>
    <row r="426" spans="1:12" ht="17.25" customHeight="1">
      <c r="A426" s="22" t="s">
        <v>832</v>
      </c>
      <c r="B426" s="23" t="s">
        <v>1173</v>
      </c>
      <c r="C426" s="23" t="s">
        <v>666</v>
      </c>
      <c r="D426" s="32">
        <v>3</v>
      </c>
      <c r="E426" s="38">
        <f>+G426+I426+K426</f>
        <v>856</v>
      </c>
      <c r="F426" s="38"/>
      <c r="G426" s="38"/>
      <c r="H426" s="38">
        <f>SUM(G423:G425)</f>
        <v>28562</v>
      </c>
      <c r="I426" s="38">
        <f>TRUNC(D426/100*H426)</f>
        <v>856</v>
      </c>
      <c r="J426" s="38"/>
      <c r="K426" s="38"/>
      <c r="L426" s="23"/>
    </row>
    <row r="427" spans="1:12" ht="17.25" customHeight="1">
      <c r="A427" s="22" t="s">
        <v>2042</v>
      </c>
      <c r="B427" s="23" t="s">
        <v>813</v>
      </c>
      <c r="C427" s="23" t="s">
        <v>770</v>
      </c>
      <c r="D427" s="32">
        <v>0.4</v>
      </c>
      <c r="E427" s="38">
        <f>(G427+I427+K427)</f>
        <v>4533</v>
      </c>
      <c r="F427" s="38"/>
      <c r="G427" s="38"/>
      <c r="H427" s="38"/>
      <c r="I427" s="38"/>
      <c r="J427" s="38">
        <f>+기계손료!$J$87</f>
        <v>11333</v>
      </c>
      <c r="K427" s="38">
        <f>TRUNC(D427*J427)</f>
        <v>4533</v>
      </c>
      <c r="L427" s="23"/>
    </row>
    <row r="428" spans="1:12" ht="17.25" customHeight="1">
      <c r="A428" s="22" t="s">
        <v>701</v>
      </c>
      <c r="B428" s="23"/>
      <c r="C428" s="23"/>
      <c r="D428" s="32"/>
      <c r="E428" s="38">
        <f>SUM(E423:E427)</f>
        <v>33951</v>
      </c>
      <c r="F428" s="38"/>
      <c r="G428" s="38">
        <f>SUM(G423:G427)</f>
        <v>28562</v>
      </c>
      <c r="H428" s="38"/>
      <c r="I428" s="38">
        <f>SUM(I423:I427)</f>
        <v>856</v>
      </c>
      <c r="J428" s="38"/>
      <c r="K428" s="38">
        <f>SUM(K423:K427)</f>
        <v>4533</v>
      </c>
      <c r="L428" s="23"/>
    </row>
    <row r="429" spans="1:12" ht="17.25" customHeight="1">
      <c r="A429" s="22"/>
      <c r="B429" s="23"/>
      <c r="C429" s="23"/>
      <c r="D429" s="32"/>
      <c r="E429" s="38"/>
      <c r="F429" s="38"/>
      <c r="G429" s="38"/>
      <c r="H429" s="38"/>
      <c r="I429" s="38"/>
      <c r="J429" s="38"/>
      <c r="K429" s="38"/>
      <c r="L429" s="23"/>
    </row>
    <row r="430" spans="1:12" ht="17.25" customHeight="1">
      <c r="A430" s="39" t="s">
        <v>682</v>
      </c>
      <c r="B430" s="33" t="s">
        <v>1164</v>
      </c>
      <c r="C430" s="34"/>
      <c r="D430" s="35">
        <f>+집계표!$G$2</f>
        <v>1.1000000000000001</v>
      </c>
      <c r="E430" s="40">
        <f>(G430+I430+K430)</f>
        <v>31418</v>
      </c>
      <c r="F430" s="40"/>
      <c r="G430" s="40"/>
      <c r="H430" s="40"/>
      <c r="I430" s="40"/>
      <c r="J430" s="40">
        <f>+G428</f>
        <v>28562</v>
      </c>
      <c r="K430" s="40">
        <f>TRUNC(D430*J430)</f>
        <v>31418</v>
      </c>
      <c r="L430" s="23"/>
    </row>
    <row r="431" spans="1:12" ht="17.25" customHeight="1">
      <c r="A431" s="39" t="s">
        <v>670</v>
      </c>
      <c r="B431" s="33" t="s">
        <v>425</v>
      </c>
      <c r="C431" s="34"/>
      <c r="D431" s="35">
        <f>+집계표!$H$2</f>
        <v>0.2</v>
      </c>
      <c r="E431" s="40">
        <f>(G431+I431+K431)</f>
        <v>11996</v>
      </c>
      <c r="F431" s="40"/>
      <c r="G431" s="40"/>
      <c r="H431" s="40"/>
      <c r="I431" s="40"/>
      <c r="J431" s="40">
        <f>+J430+K430</f>
        <v>59980</v>
      </c>
      <c r="K431" s="40">
        <f>TRUNC(D431*J431)</f>
        <v>11996</v>
      </c>
      <c r="L431" s="23"/>
    </row>
    <row r="432" spans="1:12" ht="17.25" customHeight="1">
      <c r="A432" s="39" t="s">
        <v>718</v>
      </c>
      <c r="B432" s="33"/>
      <c r="C432" s="34"/>
      <c r="D432" s="36"/>
      <c r="E432" s="40">
        <f>SUM(E428:E431)</f>
        <v>77365</v>
      </c>
      <c r="F432" s="40"/>
      <c r="G432" s="40">
        <f>SUM(G428:G431)</f>
        <v>28562</v>
      </c>
      <c r="H432" s="40"/>
      <c r="I432" s="40">
        <f>SUM(I428:I431)</f>
        <v>856</v>
      </c>
      <c r="J432" s="40"/>
      <c r="K432" s="40">
        <f>SUM(K428:K431)</f>
        <v>47947</v>
      </c>
      <c r="L432" s="23"/>
    </row>
    <row r="433" spans="1:12" ht="17.25" customHeight="1">
      <c r="A433" s="39"/>
      <c r="B433" s="33"/>
      <c r="C433" s="34"/>
      <c r="D433" s="36"/>
      <c r="E433" s="40"/>
      <c r="F433" s="40"/>
      <c r="G433" s="40"/>
      <c r="H433" s="40"/>
      <c r="I433" s="40"/>
      <c r="J433" s="40"/>
      <c r="K433" s="40"/>
      <c r="L433" s="23"/>
    </row>
    <row r="434" spans="1:12">
      <c r="A434" s="41" t="s">
        <v>1978</v>
      </c>
      <c r="B434" s="37"/>
      <c r="C434" s="23"/>
      <c r="D434" s="23"/>
      <c r="E434" s="42"/>
      <c r="F434" s="54"/>
      <c r="G434" s="42" t="s">
        <v>662</v>
      </c>
      <c r="H434" s="54"/>
      <c r="I434" s="42" t="s">
        <v>662</v>
      </c>
      <c r="J434" s="54"/>
      <c r="K434" s="42"/>
      <c r="L434" s="27"/>
    </row>
    <row r="435" spans="1:12" ht="17.25" customHeight="1">
      <c r="A435" s="22" t="s">
        <v>1154</v>
      </c>
      <c r="B435" s="23" t="s">
        <v>662</v>
      </c>
      <c r="C435" s="23" t="s">
        <v>685</v>
      </c>
      <c r="D435" s="32">
        <v>1.5</v>
      </c>
      <c r="E435" s="38">
        <f>(G435+I435+K435)</f>
        <v>409372</v>
      </c>
      <c r="F435" s="38">
        <f>+인건비!$D$6</f>
        <v>272915</v>
      </c>
      <c r="G435" s="38">
        <f>TRUNC(D435*F435)</f>
        <v>409372</v>
      </c>
      <c r="H435" s="38"/>
      <c r="I435" s="38"/>
      <c r="J435" s="38"/>
      <c r="K435" s="38"/>
      <c r="L435" s="23"/>
    </row>
    <row r="436" spans="1:12" ht="17.25" customHeight="1">
      <c r="A436" s="22" t="s">
        <v>1163</v>
      </c>
      <c r="B436" s="23" t="s">
        <v>662</v>
      </c>
      <c r="C436" s="23" t="s">
        <v>685</v>
      </c>
      <c r="D436" s="32">
        <v>1.5</v>
      </c>
      <c r="E436" s="38">
        <f>(G436+I436+K436)</f>
        <v>320244</v>
      </c>
      <c r="F436" s="38">
        <f>+인건비!$D$7</f>
        <v>213496</v>
      </c>
      <c r="G436" s="38">
        <f>TRUNC(D436*F436)</f>
        <v>320244</v>
      </c>
      <c r="H436" s="38"/>
      <c r="I436" s="38"/>
      <c r="J436" s="38"/>
      <c r="K436" s="38"/>
      <c r="L436" s="23"/>
    </row>
    <row r="437" spans="1:12" ht="17.25" customHeight="1">
      <c r="A437" s="22" t="s">
        <v>1181</v>
      </c>
      <c r="B437" s="23" t="s">
        <v>662</v>
      </c>
      <c r="C437" s="23" t="s">
        <v>685</v>
      </c>
      <c r="D437" s="32">
        <v>1.5</v>
      </c>
      <c r="E437" s="38">
        <f>(G437+I437+K437)</f>
        <v>357388</v>
      </c>
      <c r="F437" s="38">
        <f>+인건비!$D$9</f>
        <v>238259</v>
      </c>
      <c r="G437" s="38">
        <f>TRUNC(D437*F437)</f>
        <v>357388</v>
      </c>
      <c r="H437" s="38"/>
      <c r="I437" s="38"/>
      <c r="J437" s="38"/>
      <c r="K437" s="38"/>
      <c r="L437" s="23"/>
    </row>
    <row r="438" spans="1:12" ht="17.25" customHeight="1">
      <c r="A438" s="22" t="s">
        <v>1167</v>
      </c>
      <c r="B438" s="23" t="s">
        <v>662</v>
      </c>
      <c r="C438" s="23" t="s">
        <v>685</v>
      </c>
      <c r="D438" s="32">
        <v>1.5</v>
      </c>
      <c r="E438" s="38">
        <f>(G438+I438+K438)</f>
        <v>291043</v>
      </c>
      <c r="F438" s="38">
        <f>+인건비!$D$10</f>
        <v>194029</v>
      </c>
      <c r="G438" s="38">
        <f>TRUNC(D438*F438)</f>
        <v>291043</v>
      </c>
      <c r="H438" s="38"/>
      <c r="I438" s="38"/>
      <c r="J438" s="38"/>
      <c r="K438" s="38"/>
      <c r="L438" s="23"/>
    </row>
    <row r="439" spans="1:12" ht="17.25" customHeight="1">
      <c r="A439" s="22" t="s">
        <v>832</v>
      </c>
      <c r="B439" s="23" t="s">
        <v>1173</v>
      </c>
      <c r="C439" s="23" t="s">
        <v>666</v>
      </c>
      <c r="D439" s="32">
        <v>3</v>
      </c>
      <c r="E439" s="38">
        <f>+G439+I439+K439</f>
        <v>41341</v>
      </c>
      <c r="F439" s="38"/>
      <c r="G439" s="38"/>
      <c r="H439" s="38">
        <f>SUM(G435:G438)</f>
        <v>1378047</v>
      </c>
      <c r="I439" s="38">
        <f>TRUNC(D439/100*H439)</f>
        <v>41341</v>
      </c>
      <c r="J439" s="38"/>
      <c r="K439" s="38"/>
      <c r="L439" s="23"/>
    </row>
    <row r="440" spans="1:12" ht="17.25" customHeight="1">
      <c r="A440" s="22" t="s">
        <v>681</v>
      </c>
      <c r="B440" s="23"/>
      <c r="C440" s="23" t="s">
        <v>739</v>
      </c>
      <c r="D440" s="32">
        <v>23.2</v>
      </c>
      <c r="E440" s="38">
        <f>+G440+I440+K440</f>
        <v>34939</v>
      </c>
      <c r="F440" s="38"/>
      <c r="G440" s="38"/>
      <c r="H440" s="38">
        <f>+재료비!$K$7</f>
        <v>1506</v>
      </c>
      <c r="I440" s="38">
        <f>TRUNC(D440*H440)</f>
        <v>34939</v>
      </c>
      <c r="J440" s="38"/>
      <c r="K440" s="38"/>
      <c r="L440" s="23"/>
    </row>
    <row r="441" spans="1:12" ht="17.25" customHeight="1">
      <c r="A441" s="22" t="s">
        <v>668</v>
      </c>
      <c r="B441" s="23" t="s">
        <v>1327</v>
      </c>
      <c r="C441" s="23" t="s">
        <v>666</v>
      </c>
      <c r="D441" s="32">
        <v>16</v>
      </c>
      <c r="E441" s="38">
        <f>+G441+I441+K441</f>
        <v>5590</v>
      </c>
      <c r="F441" s="38"/>
      <c r="G441" s="38"/>
      <c r="H441" s="38">
        <f>+I440</f>
        <v>34939</v>
      </c>
      <c r="I441" s="38">
        <f>TRUNC(D441/100*H441)</f>
        <v>5590</v>
      </c>
      <c r="J441" s="38"/>
      <c r="K441" s="38"/>
      <c r="L441" s="23"/>
    </row>
    <row r="442" spans="1:12" ht="17.25" customHeight="1">
      <c r="A442" s="22" t="s">
        <v>2042</v>
      </c>
      <c r="B442" s="23" t="s">
        <v>1417</v>
      </c>
      <c r="C442" s="23" t="s">
        <v>770</v>
      </c>
      <c r="D442" s="32">
        <v>8</v>
      </c>
      <c r="E442" s="38">
        <f>(G442+I442+K442)</f>
        <v>126936</v>
      </c>
      <c r="F442" s="38"/>
      <c r="G442" s="38"/>
      <c r="H442" s="38"/>
      <c r="I442" s="38"/>
      <c r="J442" s="38">
        <f>+기계손료!$J$88</f>
        <v>15867</v>
      </c>
      <c r="K442" s="38">
        <f>TRUNC(D442*J442)</f>
        <v>126936</v>
      </c>
      <c r="L442" s="23"/>
    </row>
    <row r="443" spans="1:12" ht="17.25" customHeight="1">
      <c r="A443" s="22" t="s">
        <v>1354</v>
      </c>
      <c r="B443" s="23"/>
      <c r="C443" s="23" t="s">
        <v>770</v>
      </c>
      <c r="D443" s="32">
        <v>8</v>
      </c>
      <c r="E443" s="38">
        <f>+G443+I443+K443</f>
        <v>224328</v>
      </c>
      <c r="F443" s="38"/>
      <c r="G443" s="38"/>
      <c r="H443" s="38"/>
      <c r="I443" s="38"/>
      <c r="J443" s="38">
        <f>+기계손료!$J$40</f>
        <v>28041</v>
      </c>
      <c r="K443" s="38">
        <f>TRUNC(D443*J443)</f>
        <v>224328</v>
      </c>
      <c r="L443" s="23"/>
    </row>
    <row r="444" spans="1:12" ht="17.25" customHeight="1">
      <c r="A444" s="22" t="s">
        <v>701</v>
      </c>
      <c r="B444" s="23"/>
      <c r="C444" s="23"/>
      <c r="D444" s="32"/>
      <c r="E444" s="38">
        <f>SUM(E435:E443)</f>
        <v>1811181</v>
      </c>
      <c r="F444" s="38"/>
      <c r="G444" s="38">
        <f>SUM(G435:G443)</f>
        <v>1378047</v>
      </c>
      <c r="H444" s="38"/>
      <c r="I444" s="38">
        <f>SUM(I435:I443)</f>
        <v>81870</v>
      </c>
      <c r="J444" s="38"/>
      <c r="K444" s="38">
        <f>SUM(K435:K443)</f>
        <v>351264</v>
      </c>
      <c r="L444" s="23"/>
    </row>
    <row r="445" spans="1:12" ht="17.25" customHeight="1">
      <c r="A445" s="22"/>
      <c r="B445" s="23"/>
      <c r="C445" s="23"/>
      <c r="D445" s="32"/>
      <c r="E445" s="38"/>
      <c r="F445" s="38"/>
      <c r="G445" s="38"/>
      <c r="H445" s="38"/>
      <c r="I445" s="38"/>
      <c r="J445" s="38"/>
      <c r="K445" s="38"/>
      <c r="L445" s="23"/>
    </row>
    <row r="446" spans="1:12" ht="17.25" customHeight="1">
      <c r="A446" s="39" t="s">
        <v>682</v>
      </c>
      <c r="B446" s="33" t="s">
        <v>1164</v>
      </c>
      <c r="C446" s="34"/>
      <c r="D446" s="35">
        <f>+집계표!$G$2</f>
        <v>1.1000000000000001</v>
      </c>
      <c r="E446" s="40">
        <f>(G446+I446+K446)</f>
        <v>1515851</v>
      </c>
      <c r="F446" s="40"/>
      <c r="G446" s="40"/>
      <c r="H446" s="40"/>
      <c r="I446" s="40"/>
      <c r="J446" s="40">
        <f>+G444</f>
        <v>1378047</v>
      </c>
      <c r="K446" s="40">
        <f>TRUNC(D446*J446)</f>
        <v>1515851</v>
      </c>
      <c r="L446" s="23"/>
    </row>
    <row r="447" spans="1:12" ht="17.25" customHeight="1">
      <c r="A447" s="39" t="s">
        <v>670</v>
      </c>
      <c r="B447" s="33" t="s">
        <v>425</v>
      </c>
      <c r="C447" s="34"/>
      <c r="D447" s="35">
        <f>+집계표!$H$2</f>
        <v>0.2</v>
      </c>
      <c r="E447" s="40">
        <f>(G447+I447+K447)</f>
        <v>578779</v>
      </c>
      <c r="F447" s="40"/>
      <c r="G447" s="40"/>
      <c r="H447" s="40"/>
      <c r="I447" s="40"/>
      <c r="J447" s="40">
        <f>+J446+K446</f>
        <v>2893898</v>
      </c>
      <c r="K447" s="40">
        <f>TRUNC(D447*J447)</f>
        <v>578779</v>
      </c>
      <c r="L447" s="23"/>
    </row>
    <row r="448" spans="1:12" ht="17.25" customHeight="1">
      <c r="A448" s="39" t="s">
        <v>718</v>
      </c>
      <c r="B448" s="33"/>
      <c r="C448" s="34"/>
      <c r="D448" s="36"/>
      <c r="E448" s="40">
        <f>SUM(E444:E447)</f>
        <v>3905811</v>
      </c>
      <c r="F448" s="40"/>
      <c r="G448" s="40">
        <f>SUM(G444:G447)</f>
        <v>1378047</v>
      </c>
      <c r="H448" s="40"/>
      <c r="I448" s="40">
        <f>SUM(I444:I447)</f>
        <v>81870</v>
      </c>
      <c r="J448" s="40"/>
      <c r="K448" s="40">
        <f>SUM(K444:K447)</f>
        <v>2445894</v>
      </c>
      <c r="L448" s="23"/>
    </row>
  </sheetData>
  <mergeCells count="7">
    <mergeCell ref="M1:W2"/>
    <mergeCell ref="A1:A2"/>
    <mergeCell ref="B1:B2"/>
    <mergeCell ref="C1:C2"/>
    <mergeCell ref="D1:D2"/>
    <mergeCell ref="E1:E2"/>
    <mergeCell ref="L1:L2"/>
  </mergeCells>
  <phoneticPr fontId="50" type="noConversion"/>
  <printOptions horizontalCentered="1"/>
  <pageMargins left="0.2361111044883728" right="0.2361111044883728" top="0.35430556535720825" bottom="0.35430556535720825" header="0.15736110508441925" footer="0.19680555164813995"/>
  <pageSetup paperSize="9" scale="61" fitToHeight="0" orientation="portrait"/>
  <headerFooter alignWithMargins="0">
    <oddFooter>&amp;C&amp;"+,Regular"&amp;10&amp;A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A1449-4396-484A-9516-59A7792724D0}">
  <sheetPr codeName="Sheet8">
    <pageSetUpPr fitToPage="1"/>
  </sheetPr>
  <dimension ref="A1:IV1436"/>
  <sheetViews>
    <sheetView zoomScale="85" zoomScaleNormal="85" zoomScaleSheetLayoutView="75" workbookViewId="0">
      <pane ySplit="2" topLeftCell="A93" activePane="bottomLeft" state="frozen"/>
      <selection activeCell="Q8" sqref="Q8"/>
      <selection pane="bottomLeft" sqref="A1:XFD1048576"/>
    </sheetView>
  </sheetViews>
  <sheetFormatPr defaultRowHeight="17.25"/>
  <cols>
    <col min="1" max="1" width="21.25" style="1" customWidth="1"/>
    <col min="2" max="2" width="17.25" style="1" customWidth="1"/>
    <col min="3" max="3" width="4.625" style="1" customWidth="1"/>
    <col min="4" max="4" width="8.625" style="1" customWidth="1"/>
    <col min="5" max="5" width="13.625" style="1" customWidth="1"/>
    <col min="6" max="11" width="12.625" style="1" customWidth="1"/>
    <col min="12" max="12" width="10.375" style="1" customWidth="1"/>
    <col min="13" max="256" width="9" style="1"/>
  </cols>
  <sheetData>
    <row r="1" spans="1:23">
      <c r="A1" s="233" t="s">
        <v>419</v>
      </c>
      <c r="B1" s="233" t="s">
        <v>416</v>
      </c>
      <c r="C1" s="233" t="s">
        <v>664</v>
      </c>
      <c r="D1" s="233" t="s">
        <v>667</v>
      </c>
      <c r="E1" s="233" t="s">
        <v>417</v>
      </c>
      <c r="F1" s="189" t="s">
        <v>1135</v>
      </c>
      <c r="G1" s="189"/>
      <c r="H1" s="189" t="s">
        <v>1146</v>
      </c>
      <c r="I1" s="189"/>
      <c r="J1" s="189" t="s">
        <v>421</v>
      </c>
      <c r="K1" s="189"/>
      <c r="L1" s="233" t="s">
        <v>1145</v>
      </c>
      <c r="M1" s="221" t="s">
        <v>100</v>
      </c>
      <c r="N1" s="222"/>
      <c r="O1" s="222"/>
      <c r="P1" s="222"/>
      <c r="Q1" s="222"/>
      <c r="R1" s="222"/>
      <c r="S1" s="222"/>
      <c r="T1" s="222"/>
      <c r="U1" s="222"/>
      <c r="V1" s="222"/>
      <c r="W1" s="222"/>
    </row>
    <row r="2" spans="1:23">
      <c r="A2" s="233"/>
      <c r="B2" s="233"/>
      <c r="C2" s="233"/>
      <c r="D2" s="233"/>
      <c r="E2" s="233"/>
      <c r="F2" s="10" t="s">
        <v>1147</v>
      </c>
      <c r="G2" s="10" t="s">
        <v>1130</v>
      </c>
      <c r="H2" s="10" t="s">
        <v>1147</v>
      </c>
      <c r="I2" s="10" t="s">
        <v>1130</v>
      </c>
      <c r="J2" s="10" t="s">
        <v>1147</v>
      </c>
      <c r="K2" s="10" t="s">
        <v>1130</v>
      </c>
      <c r="L2" s="233"/>
      <c r="M2" s="221"/>
      <c r="N2" s="222"/>
      <c r="O2" s="222"/>
      <c r="P2" s="222"/>
      <c r="Q2" s="222"/>
      <c r="R2" s="222"/>
      <c r="S2" s="222"/>
      <c r="T2" s="222"/>
      <c r="U2" s="222"/>
      <c r="V2" s="222"/>
      <c r="W2" s="222"/>
    </row>
    <row r="3" spans="1:23">
      <c r="A3" s="190" t="s">
        <v>591</v>
      </c>
      <c r="B3" s="191"/>
      <c r="C3" s="10"/>
      <c r="D3" s="10"/>
      <c r="E3" s="150"/>
      <c r="F3" s="192"/>
      <c r="G3" s="150" t="s">
        <v>662</v>
      </c>
      <c r="H3" s="192"/>
      <c r="I3" s="150"/>
      <c r="J3" s="192"/>
      <c r="K3" s="150" t="s">
        <v>662</v>
      </c>
      <c r="L3" s="193"/>
    </row>
    <row r="4" spans="1:23">
      <c r="A4" s="194" t="s">
        <v>637</v>
      </c>
      <c r="B4" s="191"/>
      <c r="C4" s="10"/>
      <c r="D4" s="10"/>
      <c r="E4" s="195"/>
      <c r="F4" s="196"/>
      <c r="G4" s="195" t="s">
        <v>662</v>
      </c>
      <c r="H4" s="196"/>
      <c r="I4" s="195" t="s">
        <v>662</v>
      </c>
      <c r="J4" s="196"/>
      <c r="K4" s="195"/>
      <c r="L4" s="197"/>
    </row>
    <row r="5" spans="1:23">
      <c r="A5" s="143" t="s">
        <v>1154</v>
      </c>
      <c r="B5" s="139"/>
      <c r="C5" s="10" t="s">
        <v>685</v>
      </c>
      <c r="D5" s="151">
        <v>0.1</v>
      </c>
      <c r="E5" s="150">
        <f>+G5+I5+K5</f>
        <v>27291</v>
      </c>
      <c r="F5" s="150">
        <f>+인건비!$D$6</f>
        <v>272915</v>
      </c>
      <c r="G5" s="150">
        <f>TRUNC(D5*F5)</f>
        <v>27291</v>
      </c>
      <c r="H5" s="192"/>
      <c r="I5" s="192"/>
      <c r="J5" s="192"/>
      <c r="K5" s="192"/>
      <c r="L5" s="10"/>
    </row>
    <row r="6" spans="1:23">
      <c r="A6" s="143" t="s">
        <v>1163</v>
      </c>
      <c r="B6" s="139"/>
      <c r="C6" s="10" t="s">
        <v>685</v>
      </c>
      <c r="D6" s="151">
        <v>0.2</v>
      </c>
      <c r="E6" s="150">
        <f>+G6+I6+K6</f>
        <v>42699</v>
      </c>
      <c r="F6" s="150">
        <f>+인건비!$D$7</f>
        <v>213496</v>
      </c>
      <c r="G6" s="150">
        <f>TRUNC(D6*F6)</f>
        <v>42699</v>
      </c>
      <c r="H6" s="192"/>
      <c r="I6" s="192"/>
      <c r="J6" s="192"/>
      <c r="K6" s="192"/>
      <c r="L6" s="10"/>
    </row>
    <row r="7" spans="1:23">
      <c r="A7" s="143" t="s">
        <v>1181</v>
      </c>
      <c r="B7" s="139"/>
      <c r="C7" s="10" t="s">
        <v>685</v>
      </c>
      <c r="D7" s="151">
        <v>0.2</v>
      </c>
      <c r="E7" s="150">
        <f>+G7+I7+K7</f>
        <v>47651</v>
      </c>
      <c r="F7" s="150">
        <f>+인건비!$D$9</f>
        <v>238259</v>
      </c>
      <c r="G7" s="150">
        <f>TRUNC(D7*F7)</f>
        <v>47651</v>
      </c>
      <c r="H7" s="192"/>
      <c r="I7" s="192"/>
      <c r="J7" s="192"/>
      <c r="K7" s="192"/>
      <c r="L7" s="10"/>
    </row>
    <row r="8" spans="1:23" ht="17.25" customHeight="1">
      <c r="A8" s="143" t="s">
        <v>806</v>
      </c>
      <c r="B8" s="10" t="s">
        <v>1164</v>
      </c>
      <c r="C8" s="10" t="s">
        <v>666</v>
      </c>
      <c r="D8" s="151">
        <v>3</v>
      </c>
      <c r="E8" s="150">
        <f>+G8+I8+K8</f>
        <v>3529.23</v>
      </c>
      <c r="F8" s="150"/>
      <c r="G8" s="150"/>
      <c r="H8" s="150">
        <f>SUM(G5:G7)</f>
        <v>117641</v>
      </c>
      <c r="I8" s="150">
        <f>TRUNC(D8*H8)/100</f>
        <v>3529.23</v>
      </c>
      <c r="J8" s="150"/>
      <c r="K8" s="150"/>
      <c r="L8" s="10"/>
    </row>
    <row r="9" spans="1:23" ht="17.25" customHeight="1">
      <c r="A9" s="143" t="s">
        <v>668</v>
      </c>
      <c r="B9" s="10" t="s">
        <v>1164</v>
      </c>
      <c r="C9" s="10" t="s">
        <v>666</v>
      </c>
      <c r="D9" s="151">
        <v>5</v>
      </c>
      <c r="E9" s="150">
        <f>+G9+I9+K9</f>
        <v>5882.05</v>
      </c>
      <c r="F9" s="150"/>
      <c r="G9" s="150"/>
      <c r="H9" s="150">
        <f>+H8</f>
        <v>117641</v>
      </c>
      <c r="I9" s="150">
        <f>TRUNC(D9*H9)/100</f>
        <v>5882.05</v>
      </c>
      <c r="J9" s="150"/>
      <c r="K9" s="150"/>
      <c r="L9" s="10"/>
    </row>
    <row r="10" spans="1:23">
      <c r="A10" s="143" t="s">
        <v>701</v>
      </c>
      <c r="B10" s="10"/>
      <c r="C10" s="10"/>
      <c r="D10" s="151"/>
      <c r="E10" s="150">
        <f>SUM(E5:E9)</f>
        <v>127052.28</v>
      </c>
      <c r="F10" s="150"/>
      <c r="G10" s="150">
        <f>SUM(G5:G9)</f>
        <v>117641</v>
      </c>
      <c r="H10" s="150"/>
      <c r="I10" s="150">
        <f>SUM(I5:I9)</f>
        <v>9411.2800000000007</v>
      </c>
      <c r="J10" s="150"/>
      <c r="K10" s="150"/>
      <c r="L10" s="198"/>
    </row>
    <row r="11" spans="1:23">
      <c r="A11" s="143"/>
      <c r="B11" s="10"/>
      <c r="C11" s="10"/>
      <c r="D11" s="151"/>
      <c r="E11" s="150"/>
      <c r="F11" s="150"/>
      <c r="G11" s="150"/>
      <c r="H11" s="150"/>
      <c r="I11" s="150"/>
      <c r="J11" s="150"/>
      <c r="K11" s="150"/>
      <c r="L11" s="198"/>
    </row>
    <row r="12" spans="1:23">
      <c r="A12" s="199" t="s">
        <v>682</v>
      </c>
      <c r="B12" s="200" t="s">
        <v>1164</v>
      </c>
      <c r="C12" s="201"/>
      <c r="D12" s="202">
        <f>+집계표!$G$2</f>
        <v>1.1000000000000001</v>
      </c>
      <c r="E12" s="203">
        <f>(G12+I12+K12)</f>
        <v>129405</v>
      </c>
      <c r="F12" s="203"/>
      <c r="G12" s="203"/>
      <c r="H12" s="203"/>
      <c r="I12" s="203"/>
      <c r="J12" s="203">
        <f>+G10</f>
        <v>117641</v>
      </c>
      <c r="K12" s="203">
        <f>TRUNC(D12*J12)</f>
        <v>129405</v>
      </c>
      <c r="L12" s="10"/>
    </row>
    <row r="13" spans="1:23">
      <c r="A13" s="199" t="s">
        <v>670</v>
      </c>
      <c r="B13" s="200" t="s">
        <v>425</v>
      </c>
      <c r="C13" s="201"/>
      <c r="D13" s="202">
        <f>+집계표!$H$2</f>
        <v>0.2</v>
      </c>
      <c r="E13" s="203">
        <f>(G13+I13+K13)</f>
        <v>49409</v>
      </c>
      <c r="F13" s="203"/>
      <c r="G13" s="203"/>
      <c r="H13" s="203"/>
      <c r="I13" s="203"/>
      <c r="J13" s="203">
        <f>+J12+K12</f>
        <v>247046</v>
      </c>
      <c r="K13" s="203">
        <f>TRUNC(D13*J13)</f>
        <v>49409</v>
      </c>
      <c r="L13" s="10"/>
    </row>
    <row r="14" spans="1:23">
      <c r="A14" s="199" t="s">
        <v>718</v>
      </c>
      <c r="B14" s="200"/>
      <c r="C14" s="201"/>
      <c r="D14" s="204"/>
      <c r="E14" s="203">
        <f>SUM(E10:E13)</f>
        <v>305866.28000000003</v>
      </c>
      <c r="F14" s="203"/>
      <c r="G14" s="203">
        <f>SUM(G10:G13)</f>
        <v>117641</v>
      </c>
      <c r="H14" s="203"/>
      <c r="I14" s="203">
        <f>SUM(I10:I13)</f>
        <v>9411.2800000000007</v>
      </c>
      <c r="J14" s="203"/>
      <c r="K14" s="203">
        <f>SUM(K10:K13)</f>
        <v>178814</v>
      </c>
      <c r="L14" s="10"/>
    </row>
    <row r="15" spans="1:23" ht="17.25" customHeight="1">
      <c r="A15" s="199"/>
      <c r="B15" s="139"/>
      <c r="C15" s="10"/>
      <c r="D15" s="151"/>
      <c r="E15" s="150"/>
      <c r="F15" s="150"/>
      <c r="G15" s="150"/>
      <c r="H15" s="192"/>
      <c r="I15" s="150"/>
      <c r="J15" s="150"/>
      <c r="K15" s="150"/>
      <c r="L15" s="10"/>
    </row>
    <row r="16" spans="1:23">
      <c r="A16" s="190" t="s">
        <v>601</v>
      </c>
      <c r="B16" s="191"/>
      <c r="C16" s="10"/>
      <c r="D16" s="10"/>
      <c r="E16" s="150"/>
      <c r="F16" s="192"/>
      <c r="G16" s="150" t="s">
        <v>662</v>
      </c>
      <c r="H16" s="192"/>
      <c r="I16" s="150"/>
      <c r="J16" s="192"/>
      <c r="K16" s="150" t="s">
        <v>662</v>
      </c>
      <c r="L16" s="193"/>
    </row>
    <row r="17" spans="1:12">
      <c r="A17" s="194" t="s">
        <v>539</v>
      </c>
      <c r="B17" s="191"/>
      <c r="C17" s="10"/>
      <c r="D17" s="10"/>
      <c r="E17" s="195"/>
      <c r="F17" s="196"/>
      <c r="G17" s="195" t="s">
        <v>662</v>
      </c>
      <c r="H17" s="196"/>
      <c r="I17" s="195" t="s">
        <v>662</v>
      </c>
      <c r="J17" s="196"/>
      <c r="K17" s="195"/>
      <c r="L17" s="197"/>
    </row>
    <row r="18" spans="1:12">
      <c r="A18" s="143" t="s">
        <v>1154</v>
      </c>
      <c r="B18" s="139"/>
      <c r="C18" s="10" t="s">
        <v>685</v>
      </c>
      <c r="D18" s="151">
        <v>0.1</v>
      </c>
      <c r="E18" s="150">
        <f t="shared" ref="E18:E23" si="0">+G18+I18+K18</f>
        <v>27291</v>
      </c>
      <c r="F18" s="150">
        <f>+인건비!$D$6</f>
        <v>272915</v>
      </c>
      <c r="G18" s="150">
        <f>TRUNC(D18*F18)</f>
        <v>27291</v>
      </c>
      <c r="H18" s="192"/>
      <c r="I18" s="192"/>
      <c r="J18" s="192"/>
      <c r="K18" s="192"/>
      <c r="L18" s="10"/>
    </row>
    <row r="19" spans="1:12">
      <c r="A19" s="143" t="s">
        <v>1163</v>
      </c>
      <c r="B19" s="139"/>
      <c r="C19" s="10" t="s">
        <v>685</v>
      </c>
      <c r="D19" s="151">
        <v>0.1</v>
      </c>
      <c r="E19" s="150">
        <f t="shared" si="0"/>
        <v>21349</v>
      </c>
      <c r="F19" s="150">
        <f>+인건비!$D$7</f>
        <v>213496</v>
      </c>
      <c r="G19" s="150">
        <f>TRUNC(D19*F19)</f>
        <v>21349</v>
      </c>
      <c r="H19" s="192"/>
      <c r="I19" s="192"/>
      <c r="J19" s="192"/>
      <c r="K19" s="192"/>
      <c r="L19" s="10"/>
    </row>
    <row r="20" spans="1:12">
      <c r="A20" s="143" t="s">
        <v>1181</v>
      </c>
      <c r="B20" s="139"/>
      <c r="C20" s="10" t="s">
        <v>685</v>
      </c>
      <c r="D20" s="151">
        <v>0.1</v>
      </c>
      <c r="E20" s="150">
        <f t="shared" si="0"/>
        <v>23825</v>
      </c>
      <c r="F20" s="150">
        <f>+인건비!$D$9</f>
        <v>238259</v>
      </c>
      <c r="G20" s="150">
        <f>TRUNC(D20*F20)</f>
        <v>23825</v>
      </c>
      <c r="H20" s="192"/>
      <c r="I20" s="192"/>
      <c r="J20" s="192"/>
      <c r="K20" s="192"/>
      <c r="L20" s="10"/>
    </row>
    <row r="21" spans="1:12" ht="17.25" customHeight="1">
      <c r="A21" s="143" t="s">
        <v>1187</v>
      </c>
      <c r="B21" s="10"/>
      <c r="C21" s="10" t="s">
        <v>685</v>
      </c>
      <c r="D21" s="151">
        <v>0.2</v>
      </c>
      <c r="E21" s="150">
        <f t="shared" si="0"/>
        <v>42844</v>
      </c>
      <c r="F21" s="150"/>
      <c r="G21" s="150"/>
      <c r="H21" s="150"/>
      <c r="I21" s="150"/>
      <c r="J21" s="150">
        <f>+인건비!$E$18</f>
        <v>214222</v>
      </c>
      <c r="K21" s="150">
        <f>TRUNC(D21*J21)</f>
        <v>42844</v>
      </c>
      <c r="L21" s="10"/>
    </row>
    <row r="22" spans="1:12" ht="17.25" customHeight="1">
      <c r="A22" s="143" t="s">
        <v>1182</v>
      </c>
      <c r="B22" s="10"/>
      <c r="C22" s="10" t="s">
        <v>685</v>
      </c>
      <c r="D22" s="151">
        <v>0.2</v>
      </c>
      <c r="E22" s="150">
        <f t="shared" si="0"/>
        <v>33109</v>
      </c>
      <c r="F22" s="150"/>
      <c r="G22" s="150"/>
      <c r="H22" s="150"/>
      <c r="I22" s="150"/>
      <c r="J22" s="150">
        <f>+인건비!$E$17</f>
        <v>165545</v>
      </c>
      <c r="K22" s="150">
        <f>TRUNC(D22*J22)</f>
        <v>33109</v>
      </c>
      <c r="L22" s="10"/>
    </row>
    <row r="23" spans="1:12" ht="17.25" customHeight="1">
      <c r="A23" s="143" t="s">
        <v>806</v>
      </c>
      <c r="B23" s="10" t="s">
        <v>1164</v>
      </c>
      <c r="C23" s="10" t="s">
        <v>666</v>
      </c>
      <c r="D23" s="151">
        <v>3</v>
      </c>
      <c r="E23" s="150">
        <f t="shared" si="0"/>
        <v>2173.9499999999998</v>
      </c>
      <c r="F23" s="150"/>
      <c r="G23" s="150"/>
      <c r="H23" s="150">
        <f>SUM(G18:G20)</f>
        <v>72465</v>
      </c>
      <c r="I23" s="150">
        <f>TRUNC(D23*H23)/100</f>
        <v>2173.9499999999998</v>
      </c>
      <c r="J23" s="150"/>
      <c r="K23" s="150"/>
      <c r="L23" s="10"/>
    </row>
    <row r="24" spans="1:12">
      <c r="A24" s="143" t="s">
        <v>701</v>
      </c>
      <c r="B24" s="10"/>
      <c r="C24" s="10"/>
      <c r="D24" s="151"/>
      <c r="E24" s="150">
        <f>SUM(E18:E23)</f>
        <v>150591.95000000001</v>
      </c>
      <c r="F24" s="150"/>
      <c r="G24" s="150">
        <f>SUM(G18:G23)</f>
        <v>72465</v>
      </c>
      <c r="H24" s="150"/>
      <c r="I24" s="150">
        <f>SUM(I18:I23)</f>
        <v>2173.9499999999998</v>
      </c>
      <c r="J24" s="150"/>
      <c r="K24" s="150">
        <f>SUM(K18:K23)</f>
        <v>75953</v>
      </c>
      <c r="L24" s="198"/>
    </row>
    <row r="25" spans="1:12">
      <c r="A25" s="143"/>
      <c r="B25" s="10"/>
      <c r="C25" s="10"/>
      <c r="D25" s="151"/>
      <c r="E25" s="150"/>
      <c r="F25" s="150"/>
      <c r="G25" s="150"/>
      <c r="H25" s="150"/>
      <c r="I25" s="150"/>
      <c r="J25" s="150"/>
      <c r="K25" s="150"/>
      <c r="L25" s="198"/>
    </row>
    <row r="26" spans="1:12">
      <c r="A26" s="199" t="s">
        <v>682</v>
      </c>
      <c r="B26" s="200" t="s">
        <v>1164</v>
      </c>
      <c r="C26" s="201"/>
      <c r="D26" s="202">
        <f>+집계표!$G$2</f>
        <v>1.1000000000000001</v>
      </c>
      <c r="E26" s="203">
        <f>(G26+I26+K26)</f>
        <v>79711</v>
      </c>
      <c r="F26" s="203"/>
      <c r="G26" s="203"/>
      <c r="H26" s="203"/>
      <c r="I26" s="203"/>
      <c r="J26" s="203">
        <f>+G24</f>
        <v>72465</v>
      </c>
      <c r="K26" s="203">
        <f>TRUNC(D26*J26)</f>
        <v>79711</v>
      </c>
      <c r="L26" s="10"/>
    </row>
    <row r="27" spans="1:12">
      <c r="A27" s="199" t="s">
        <v>670</v>
      </c>
      <c r="B27" s="200" t="s">
        <v>425</v>
      </c>
      <c r="C27" s="201"/>
      <c r="D27" s="202">
        <f>+집계표!$H$2</f>
        <v>0.2</v>
      </c>
      <c r="E27" s="203">
        <f>(G27+I27+K27)</f>
        <v>30435</v>
      </c>
      <c r="F27" s="203"/>
      <c r="G27" s="203"/>
      <c r="H27" s="203"/>
      <c r="I27" s="203"/>
      <c r="J27" s="203">
        <f>+J26+K26</f>
        <v>152176</v>
      </c>
      <c r="K27" s="203">
        <f>TRUNC(D27*J27)</f>
        <v>30435</v>
      </c>
      <c r="L27" s="10"/>
    </row>
    <row r="28" spans="1:12">
      <c r="A28" s="199" t="s">
        <v>718</v>
      </c>
      <c r="B28" s="200"/>
      <c r="C28" s="201"/>
      <c r="D28" s="204"/>
      <c r="E28" s="203">
        <f>SUM(E24:E27)</f>
        <v>260737.95</v>
      </c>
      <c r="F28" s="203"/>
      <c r="G28" s="203">
        <f>SUM(G24:G27)</f>
        <v>72465</v>
      </c>
      <c r="H28" s="203"/>
      <c r="I28" s="203">
        <f>SUM(I24:I27)</f>
        <v>2173.9499999999998</v>
      </c>
      <c r="J28" s="203"/>
      <c r="K28" s="203">
        <f>SUM(K24:K27)</f>
        <v>186099</v>
      </c>
      <c r="L28" s="10"/>
    </row>
    <row r="29" spans="1:12" ht="17.25" customHeight="1">
      <c r="A29" s="199"/>
      <c r="B29" s="139"/>
      <c r="C29" s="10"/>
      <c r="D29" s="151"/>
      <c r="E29" s="150"/>
      <c r="F29" s="150"/>
      <c r="G29" s="150"/>
      <c r="H29" s="192"/>
      <c r="I29" s="150"/>
      <c r="J29" s="150"/>
      <c r="K29" s="150"/>
      <c r="L29" s="10"/>
    </row>
    <row r="30" spans="1:12">
      <c r="A30" s="194" t="s">
        <v>1938</v>
      </c>
      <c r="B30" s="191"/>
      <c r="C30" s="10"/>
      <c r="D30" s="10"/>
      <c r="E30" s="195"/>
      <c r="F30" s="196"/>
      <c r="G30" s="195" t="s">
        <v>662</v>
      </c>
      <c r="H30" s="196"/>
      <c r="I30" s="195" t="s">
        <v>662</v>
      </c>
      <c r="J30" s="196"/>
      <c r="K30" s="195"/>
      <c r="L30" s="197"/>
    </row>
    <row r="31" spans="1:12">
      <c r="A31" s="143" t="s">
        <v>1154</v>
      </c>
      <c r="B31" s="139"/>
      <c r="C31" s="10" t="s">
        <v>685</v>
      </c>
      <c r="D31" s="205">
        <v>0.01</v>
      </c>
      <c r="E31" s="150">
        <f>+G31+I31+K31</f>
        <v>2729</v>
      </c>
      <c r="F31" s="150">
        <f>+인건비!$D$6</f>
        <v>272915</v>
      </c>
      <c r="G31" s="150">
        <f>TRUNC(D31*F31)</f>
        <v>2729</v>
      </c>
      <c r="H31" s="192"/>
      <c r="I31" s="192"/>
      <c r="J31" s="192"/>
      <c r="K31" s="192"/>
      <c r="L31" s="10"/>
    </row>
    <row r="32" spans="1:12">
      <c r="A32" s="143" t="s">
        <v>1181</v>
      </c>
      <c r="B32" s="139"/>
      <c r="C32" s="10" t="s">
        <v>685</v>
      </c>
      <c r="D32" s="151">
        <v>0.1</v>
      </c>
      <c r="E32" s="150">
        <f>+G32+I32+K32</f>
        <v>23825</v>
      </c>
      <c r="F32" s="150">
        <f>+인건비!$D$9</f>
        <v>238259</v>
      </c>
      <c r="G32" s="150">
        <f>TRUNC(D32*F32)</f>
        <v>23825</v>
      </c>
      <c r="H32" s="192"/>
      <c r="I32" s="192"/>
      <c r="J32" s="192"/>
      <c r="K32" s="192"/>
      <c r="L32" s="10"/>
    </row>
    <row r="33" spans="1:12" ht="17.25" customHeight="1">
      <c r="A33" s="143" t="s">
        <v>806</v>
      </c>
      <c r="B33" s="10" t="s">
        <v>1164</v>
      </c>
      <c r="C33" s="10" t="s">
        <v>666</v>
      </c>
      <c r="D33" s="151">
        <v>3</v>
      </c>
      <c r="E33" s="150">
        <f>+G33+I33+K33</f>
        <v>81.87</v>
      </c>
      <c r="F33" s="150"/>
      <c r="G33" s="150"/>
      <c r="H33" s="150">
        <f>SUM(G30:G31)</f>
        <v>2729</v>
      </c>
      <c r="I33" s="150">
        <f>TRUNC(D33*H33)/100</f>
        <v>81.87</v>
      </c>
      <c r="J33" s="150"/>
      <c r="K33" s="150"/>
      <c r="L33" s="10"/>
    </row>
    <row r="34" spans="1:12" ht="17.25" customHeight="1">
      <c r="A34" s="143" t="s">
        <v>1434</v>
      </c>
      <c r="B34" s="10"/>
      <c r="C34" s="10" t="s">
        <v>694</v>
      </c>
      <c r="D34" s="151">
        <v>24</v>
      </c>
      <c r="E34" s="150">
        <f>+G34+I34+K34</f>
        <v>28680</v>
      </c>
      <c r="F34" s="150"/>
      <c r="G34" s="150"/>
      <c r="H34" s="150"/>
      <c r="I34" s="150"/>
      <c r="J34" s="150">
        <f>+기계손료!J90</f>
        <v>1195</v>
      </c>
      <c r="K34" s="150">
        <f>+J34*$D34</f>
        <v>28680</v>
      </c>
      <c r="L34" s="10"/>
    </row>
    <row r="35" spans="1:12">
      <c r="A35" s="143" t="s">
        <v>701</v>
      </c>
      <c r="B35" s="10"/>
      <c r="C35" s="10"/>
      <c r="D35" s="151"/>
      <c r="E35" s="150">
        <f>SUM(E31:E34)</f>
        <v>55315.869999999995</v>
      </c>
      <c r="F35" s="150"/>
      <c r="G35" s="150">
        <f>SUM(G31:G34)</f>
        <v>26554</v>
      </c>
      <c r="H35" s="150"/>
      <c r="I35" s="150">
        <f>SUM(I31:I34)</f>
        <v>81.87</v>
      </c>
      <c r="J35" s="150"/>
      <c r="K35" s="150">
        <f>SUM(K31:K34)</f>
        <v>28680</v>
      </c>
      <c r="L35" s="198"/>
    </row>
    <row r="36" spans="1:12">
      <c r="A36" s="143"/>
      <c r="B36" s="10"/>
      <c r="C36" s="10"/>
      <c r="D36" s="151"/>
      <c r="E36" s="150"/>
      <c r="F36" s="150"/>
      <c r="G36" s="150"/>
      <c r="H36" s="150"/>
      <c r="I36" s="150"/>
      <c r="J36" s="150"/>
      <c r="K36" s="150"/>
      <c r="L36" s="198"/>
    </row>
    <row r="37" spans="1:12">
      <c r="A37" s="199" t="s">
        <v>682</v>
      </c>
      <c r="B37" s="200" t="s">
        <v>1164</v>
      </c>
      <c r="C37" s="201"/>
      <c r="D37" s="202">
        <f>+집계표!$G$2</f>
        <v>1.1000000000000001</v>
      </c>
      <c r="E37" s="203">
        <f>(G37+I37+K37)</f>
        <v>29209</v>
      </c>
      <c r="F37" s="203"/>
      <c r="G37" s="203"/>
      <c r="H37" s="203"/>
      <c r="I37" s="203"/>
      <c r="J37" s="203">
        <f>+G35</f>
        <v>26554</v>
      </c>
      <c r="K37" s="203">
        <f>TRUNC(D37*J37)</f>
        <v>29209</v>
      </c>
      <c r="L37" s="10"/>
    </row>
    <row r="38" spans="1:12">
      <c r="A38" s="199" t="s">
        <v>670</v>
      </c>
      <c r="B38" s="200" t="s">
        <v>425</v>
      </c>
      <c r="C38" s="201"/>
      <c r="D38" s="202">
        <f>+집계표!$H$2</f>
        <v>0.2</v>
      </c>
      <c r="E38" s="203">
        <f>(G38+I38+K38)</f>
        <v>11152</v>
      </c>
      <c r="F38" s="203"/>
      <c r="G38" s="203"/>
      <c r="H38" s="203"/>
      <c r="I38" s="203"/>
      <c r="J38" s="203">
        <f>+J37+K37</f>
        <v>55763</v>
      </c>
      <c r="K38" s="203">
        <f>TRUNC(D38*J38)</f>
        <v>11152</v>
      </c>
      <c r="L38" s="10"/>
    </row>
    <row r="39" spans="1:12">
      <c r="A39" s="199" t="s">
        <v>718</v>
      </c>
      <c r="B39" s="200"/>
      <c r="C39" s="201"/>
      <c r="D39" s="204"/>
      <c r="E39" s="203">
        <f>SUM(E35:E38)</f>
        <v>95676.87</v>
      </c>
      <c r="F39" s="203"/>
      <c r="G39" s="203">
        <f>SUM(G35:G38)</f>
        <v>26554</v>
      </c>
      <c r="H39" s="203"/>
      <c r="I39" s="203">
        <f>SUM(I35:I38)</f>
        <v>81.87</v>
      </c>
      <c r="J39" s="203"/>
      <c r="K39" s="203">
        <f>SUM(K35:K38)</f>
        <v>69041</v>
      </c>
      <c r="L39" s="10"/>
    </row>
    <row r="40" spans="1:12" ht="17.25" customHeight="1">
      <c r="A40" s="199"/>
      <c r="B40" s="139"/>
      <c r="C40" s="10"/>
      <c r="D40" s="151"/>
      <c r="E40" s="150"/>
      <c r="F40" s="150"/>
      <c r="G40" s="150"/>
      <c r="H40" s="192"/>
      <c r="I40" s="150"/>
      <c r="J40" s="150"/>
      <c r="K40" s="150"/>
      <c r="L40" s="10"/>
    </row>
    <row r="41" spans="1:12">
      <c r="A41" s="194" t="s">
        <v>2106</v>
      </c>
      <c r="B41" s="191"/>
      <c r="C41" s="10"/>
      <c r="D41" s="10"/>
      <c r="E41" s="195"/>
      <c r="F41" s="196"/>
      <c r="G41" s="195" t="s">
        <v>662</v>
      </c>
      <c r="H41" s="196"/>
      <c r="I41" s="195" t="s">
        <v>662</v>
      </c>
      <c r="J41" s="196"/>
      <c r="K41" s="195"/>
      <c r="L41" s="197"/>
    </row>
    <row r="42" spans="1:12">
      <c r="A42" s="143" t="s">
        <v>1161</v>
      </c>
      <c r="B42" s="139"/>
      <c r="C42" s="10" t="s">
        <v>685</v>
      </c>
      <c r="D42" s="206"/>
      <c r="E42" s="150">
        <f>+G42+I42+K42</f>
        <v>0</v>
      </c>
      <c r="F42" s="150">
        <f>+인건비!$D$5</f>
        <v>293799</v>
      </c>
      <c r="G42" s="150">
        <f>TRUNC(D42*F42)</f>
        <v>0</v>
      </c>
      <c r="H42" s="192"/>
      <c r="I42" s="192"/>
      <c r="J42" s="192"/>
      <c r="K42" s="192"/>
      <c r="L42" s="10"/>
    </row>
    <row r="43" spans="1:12">
      <c r="A43" s="143" t="s">
        <v>1154</v>
      </c>
      <c r="B43" s="139"/>
      <c r="C43" s="10" t="s">
        <v>685</v>
      </c>
      <c r="D43" s="205">
        <v>0.02</v>
      </c>
      <c r="E43" s="150">
        <f>+G43+I43+K43</f>
        <v>5458</v>
      </c>
      <c r="F43" s="150">
        <f>+인건비!$D$6</f>
        <v>272915</v>
      </c>
      <c r="G43" s="150">
        <f>TRUNC(D43*F43)</f>
        <v>5458</v>
      </c>
      <c r="H43" s="192"/>
      <c r="I43" s="192"/>
      <c r="J43" s="192"/>
      <c r="K43" s="192"/>
      <c r="L43" s="10"/>
    </row>
    <row r="44" spans="1:12">
      <c r="A44" s="143" t="s">
        <v>1163</v>
      </c>
      <c r="B44" s="139"/>
      <c r="C44" s="10" t="s">
        <v>685</v>
      </c>
      <c r="D44" s="151">
        <v>0.1</v>
      </c>
      <c r="E44" s="150">
        <f>+G44+I44+K44</f>
        <v>21349</v>
      </c>
      <c r="F44" s="150">
        <f>+인건비!$D$7</f>
        <v>213496</v>
      </c>
      <c r="G44" s="150">
        <f>TRUNC(D44*F44)</f>
        <v>21349</v>
      </c>
      <c r="H44" s="192"/>
      <c r="I44" s="192"/>
      <c r="J44" s="192"/>
      <c r="K44" s="192"/>
      <c r="L44" s="10"/>
    </row>
    <row r="45" spans="1:12" ht="17.25" customHeight="1">
      <c r="A45" s="143" t="s">
        <v>1187</v>
      </c>
      <c r="B45" s="10"/>
      <c r="C45" s="10" t="s">
        <v>685</v>
      </c>
      <c r="D45" s="151">
        <v>0.1</v>
      </c>
      <c r="E45" s="150">
        <f>+G45+I45+K45</f>
        <v>21422</v>
      </c>
      <c r="F45" s="150"/>
      <c r="G45" s="150"/>
      <c r="H45" s="150"/>
      <c r="I45" s="150"/>
      <c r="J45" s="150">
        <f>+인건비!$E$18</f>
        <v>214222</v>
      </c>
      <c r="K45" s="150">
        <f>TRUNC(D45*J45)</f>
        <v>21422</v>
      </c>
      <c r="L45" s="10"/>
    </row>
    <row r="46" spans="1:12" ht="17.25" customHeight="1">
      <c r="A46" s="143" t="s">
        <v>806</v>
      </c>
      <c r="B46" s="10" t="s">
        <v>1164</v>
      </c>
      <c r="C46" s="10" t="s">
        <v>666</v>
      </c>
      <c r="D46" s="151">
        <v>3</v>
      </c>
      <c r="E46" s="150">
        <f>+G46+I46+K46</f>
        <v>804.21</v>
      </c>
      <c r="F46" s="150"/>
      <c r="G46" s="150"/>
      <c r="H46" s="150">
        <f>SUM(G42:G45)</f>
        <v>26807</v>
      </c>
      <c r="I46" s="150">
        <f>TRUNC(D46*H46)/100</f>
        <v>804.21</v>
      </c>
      <c r="J46" s="150"/>
      <c r="K46" s="150"/>
      <c r="L46" s="10"/>
    </row>
    <row r="47" spans="1:12">
      <c r="A47" s="143" t="s">
        <v>701</v>
      </c>
      <c r="B47" s="10"/>
      <c r="C47" s="10"/>
      <c r="D47" s="151"/>
      <c r="E47" s="150">
        <f>SUM(E42:E46)</f>
        <v>49033.21</v>
      </c>
      <c r="F47" s="150"/>
      <c r="G47" s="150">
        <f>SUM(G42:G46)</f>
        <v>26807</v>
      </c>
      <c r="H47" s="150"/>
      <c r="I47" s="150">
        <f>SUM(I42:I46)</f>
        <v>804.21</v>
      </c>
      <c r="J47" s="150"/>
      <c r="K47" s="150">
        <f>SUM(K45:K46)</f>
        <v>21422</v>
      </c>
      <c r="L47" s="198"/>
    </row>
    <row r="48" spans="1:12">
      <c r="A48" s="143"/>
      <c r="B48" s="10"/>
      <c r="C48" s="10"/>
      <c r="D48" s="151"/>
      <c r="E48" s="150"/>
      <c r="F48" s="150"/>
      <c r="G48" s="150"/>
      <c r="H48" s="150"/>
      <c r="I48" s="150"/>
      <c r="J48" s="150"/>
      <c r="K48" s="150"/>
      <c r="L48" s="198"/>
    </row>
    <row r="49" spans="1:12">
      <c r="A49" s="199" t="s">
        <v>682</v>
      </c>
      <c r="B49" s="200" t="s">
        <v>1164</v>
      </c>
      <c r="C49" s="201"/>
      <c r="D49" s="202">
        <f>+집계표!$G$2</f>
        <v>1.1000000000000001</v>
      </c>
      <c r="E49" s="203">
        <f>(G49+I49+K49)</f>
        <v>29487</v>
      </c>
      <c r="F49" s="203"/>
      <c r="G49" s="203"/>
      <c r="H49" s="203"/>
      <c r="I49" s="203"/>
      <c r="J49" s="203">
        <f>+G47</f>
        <v>26807</v>
      </c>
      <c r="K49" s="203">
        <f>TRUNC(D49*J49)</f>
        <v>29487</v>
      </c>
      <c r="L49" s="10"/>
    </row>
    <row r="50" spans="1:12">
      <c r="A50" s="199" t="s">
        <v>670</v>
      </c>
      <c r="B50" s="200" t="s">
        <v>425</v>
      </c>
      <c r="C50" s="201"/>
      <c r="D50" s="202">
        <f>+집계표!$H$2</f>
        <v>0.2</v>
      </c>
      <c r="E50" s="203">
        <f>(G50+I50+K50)</f>
        <v>11258</v>
      </c>
      <c r="F50" s="203"/>
      <c r="G50" s="203"/>
      <c r="H50" s="203"/>
      <c r="I50" s="203"/>
      <c r="J50" s="203">
        <f>+J49+K49</f>
        <v>56294</v>
      </c>
      <c r="K50" s="203">
        <f>TRUNC(D50*J50)</f>
        <v>11258</v>
      </c>
      <c r="L50" s="10"/>
    </row>
    <row r="51" spans="1:12">
      <c r="A51" s="199" t="s">
        <v>718</v>
      </c>
      <c r="B51" s="200"/>
      <c r="C51" s="201"/>
      <c r="D51" s="204"/>
      <c r="E51" s="203">
        <f>SUM(E47:E50)</f>
        <v>89778.209999999992</v>
      </c>
      <c r="F51" s="203"/>
      <c r="G51" s="203">
        <f>SUM(G47:G50)</f>
        <v>26807</v>
      </c>
      <c r="H51" s="203"/>
      <c r="I51" s="203">
        <f>SUM(I47:I50)</f>
        <v>804.21</v>
      </c>
      <c r="J51" s="203"/>
      <c r="K51" s="203">
        <f>SUM(K47:K50)</f>
        <v>62167</v>
      </c>
      <c r="L51" s="10"/>
    </row>
    <row r="52" spans="1:12" ht="17.25" customHeight="1">
      <c r="A52" s="199"/>
      <c r="B52" s="139"/>
      <c r="C52" s="10"/>
      <c r="D52" s="151"/>
      <c r="E52" s="150"/>
      <c r="F52" s="150"/>
      <c r="G52" s="150"/>
      <c r="H52" s="192"/>
      <c r="I52" s="150"/>
      <c r="J52" s="150"/>
      <c r="K52" s="150"/>
      <c r="L52" s="10"/>
    </row>
    <row r="53" spans="1:12">
      <c r="A53" s="190" t="s">
        <v>639</v>
      </c>
      <c r="B53" s="191"/>
      <c r="C53" s="10"/>
      <c r="D53" s="10"/>
      <c r="E53" s="150"/>
      <c r="F53" s="192"/>
      <c r="G53" s="150" t="s">
        <v>662</v>
      </c>
      <c r="H53" s="192"/>
      <c r="I53" s="150"/>
      <c r="J53" s="192"/>
      <c r="K53" s="150" t="s">
        <v>662</v>
      </c>
      <c r="L53" s="193"/>
    </row>
    <row r="54" spans="1:12">
      <c r="A54" s="194" t="s">
        <v>649</v>
      </c>
      <c r="B54" s="191"/>
      <c r="C54" s="10"/>
      <c r="D54" s="10"/>
      <c r="E54" s="195"/>
      <c r="F54" s="196"/>
      <c r="G54" s="195" t="s">
        <v>662</v>
      </c>
      <c r="H54" s="196"/>
      <c r="I54" s="195" t="s">
        <v>662</v>
      </c>
      <c r="J54" s="196"/>
      <c r="K54" s="195"/>
      <c r="L54" s="197"/>
    </row>
    <row r="55" spans="1:12">
      <c r="A55" s="143" t="s">
        <v>1154</v>
      </c>
      <c r="B55" s="139"/>
      <c r="C55" s="10" t="s">
        <v>685</v>
      </c>
      <c r="D55" s="151">
        <v>0.5</v>
      </c>
      <c r="E55" s="150">
        <f>+G55+I55+K55</f>
        <v>136457</v>
      </c>
      <c r="F55" s="150">
        <f>+인건비!$D$6</f>
        <v>272915</v>
      </c>
      <c r="G55" s="150">
        <f>TRUNC(D55*F55)</f>
        <v>136457</v>
      </c>
      <c r="H55" s="192"/>
      <c r="I55" s="192"/>
      <c r="J55" s="192"/>
      <c r="K55" s="192"/>
      <c r="L55" s="10"/>
    </row>
    <row r="56" spans="1:12">
      <c r="A56" s="143" t="s">
        <v>1181</v>
      </c>
      <c r="B56" s="139"/>
      <c r="C56" s="10" t="s">
        <v>685</v>
      </c>
      <c r="D56" s="151">
        <v>0.5</v>
      </c>
      <c r="E56" s="150">
        <f>+G56+I56+K56</f>
        <v>119129</v>
      </c>
      <c r="F56" s="150">
        <f>+인건비!$D$9</f>
        <v>238259</v>
      </c>
      <c r="G56" s="150">
        <f>TRUNC(D56*F56)</f>
        <v>119129</v>
      </c>
      <c r="H56" s="192"/>
      <c r="I56" s="192"/>
      <c r="J56" s="192"/>
      <c r="K56" s="192"/>
      <c r="L56" s="10"/>
    </row>
    <row r="57" spans="1:12" ht="17.25" customHeight="1">
      <c r="A57" s="143" t="s">
        <v>668</v>
      </c>
      <c r="B57" s="10" t="s">
        <v>1164</v>
      </c>
      <c r="C57" s="10" t="s">
        <v>666</v>
      </c>
      <c r="D57" s="151">
        <v>5</v>
      </c>
      <c r="E57" s="150">
        <f>+G57+I57+K57</f>
        <v>12779.3</v>
      </c>
      <c r="F57" s="150"/>
      <c r="G57" s="150"/>
      <c r="H57" s="150">
        <f>SUM(G55:G56)</f>
        <v>255586</v>
      </c>
      <c r="I57" s="150">
        <f>TRUNC(D57*H57)/100</f>
        <v>12779.3</v>
      </c>
      <c r="J57" s="150"/>
      <c r="K57" s="150"/>
      <c r="L57" s="10"/>
    </row>
    <row r="58" spans="1:12" ht="17.25" customHeight="1">
      <c r="A58" s="143" t="s">
        <v>802</v>
      </c>
      <c r="B58" s="10" t="s">
        <v>1159</v>
      </c>
      <c r="C58" s="10" t="s">
        <v>666</v>
      </c>
      <c r="D58" s="151">
        <v>3</v>
      </c>
      <c r="E58" s="150">
        <f>+G58+I58+K58</f>
        <v>383</v>
      </c>
      <c r="F58" s="150"/>
      <c r="G58" s="150"/>
      <c r="H58" s="150"/>
      <c r="I58" s="150"/>
      <c r="J58" s="150">
        <f>+I57</f>
        <v>12779.3</v>
      </c>
      <c r="K58" s="150">
        <f>TRUNC(D58/100*J58)</f>
        <v>383</v>
      </c>
      <c r="L58" s="10"/>
    </row>
    <row r="59" spans="1:12">
      <c r="A59" s="143" t="s">
        <v>701</v>
      </c>
      <c r="B59" s="10"/>
      <c r="C59" s="10"/>
      <c r="D59" s="151"/>
      <c r="E59" s="150">
        <f>SUM(E55:E58)</f>
        <v>268748.3</v>
      </c>
      <c r="F59" s="150"/>
      <c r="G59" s="150">
        <f>SUM(G55:G58)</f>
        <v>255586</v>
      </c>
      <c r="H59" s="150"/>
      <c r="I59" s="150">
        <f>SUM(I55:I58)</f>
        <v>12779.3</v>
      </c>
      <c r="J59" s="150"/>
      <c r="K59" s="150">
        <f>SUM(K55:K58)</f>
        <v>383</v>
      </c>
      <c r="L59" s="198"/>
    </row>
    <row r="60" spans="1:12">
      <c r="A60" s="143"/>
      <c r="B60" s="10"/>
      <c r="C60" s="10"/>
      <c r="D60" s="151"/>
      <c r="E60" s="150"/>
      <c r="F60" s="150"/>
      <c r="G60" s="150"/>
      <c r="H60" s="150"/>
      <c r="I60" s="150"/>
      <c r="J60" s="150"/>
      <c r="K60" s="150"/>
      <c r="L60" s="198"/>
    </row>
    <row r="61" spans="1:12">
      <c r="A61" s="199" t="s">
        <v>682</v>
      </c>
      <c r="B61" s="200" t="s">
        <v>1164</v>
      </c>
      <c r="C61" s="201"/>
      <c r="D61" s="202">
        <f>+집계표!$G$2</f>
        <v>1.1000000000000001</v>
      </c>
      <c r="E61" s="203">
        <f>(G61+I61+K61)</f>
        <v>281144</v>
      </c>
      <c r="F61" s="203"/>
      <c r="G61" s="203"/>
      <c r="H61" s="203"/>
      <c r="I61" s="203"/>
      <c r="J61" s="203">
        <f>+G59</f>
        <v>255586</v>
      </c>
      <c r="K61" s="203">
        <f>TRUNC(D61*J61)</f>
        <v>281144</v>
      </c>
      <c r="L61" s="10"/>
    </row>
    <row r="62" spans="1:12">
      <c r="A62" s="199" t="s">
        <v>670</v>
      </c>
      <c r="B62" s="200" t="s">
        <v>425</v>
      </c>
      <c r="C62" s="201"/>
      <c r="D62" s="202">
        <f>+집계표!$H$2</f>
        <v>0.2</v>
      </c>
      <c r="E62" s="203">
        <f>(G62+I62+K62)</f>
        <v>107346</v>
      </c>
      <c r="F62" s="203"/>
      <c r="G62" s="203"/>
      <c r="H62" s="203"/>
      <c r="I62" s="203"/>
      <c r="J62" s="203">
        <f>+J61+K61</f>
        <v>536730</v>
      </c>
      <c r="K62" s="203">
        <f>TRUNC(D62*J62)</f>
        <v>107346</v>
      </c>
      <c r="L62" s="10"/>
    </row>
    <row r="63" spans="1:12">
      <c r="A63" s="199" t="s">
        <v>718</v>
      </c>
      <c r="B63" s="200"/>
      <c r="C63" s="201"/>
      <c r="D63" s="204"/>
      <c r="E63" s="203">
        <f>SUM(E59:E62)</f>
        <v>657238.30000000005</v>
      </c>
      <c r="F63" s="203"/>
      <c r="G63" s="203">
        <f>SUM(G59:G62)</f>
        <v>255586</v>
      </c>
      <c r="H63" s="203"/>
      <c r="I63" s="203">
        <f>SUM(I59:I62)</f>
        <v>12779.3</v>
      </c>
      <c r="J63" s="203"/>
      <c r="K63" s="203">
        <f>SUM(K59:K62)</f>
        <v>388873</v>
      </c>
      <c r="L63" s="10"/>
    </row>
    <row r="64" spans="1:12" ht="17.25" customHeight="1">
      <c r="A64" s="199"/>
      <c r="B64" s="139"/>
      <c r="C64" s="10"/>
      <c r="D64" s="151"/>
      <c r="E64" s="150"/>
      <c r="F64" s="150"/>
      <c r="G64" s="150"/>
      <c r="H64" s="192"/>
      <c r="I64" s="150"/>
      <c r="J64" s="150"/>
      <c r="K64" s="150"/>
      <c r="L64" s="10"/>
    </row>
    <row r="65" spans="1:12">
      <c r="A65" s="194" t="s">
        <v>540</v>
      </c>
      <c r="B65" s="191"/>
      <c r="C65" s="10"/>
      <c r="D65" s="10"/>
      <c r="E65" s="195"/>
      <c r="F65" s="196"/>
      <c r="G65" s="195" t="s">
        <v>662</v>
      </c>
      <c r="H65" s="196"/>
      <c r="I65" s="195" t="s">
        <v>662</v>
      </c>
      <c r="J65" s="196"/>
      <c r="K65" s="195"/>
      <c r="L65" s="197"/>
    </row>
    <row r="66" spans="1:12">
      <c r="A66" s="143" t="s">
        <v>1154</v>
      </c>
      <c r="B66" s="139"/>
      <c r="C66" s="10" t="s">
        <v>685</v>
      </c>
      <c r="D66" s="151">
        <v>4.5</v>
      </c>
      <c r="E66" s="150">
        <f t="shared" ref="E66:E71" si="1">+G66+I66+K66</f>
        <v>1228117</v>
      </c>
      <c r="F66" s="150">
        <f>+인건비!$D$6</f>
        <v>272915</v>
      </c>
      <c r="G66" s="150">
        <f>TRUNC(D66*F66)</f>
        <v>1228117</v>
      </c>
      <c r="H66" s="192"/>
      <c r="I66" s="192"/>
      <c r="J66" s="192"/>
      <c r="K66" s="192"/>
      <c r="L66" s="10"/>
    </row>
    <row r="67" spans="1:12">
      <c r="A67" s="143" t="s">
        <v>1163</v>
      </c>
      <c r="B67" s="139"/>
      <c r="C67" s="10" t="s">
        <v>685</v>
      </c>
      <c r="D67" s="151">
        <v>25</v>
      </c>
      <c r="E67" s="150">
        <f t="shared" si="1"/>
        <v>5337400</v>
      </c>
      <c r="F67" s="150">
        <f>+인건비!$D$7</f>
        <v>213496</v>
      </c>
      <c r="G67" s="150">
        <f>TRUNC(D67*F67)</f>
        <v>5337400</v>
      </c>
      <c r="H67" s="192"/>
      <c r="I67" s="192"/>
      <c r="J67" s="192"/>
      <c r="K67" s="192"/>
      <c r="L67" s="10"/>
    </row>
    <row r="68" spans="1:12">
      <c r="A68" s="143" t="s">
        <v>1181</v>
      </c>
      <c r="B68" s="139"/>
      <c r="C68" s="10" t="s">
        <v>685</v>
      </c>
      <c r="D68" s="151">
        <v>1</v>
      </c>
      <c r="E68" s="150">
        <f t="shared" si="1"/>
        <v>238259</v>
      </c>
      <c r="F68" s="150">
        <f>+인건비!$D$9</f>
        <v>238259</v>
      </c>
      <c r="G68" s="150">
        <f>TRUNC(D68*F68)</f>
        <v>238259</v>
      </c>
      <c r="H68" s="192"/>
      <c r="I68" s="192"/>
      <c r="J68" s="192"/>
      <c r="K68" s="192"/>
      <c r="L68" s="10"/>
    </row>
    <row r="69" spans="1:12">
      <c r="A69" s="143" t="s">
        <v>1167</v>
      </c>
      <c r="B69" s="139"/>
      <c r="C69" s="10" t="s">
        <v>685</v>
      </c>
      <c r="D69" s="151">
        <v>1</v>
      </c>
      <c r="E69" s="150">
        <f t="shared" si="1"/>
        <v>194029</v>
      </c>
      <c r="F69" s="150">
        <f>+인건비!$D$10</f>
        <v>194029</v>
      </c>
      <c r="G69" s="150">
        <f>TRUNC(D69*F69)</f>
        <v>194029</v>
      </c>
      <c r="H69" s="192"/>
      <c r="I69" s="192"/>
      <c r="J69" s="192"/>
      <c r="K69" s="192"/>
      <c r="L69" s="10"/>
    </row>
    <row r="70" spans="1:12" ht="17.25" customHeight="1">
      <c r="A70" s="143" t="s">
        <v>1182</v>
      </c>
      <c r="B70" s="10"/>
      <c r="C70" s="10" t="s">
        <v>685</v>
      </c>
      <c r="D70" s="151">
        <v>30</v>
      </c>
      <c r="E70" s="150">
        <f t="shared" si="1"/>
        <v>4966350</v>
      </c>
      <c r="F70" s="150"/>
      <c r="G70" s="150"/>
      <c r="H70" s="150"/>
      <c r="I70" s="150"/>
      <c r="J70" s="150">
        <f>+인건비!$E$17</f>
        <v>165545</v>
      </c>
      <c r="K70" s="150">
        <f>TRUNC(D70*J70)</f>
        <v>4966350</v>
      </c>
      <c r="L70" s="10"/>
    </row>
    <row r="71" spans="1:12" ht="17.25" customHeight="1">
      <c r="A71" s="143" t="s">
        <v>668</v>
      </c>
      <c r="B71" s="10" t="s">
        <v>1164</v>
      </c>
      <c r="C71" s="10" t="s">
        <v>666</v>
      </c>
      <c r="D71" s="151">
        <v>10</v>
      </c>
      <c r="E71" s="150">
        <f t="shared" si="1"/>
        <v>699780</v>
      </c>
      <c r="F71" s="150"/>
      <c r="G71" s="150"/>
      <c r="H71" s="150">
        <f>SUM(G66:G69)</f>
        <v>6997805</v>
      </c>
      <c r="I71" s="150">
        <f>TRUNC(D71/100*H71)</f>
        <v>699780</v>
      </c>
      <c r="J71" s="150"/>
      <c r="K71" s="150"/>
      <c r="L71" s="10"/>
    </row>
    <row r="72" spans="1:12">
      <c r="A72" s="143" t="s">
        <v>701</v>
      </c>
      <c r="B72" s="10"/>
      <c r="C72" s="10"/>
      <c r="D72" s="151"/>
      <c r="E72" s="150">
        <f>SUM(E66:E71)</f>
        <v>12663935</v>
      </c>
      <c r="F72" s="150"/>
      <c r="G72" s="150">
        <f>SUM(G66:G71)</f>
        <v>6997805</v>
      </c>
      <c r="H72" s="150"/>
      <c r="I72" s="150">
        <f>SUM(I66:I71)</f>
        <v>699780</v>
      </c>
      <c r="J72" s="150"/>
      <c r="K72" s="150">
        <f>SUM(K66:K71)</f>
        <v>4966350</v>
      </c>
      <c r="L72" s="198"/>
    </row>
    <row r="73" spans="1:12">
      <c r="A73" s="143"/>
      <c r="B73" s="10"/>
      <c r="C73" s="10"/>
      <c r="D73" s="151"/>
      <c r="E73" s="150"/>
      <c r="F73" s="150"/>
      <c r="G73" s="150"/>
      <c r="H73" s="150"/>
      <c r="I73" s="150"/>
      <c r="J73" s="150"/>
      <c r="K73" s="150"/>
      <c r="L73" s="198"/>
    </row>
    <row r="74" spans="1:12">
      <c r="A74" s="199" t="s">
        <v>682</v>
      </c>
      <c r="B74" s="200" t="s">
        <v>1164</v>
      </c>
      <c r="C74" s="201"/>
      <c r="D74" s="202">
        <f>+집계표!$G$2</f>
        <v>1.1000000000000001</v>
      </c>
      <c r="E74" s="203">
        <f>(G74+I74+K74)</f>
        <v>7697585</v>
      </c>
      <c r="F74" s="203"/>
      <c r="G74" s="203"/>
      <c r="H74" s="203"/>
      <c r="I74" s="203"/>
      <c r="J74" s="203">
        <f>+G72</f>
        <v>6997805</v>
      </c>
      <c r="K74" s="203">
        <f>TRUNC(D74*J74)</f>
        <v>7697585</v>
      </c>
      <c r="L74" s="10"/>
    </row>
    <row r="75" spans="1:12">
      <c r="A75" s="199" t="s">
        <v>670</v>
      </c>
      <c r="B75" s="200" t="s">
        <v>425</v>
      </c>
      <c r="C75" s="201"/>
      <c r="D75" s="202">
        <f>+집계표!$H$2</f>
        <v>0.2</v>
      </c>
      <c r="E75" s="203">
        <f>(G75+I75+K75)</f>
        <v>2939078</v>
      </c>
      <c r="F75" s="203"/>
      <c r="G75" s="203"/>
      <c r="H75" s="203"/>
      <c r="I75" s="203"/>
      <c r="J75" s="203">
        <f>+J74+K74</f>
        <v>14695390</v>
      </c>
      <c r="K75" s="203">
        <f>TRUNC(D75*J75)</f>
        <v>2939078</v>
      </c>
      <c r="L75" s="10"/>
    </row>
    <row r="76" spans="1:12">
      <c r="A76" s="199" t="s">
        <v>718</v>
      </c>
      <c r="B76" s="200"/>
      <c r="C76" s="201"/>
      <c r="D76" s="204"/>
      <c r="E76" s="203">
        <f>SUM(E72:E75)</f>
        <v>23300598</v>
      </c>
      <c r="F76" s="203"/>
      <c r="G76" s="203">
        <f>SUM(G72:G75)</f>
        <v>6997805</v>
      </c>
      <c r="H76" s="203"/>
      <c r="I76" s="203">
        <f>SUM(I72:I75)</f>
        <v>699780</v>
      </c>
      <c r="J76" s="203"/>
      <c r="K76" s="203">
        <f>SUM(K72:K75)</f>
        <v>15603013</v>
      </c>
      <c r="L76" s="10"/>
    </row>
    <row r="77" spans="1:12" ht="17.25" customHeight="1">
      <c r="A77" s="199"/>
      <c r="B77" s="139"/>
      <c r="C77" s="10"/>
      <c r="D77" s="151"/>
      <c r="E77" s="150"/>
      <c r="F77" s="150"/>
      <c r="G77" s="150"/>
      <c r="H77" s="192"/>
      <c r="I77" s="150"/>
      <c r="J77" s="150"/>
      <c r="K77" s="150"/>
      <c r="L77" s="10"/>
    </row>
    <row r="78" spans="1:12">
      <c r="A78" s="194" t="s">
        <v>538</v>
      </c>
      <c r="B78" s="191"/>
      <c r="C78" s="10"/>
      <c r="D78" s="10"/>
      <c r="E78" s="195"/>
      <c r="F78" s="196"/>
      <c r="G78" s="195" t="s">
        <v>662</v>
      </c>
      <c r="H78" s="196"/>
      <c r="I78" s="195" t="s">
        <v>662</v>
      </c>
      <c r="J78" s="196"/>
      <c r="K78" s="195"/>
      <c r="L78" s="197"/>
    </row>
    <row r="79" spans="1:12">
      <c r="A79" s="143" t="s">
        <v>1161</v>
      </c>
      <c r="B79" s="139"/>
      <c r="C79" s="10" t="s">
        <v>685</v>
      </c>
      <c r="D79" s="151">
        <v>0.5</v>
      </c>
      <c r="E79" s="150">
        <f>+G79+I79+K79</f>
        <v>146899</v>
      </c>
      <c r="F79" s="150">
        <f>+인건비!$D$5</f>
        <v>293799</v>
      </c>
      <c r="G79" s="150">
        <f>TRUNC(D79*F79)</f>
        <v>146899</v>
      </c>
      <c r="H79" s="192"/>
      <c r="I79" s="192"/>
      <c r="J79" s="192"/>
      <c r="K79" s="192"/>
      <c r="L79" s="10"/>
    </row>
    <row r="80" spans="1:12">
      <c r="A80" s="143" t="s">
        <v>1154</v>
      </c>
      <c r="B80" s="139"/>
      <c r="C80" s="10" t="s">
        <v>685</v>
      </c>
      <c r="D80" s="151">
        <v>1.5</v>
      </c>
      <c r="E80" s="150">
        <f>+G80+I80+K80</f>
        <v>409372</v>
      </c>
      <c r="F80" s="150">
        <f>+인건비!$D$6</f>
        <v>272915</v>
      </c>
      <c r="G80" s="150">
        <f>TRUNC(D80*F80)</f>
        <v>409372</v>
      </c>
      <c r="H80" s="192"/>
      <c r="I80" s="192"/>
      <c r="J80" s="192"/>
      <c r="K80" s="192"/>
      <c r="L80" s="10"/>
    </row>
    <row r="81" spans="1:12">
      <c r="A81" s="143" t="s">
        <v>1302</v>
      </c>
      <c r="B81" s="139"/>
      <c r="C81" s="10" t="s">
        <v>685</v>
      </c>
      <c r="D81" s="151">
        <v>1</v>
      </c>
      <c r="E81" s="150">
        <f>+G81+I81+K81</f>
        <v>252328</v>
      </c>
      <c r="F81" s="150">
        <f>+인건비!$D$8</f>
        <v>252328</v>
      </c>
      <c r="G81" s="150">
        <f>TRUNC(D81*F81)</f>
        <v>252328</v>
      </c>
      <c r="H81" s="192"/>
      <c r="I81" s="192"/>
      <c r="J81" s="192"/>
      <c r="K81" s="192"/>
      <c r="L81" s="10"/>
    </row>
    <row r="82" spans="1:12">
      <c r="A82" s="143" t="s">
        <v>1181</v>
      </c>
      <c r="B82" s="139"/>
      <c r="C82" s="10" t="s">
        <v>685</v>
      </c>
      <c r="D82" s="151">
        <v>1</v>
      </c>
      <c r="E82" s="150">
        <f>+G82+I82+K82</f>
        <v>238259</v>
      </c>
      <c r="F82" s="150">
        <f>+인건비!$D$9</f>
        <v>238259</v>
      </c>
      <c r="G82" s="150">
        <f>TRUNC(D82*F82)</f>
        <v>238259</v>
      </c>
      <c r="H82" s="192"/>
      <c r="I82" s="192"/>
      <c r="J82" s="192"/>
      <c r="K82" s="192"/>
      <c r="L82" s="10"/>
    </row>
    <row r="83" spans="1:12" ht="17.25" customHeight="1">
      <c r="A83" s="143" t="s">
        <v>600</v>
      </c>
      <c r="B83" s="10" t="s">
        <v>597</v>
      </c>
      <c r="C83" s="10" t="s">
        <v>770</v>
      </c>
      <c r="D83" s="151">
        <v>8</v>
      </c>
      <c r="E83" s="150">
        <f>+G83+I83+K83</f>
        <v>54400</v>
      </c>
      <c r="F83" s="150"/>
      <c r="G83" s="150"/>
      <c r="H83" s="150"/>
      <c r="I83" s="150"/>
      <c r="J83" s="150">
        <f>+기계손료!$J$89</f>
        <v>6800</v>
      </c>
      <c r="K83" s="150">
        <f>TRUNC(D83*J83)</f>
        <v>54400</v>
      </c>
      <c r="L83" s="10"/>
    </row>
    <row r="84" spans="1:12">
      <c r="A84" s="143" t="s">
        <v>701</v>
      </c>
      <c r="B84" s="10"/>
      <c r="C84" s="10"/>
      <c r="D84" s="151"/>
      <c r="E84" s="150">
        <f>SUM(E79:E83)</f>
        <v>1101258</v>
      </c>
      <c r="F84" s="150"/>
      <c r="G84" s="150">
        <f>SUM(G79:G83)</f>
        <v>1046858</v>
      </c>
      <c r="H84" s="150"/>
      <c r="I84" s="150"/>
      <c r="J84" s="150"/>
      <c r="K84" s="150">
        <f>SUM(K79:K83)</f>
        <v>54400</v>
      </c>
      <c r="L84" s="198"/>
    </row>
    <row r="85" spans="1:12">
      <c r="A85" s="143"/>
      <c r="B85" s="10"/>
      <c r="C85" s="10"/>
      <c r="D85" s="151"/>
      <c r="E85" s="150"/>
      <c r="F85" s="150"/>
      <c r="G85" s="150"/>
      <c r="H85" s="150"/>
      <c r="I85" s="150"/>
      <c r="J85" s="150"/>
      <c r="K85" s="150"/>
      <c r="L85" s="198"/>
    </row>
    <row r="86" spans="1:12">
      <c r="A86" s="199" t="s">
        <v>682</v>
      </c>
      <c r="B86" s="200" t="s">
        <v>1164</v>
      </c>
      <c r="C86" s="201"/>
      <c r="D86" s="202">
        <f>+집계표!$G$2</f>
        <v>1.1000000000000001</v>
      </c>
      <c r="E86" s="203">
        <f>(G86+I86+K86)</f>
        <v>1151543</v>
      </c>
      <c r="F86" s="203"/>
      <c r="G86" s="203"/>
      <c r="H86" s="203"/>
      <c r="I86" s="203"/>
      <c r="J86" s="203">
        <f>+G84</f>
        <v>1046858</v>
      </c>
      <c r="K86" s="203">
        <f>TRUNC(D86*J86)</f>
        <v>1151543</v>
      </c>
      <c r="L86" s="10"/>
    </row>
    <row r="87" spans="1:12">
      <c r="A87" s="199" t="s">
        <v>670</v>
      </c>
      <c r="B87" s="200" t="s">
        <v>425</v>
      </c>
      <c r="C87" s="201"/>
      <c r="D87" s="202">
        <f>+집계표!$H$2</f>
        <v>0.2</v>
      </c>
      <c r="E87" s="203">
        <f>(G87+I87+K87)</f>
        <v>439680</v>
      </c>
      <c r="F87" s="203"/>
      <c r="G87" s="203"/>
      <c r="H87" s="203"/>
      <c r="I87" s="203"/>
      <c r="J87" s="203">
        <f>+J86+K86</f>
        <v>2198401</v>
      </c>
      <c r="K87" s="203">
        <f>TRUNC(D87*J87)</f>
        <v>439680</v>
      </c>
      <c r="L87" s="10"/>
    </row>
    <row r="88" spans="1:12">
      <c r="A88" s="199" t="s">
        <v>718</v>
      </c>
      <c r="B88" s="200"/>
      <c r="C88" s="201"/>
      <c r="D88" s="204"/>
      <c r="E88" s="203">
        <f>SUM(E84:E87)</f>
        <v>2692481</v>
      </c>
      <c r="F88" s="203"/>
      <c r="G88" s="203">
        <f>SUM(G84:G87)</f>
        <v>1046858</v>
      </c>
      <c r="H88" s="203"/>
      <c r="I88" s="203"/>
      <c r="J88" s="203"/>
      <c r="K88" s="203">
        <f>SUM(K84:K87)</f>
        <v>1645623</v>
      </c>
      <c r="L88" s="10"/>
    </row>
    <row r="89" spans="1:12" ht="17.25" customHeight="1">
      <c r="A89" s="199"/>
      <c r="B89" s="139"/>
      <c r="C89" s="10"/>
      <c r="D89" s="151"/>
      <c r="E89" s="150"/>
      <c r="F89" s="150"/>
      <c r="G89" s="150"/>
      <c r="H89" s="192"/>
      <c r="I89" s="150"/>
      <c r="J89" s="150"/>
      <c r="K89" s="150"/>
      <c r="L89" s="10"/>
    </row>
    <row r="90" spans="1:12">
      <c r="A90" s="194" t="s">
        <v>537</v>
      </c>
      <c r="B90" s="191"/>
      <c r="C90" s="10"/>
      <c r="D90" s="10"/>
      <c r="E90" s="195"/>
      <c r="F90" s="196"/>
      <c r="G90" s="195" t="s">
        <v>662</v>
      </c>
      <c r="H90" s="196"/>
      <c r="I90" s="195" t="s">
        <v>662</v>
      </c>
      <c r="J90" s="196"/>
      <c r="K90" s="195"/>
      <c r="L90" s="197"/>
    </row>
    <row r="91" spans="1:12" ht="17.25" customHeight="1">
      <c r="A91" s="143" t="s">
        <v>1154</v>
      </c>
      <c r="B91" s="10" t="s">
        <v>662</v>
      </c>
      <c r="C91" s="10" t="s">
        <v>685</v>
      </c>
      <c r="D91" s="151">
        <v>0.2</v>
      </c>
      <c r="E91" s="150">
        <f>(G91+I91+K91)</f>
        <v>54583</v>
      </c>
      <c r="F91" s="150">
        <f>+인건비!$D$6</f>
        <v>272915</v>
      </c>
      <c r="G91" s="150">
        <f>TRUNC(D91*F91)</f>
        <v>54583</v>
      </c>
      <c r="H91" s="150"/>
      <c r="I91" s="150"/>
      <c r="J91" s="150"/>
      <c r="K91" s="150"/>
      <c r="L91" s="10"/>
    </row>
    <row r="92" spans="1:12" ht="17.25" customHeight="1">
      <c r="A92" s="143" t="s">
        <v>1163</v>
      </c>
      <c r="B92" s="10" t="s">
        <v>662</v>
      </c>
      <c r="C92" s="10" t="s">
        <v>685</v>
      </c>
      <c r="D92" s="205">
        <v>0.33</v>
      </c>
      <c r="E92" s="150">
        <f>(G92+I92+K92)</f>
        <v>70453</v>
      </c>
      <c r="F92" s="150">
        <f>+인건비!$D$7</f>
        <v>213496</v>
      </c>
      <c r="G92" s="150">
        <f>TRUNC(D92*F92)</f>
        <v>70453</v>
      </c>
      <c r="H92" s="150"/>
      <c r="I92" s="150"/>
      <c r="J92" s="150"/>
      <c r="K92" s="150"/>
      <c r="L92" s="10"/>
    </row>
    <row r="93" spans="1:12" ht="17.25" customHeight="1">
      <c r="A93" s="143" t="s">
        <v>1181</v>
      </c>
      <c r="B93" s="10" t="s">
        <v>662</v>
      </c>
      <c r="C93" s="10" t="s">
        <v>685</v>
      </c>
      <c r="D93" s="205">
        <v>0.33</v>
      </c>
      <c r="E93" s="150">
        <f>(G93+I93+K93)</f>
        <v>78625</v>
      </c>
      <c r="F93" s="150">
        <f>+인건비!$D$9</f>
        <v>238259</v>
      </c>
      <c r="G93" s="150">
        <f>TRUNC(D93*F93)</f>
        <v>78625</v>
      </c>
      <c r="H93" s="150"/>
      <c r="I93" s="150"/>
      <c r="J93" s="150"/>
      <c r="K93" s="150"/>
      <c r="L93" s="10"/>
    </row>
    <row r="94" spans="1:12" ht="17.25" customHeight="1">
      <c r="A94" s="143" t="s">
        <v>678</v>
      </c>
      <c r="B94" s="10"/>
      <c r="C94" s="10" t="s">
        <v>685</v>
      </c>
      <c r="D94" s="205">
        <v>0.33</v>
      </c>
      <c r="E94" s="150">
        <f>+G94+I94+K94</f>
        <v>73741</v>
      </c>
      <c r="F94" s="150"/>
      <c r="G94" s="150"/>
      <c r="H94" s="150"/>
      <c r="I94" s="150"/>
      <c r="J94" s="150">
        <f>인건비!$E$21</f>
        <v>223458</v>
      </c>
      <c r="K94" s="150">
        <f>TRUNC(D94*J94)</f>
        <v>73741</v>
      </c>
      <c r="L94" s="10"/>
    </row>
    <row r="95" spans="1:12" ht="17.25" customHeight="1">
      <c r="A95" s="143" t="s">
        <v>681</v>
      </c>
      <c r="B95" s="10"/>
      <c r="C95" s="10" t="s">
        <v>739</v>
      </c>
      <c r="D95" s="151">
        <v>5.8</v>
      </c>
      <c r="E95" s="150">
        <f>+G95+I95+K95</f>
        <v>8734</v>
      </c>
      <c r="F95" s="150"/>
      <c r="G95" s="150"/>
      <c r="H95" s="150">
        <f>+재료비!$K$7</f>
        <v>1506</v>
      </c>
      <c r="I95" s="150">
        <f>TRUNC(D95*H95)</f>
        <v>8734</v>
      </c>
      <c r="J95" s="150"/>
      <c r="K95" s="150"/>
      <c r="L95" s="10"/>
    </row>
    <row r="96" spans="1:12" ht="17.25" customHeight="1">
      <c r="A96" s="143" t="s">
        <v>668</v>
      </c>
      <c r="B96" s="10" t="s">
        <v>1327</v>
      </c>
      <c r="C96" s="10" t="s">
        <v>666</v>
      </c>
      <c r="D96" s="151">
        <v>16</v>
      </c>
      <c r="E96" s="150">
        <f>+G96+I96+K96</f>
        <v>1397</v>
      </c>
      <c r="F96" s="150"/>
      <c r="G96" s="150"/>
      <c r="H96" s="150">
        <f>+I95</f>
        <v>8734</v>
      </c>
      <c r="I96" s="150">
        <f>TRUNC(D96/100*H96)</f>
        <v>1397</v>
      </c>
      <c r="J96" s="150"/>
      <c r="K96" s="150"/>
      <c r="L96" s="10"/>
    </row>
    <row r="97" spans="1:12" ht="17.25" customHeight="1">
      <c r="A97" s="143" t="s">
        <v>792</v>
      </c>
      <c r="B97" s="10" t="s">
        <v>1164</v>
      </c>
      <c r="C97" s="10" t="s">
        <v>666</v>
      </c>
      <c r="D97" s="151">
        <v>3</v>
      </c>
      <c r="E97" s="150">
        <f>+G97+I97+K97</f>
        <v>6109</v>
      </c>
      <c r="F97" s="150"/>
      <c r="G97" s="150"/>
      <c r="H97" s="150"/>
      <c r="I97" s="150"/>
      <c r="J97" s="150">
        <f>+G98</f>
        <v>203661</v>
      </c>
      <c r="K97" s="150">
        <f>TRUNC(D97/100*J97)</f>
        <v>6109</v>
      </c>
      <c r="L97" s="10"/>
    </row>
    <row r="98" spans="1:12" ht="17.25" customHeight="1">
      <c r="A98" s="143" t="s">
        <v>701</v>
      </c>
      <c r="B98" s="10"/>
      <c r="C98" s="10"/>
      <c r="D98" s="151"/>
      <c r="E98" s="150">
        <f>SUM(E91:E97)</f>
        <v>293642</v>
      </c>
      <c r="F98" s="150"/>
      <c r="G98" s="150">
        <f>SUM(G91:G97)</f>
        <v>203661</v>
      </c>
      <c r="H98" s="150"/>
      <c r="I98" s="150">
        <f>SUM(I91:I97)</f>
        <v>10131</v>
      </c>
      <c r="J98" s="150"/>
      <c r="K98" s="150">
        <f>SUM(K91:K97)</f>
        <v>79850</v>
      </c>
      <c r="L98" s="10"/>
    </row>
    <row r="99" spans="1:12" ht="17.25" customHeight="1">
      <c r="A99" s="143"/>
      <c r="B99" s="10"/>
      <c r="C99" s="10"/>
      <c r="D99" s="151"/>
      <c r="E99" s="150"/>
      <c r="F99" s="150"/>
      <c r="G99" s="150"/>
      <c r="H99" s="150"/>
      <c r="I99" s="150"/>
      <c r="J99" s="150"/>
      <c r="K99" s="150"/>
      <c r="L99" s="10"/>
    </row>
    <row r="100" spans="1:12" ht="17.25" customHeight="1">
      <c r="A100" s="199" t="s">
        <v>682</v>
      </c>
      <c r="B100" s="200" t="s">
        <v>1164</v>
      </c>
      <c r="C100" s="201"/>
      <c r="D100" s="202">
        <f>+집계표!$G$2</f>
        <v>1.1000000000000001</v>
      </c>
      <c r="E100" s="203">
        <f>(G100+I100+K100)</f>
        <v>224027</v>
      </c>
      <c r="F100" s="203"/>
      <c r="G100" s="203"/>
      <c r="H100" s="203"/>
      <c r="I100" s="203"/>
      <c r="J100" s="203">
        <f>+G98</f>
        <v>203661</v>
      </c>
      <c r="K100" s="203">
        <f>TRUNC(D100*J100)</f>
        <v>224027</v>
      </c>
      <c r="L100" s="10"/>
    </row>
    <row r="101" spans="1:12" ht="17.25" customHeight="1">
      <c r="A101" s="199" t="s">
        <v>670</v>
      </c>
      <c r="B101" s="200" t="s">
        <v>425</v>
      </c>
      <c r="C101" s="201"/>
      <c r="D101" s="202">
        <f>+집계표!$H$2</f>
        <v>0.2</v>
      </c>
      <c r="E101" s="203">
        <f>(G101+I101+K101)</f>
        <v>85537</v>
      </c>
      <c r="F101" s="203"/>
      <c r="G101" s="203"/>
      <c r="H101" s="203"/>
      <c r="I101" s="203"/>
      <c r="J101" s="203">
        <f>+J100+K100</f>
        <v>427688</v>
      </c>
      <c r="K101" s="203">
        <f>TRUNC(D101*J101)</f>
        <v>85537</v>
      </c>
      <c r="L101" s="10"/>
    </row>
    <row r="102" spans="1:12" ht="17.25" customHeight="1">
      <c r="A102" s="199" t="s">
        <v>718</v>
      </c>
      <c r="B102" s="200"/>
      <c r="C102" s="201"/>
      <c r="D102" s="204"/>
      <c r="E102" s="203">
        <f>SUM(E98:E101)</f>
        <v>603206</v>
      </c>
      <c r="F102" s="203"/>
      <c r="G102" s="203">
        <f>SUM(G98:G101)</f>
        <v>203661</v>
      </c>
      <c r="H102" s="203"/>
      <c r="I102" s="203">
        <f>SUM(I98:I101)</f>
        <v>10131</v>
      </c>
      <c r="J102" s="203"/>
      <c r="K102" s="203">
        <f>SUM(K98:K101)</f>
        <v>389414</v>
      </c>
      <c r="L102" s="10"/>
    </row>
    <row r="103" spans="1:12" ht="17.25" customHeight="1">
      <c r="A103" s="199"/>
      <c r="B103" s="200"/>
      <c r="C103" s="201"/>
      <c r="D103" s="204"/>
      <c r="E103" s="203"/>
      <c r="F103" s="203"/>
      <c r="G103" s="203"/>
      <c r="H103" s="203"/>
      <c r="I103" s="203"/>
      <c r="J103" s="203"/>
      <c r="K103" s="203"/>
      <c r="L103" s="10"/>
    </row>
    <row r="104" spans="1:12">
      <c r="A104" s="190" t="s">
        <v>598</v>
      </c>
      <c r="B104" s="191"/>
      <c r="C104" s="10"/>
      <c r="D104" s="10"/>
      <c r="E104" s="150"/>
      <c r="F104" s="192"/>
      <c r="G104" s="150" t="s">
        <v>662</v>
      </c>
      <c r="H104" s="192"/>
      <c r="I104" s="150"/>
      <c r="J104" s="192"/>
      <c r="K104" s="150" t="s">
        <v>662</v>
      </c>
      <c r="L104" s="193"/>
    </row>
    <row r="105" spans="1:12">
      <c r="A105" s="194" t="s">
        <v>536</v>
      </c>
      <c r="B105" s="191"/>
      <c r="C105" s="10"/>
      <c r="D105" s="10"/>
      <c r="E105" s="195"/>
      <c r="F105" s="196"/>
      <c r="G105" s="195" t="s">
        <v>662</v>
      </c>
      <c r="H105" s="196"/>
      <c r="I105" s="195" t="s">
        <v>662</v>
      </c>
      <c r="J105" s="196"/>
      <c r="K105" s="195"/>
      <c r="L105" s="197"/>
    </row>
    <row r="106" spans="1:12">
      <c r="A106" s="143" t="s">
        <v>1154</v>
      </c>
      <c r="B106" s="139"/>
      <c r="C106" s="10" t="s">
        <v>685</v>
      </c>
      <c r="D106" s="151">
        <v>0.8</v>
      </c>
      <c r="E106" s="150">
        <f>+G106+I106+K106</f>
        <v>218332</v>
      </c>
      <c r="F106" s="150">
        <f>+인건비!$D$6</f>
        <v>272915</v>
      </c>
      <c r="G106" s="150">
        <f>TRUNC(D106*F106)</f>
        <v>218332</v>
      </c>
      <c r="H106" s="192"/>
      <c r="I106" s="192"/>
      <c r="J106" s="192"/>
      <c r="K106" s="192"/>
      <c r="L106" s="10"/>
    </row>
    <row r="107" spans="1:12">
      <c r="A107" s="143" t="s">
        <v>1302</v>
      </c>
      <c r="B107" s="139"/>
      <c r="C107" s="10" t="s">
        <v>685</v>
      </c>
      <c r="D107" s="151">
        <v>0.5</v>
      </c>
      <c r="E107" s="150">
        <f>+G107+I107+K107</f>
        <v>126164</v>
      </c>
      <c r="F107" s="150">
        <f>+인건비!$D$8</f>
        <v>252328</v>
      </c>
      <c r="G107" s="150">
        <f>TRUNC(D107*F107)</f>
        <v>126164</v>
      </c>
      <c r="H107" s="192"/>
      <c r="I107" s="192"/>
      <c r="J107" s="192"/>
      <c r="K107" s="192"/>
      <c r="L107" s="10"/>
    </row>
    <row r="108" spans="1:12">
      <c r="A108" s="143" t="s">
        <v>1181</v>
      </c>
      <c r="B108" s="139"/>
      <c r="C108" s="10" t="s">
        <v>685</v>
      </c>
      <c r="D108" s="151">
        <v>0.5</v>
      </c>
      <c r="E108" s="150">
        <f>+G108+I108+K108</f>
        <v>119129</v>
      </c>
      <c r="F108" s="150">
        <f>+인건비!$D$9</f>
        <v>238259</v>
      </c>
      <c r="G108" s="150">
        <f>TRUNC(D108*F108)</f>
        <v>119129</v>
      </c>
      <c r="H108" s="192"/>
      <c r="I108" s="192"/>
      <c r="J108" s="192"/>
      <c r="K108" s="192"/>
      <c r="L108" s="10"/>
    </row>
    <row r="109" spans="1:12" ht="17.25" customHeight="1">
      <c r="A109" s="143" t="s">
        <v>678</v>
      </c>
      <c r="B109" s="10"/>
      <c r="C109" s="10" t="s">
        <v>685</v>
      </c>
      <c r="D109" s="151">
        <v>0.5</v>
      </c>
      <c r="E109" s="150">
        <f>+G109+I109+K109</f>
        <v>111729</v>
      </c>
      <c r="F109" s="150"/>
      <c r="G109" s="150"/>
      <c r="H109" s="150"/>
      <c r="I109" s="150"/>
      <c r="J109" s="150">
        <f>인건비!$E$21</f>
        <v>223458</v>
      </c>
      <c r="K109" s="150">
        <f>TRUNC(D109*J109)</f>
        <v>111729</v>
      </c>
      <c r="L109" s="10"/>
    </row>
    <row r="110" spans="1:12" ht="17.25" customHeight="1">
      <c r="A110" s="143" t="s">
        <v>668</v>
      </c>
      <c r="B110" s="10" t="s">
        <v>1164</v>
      </c>
      <c r="C110" s="10" t="s">
        <v>666</v>
      </c>
      <c r="D110" s="151">
        <v>5</v>
      </c>
      <c r="E110" s="150">
        <f>+G110+I110+K110</f>
        <v>23181</v>
      </c>
      <c r="F110" s="150"/>
      <c r="G110" s="150"/>
      <c r="H110" s="150">
        <f>SUM(G106:G108)</f>
        <v>463625</v>
      </c>
      <c r="I110" s="150">
        <f>TRUNC(D110/100*H110)</f>
        <v>23181</v>
      </c>
      <c r="J110" s="150"/>
      <c r="K110" s="150"/>
      <c r="L110" s="10"/>
    </row>
    <row r="111" spans="1:12">
      <c r="A111" s="143" t="s">
        <v>701</v>
      </c>
      <c r="B111" s="10"/>
      <c r="C111" s="10"/>
      <c r="D111" s="151"/>
      <c r="E111" s="150">
        <f>SUM(E106:E110)</f>
        <v>598535</v>
      </c>
      <c r="F111" s="150"/>
      <c r="G111" s="150">
        <f>SUM(G106:G110)</f>
        <v>463625</v>
      </c>
      <c r="H111" s="150"/>
      <c r="I111" s="150">
        <f>SUM(I106:I110)</f>
        <v>23181</v>
      </c>
      <c r="J111" s="150"/>
      <c r="K111" s="150">
        <f>SUM(K106:K110)</f>
        <v>111729</v>
      </c>
      <c r="L111" s="198"/>
    </row>
    <row r="112" spans="1:12">
      <c r="A112" s="143"/>
      <c r="B112" s="10"/>
      <c r="C112" s="10"/>
      <c r="D112" s="151"/>
      <c r="E112" s="150"/>
      <c r="F112" s="150"/>
      <c r="G112" s="150"/>
      <c r="H112" s="150"/>
      <c r="I112" s="150"/>
      <c r="J112" s="150"/>
      <c r="K112" s="150"/>
      <c r="L112" s="198"/>
    </row>
    <row r="113" spans="1:12">
      <c r="A113" s="199" t="s">
        <v>682</v>
      </c>
      <c r="B113" s="200" t="s">
        <v>1164</v>
      </c>
      <c r="C113" s="201"/>
      <c r="D113" s="202">
        <f>+집계표!$G$2</f>
        <v>1.1000000000000001</v>
      </c>
      <c r="E113" s="203">
        <f>(G113+I113+K113)</f>
        <v>509987</v>
      </c>
      <c r="F113" s="203"/>
      <c r="G113" s="203"/>
      <c r="H113" s="203"/>
      <c r="I113" s="203"/>
      <c r="J113" s="203">
        <f>+G111</f>
        <v>463625</v>
      </c>
      <c r="K113" s="203">
        <f>TRUNC(D113*J113)</f>
        <v>509987</v>
      </c>
      <c r="L113" s="10"/>
    </row>
    <row r="114" spans="1:12">
      <c r="A114" s="199" t="s">
        <v>670</v>
      </c>
      <c r="B114" s="200" t="s">
        <v>425</v>
      </c>
      <c r="C114" s="201"/>
      <c r="D114" s="202">
        <f>+집계표!$H$2</f>
        <v>0.2</v>
      </c>
      <c r="E114" s="203">
        <f>(G114+I114+K114)</f>
        <v>194722</v>
      </c>
      <c r="F114" s="203"/>
      <c r="G114" s="203"/>
      <c r="H114" s="203"/>
      <c r="I114" s="203"/>
      <c r="J114" s="203">
        <f>+J113+K113</f>
        <v>973612</v>
      </c>
      <c r="K114" s="203">
        <f>TRUNC(D114*J114)</f>
        <v>194722</v>
      </c>
      <c r="L114" s="10"/>
    </row>
    <row r="115" spans="1:12">
      <c r="A115" s="199" t="s">
        <v>718</v>
      </c>
      <c r="B115" s="200"/>
      <c r="C115" s="201"/>
      <c r="D115" s="204"/>
      <c r="E115" s="203">
        <f>SUM(E111:E114)</f>
        <v>1303244</v>
      </c>
      <c r="F115" s="203"/>
      <c r="G115" s="203">
        <f>SUM(G111:G114)</f>
        <v>463625</v>
      </c>
      <c r="H115" s="203"/>
      <c r="I115" s="203">
        <f>SUM(I111:I114)</f>
        <v>23181</v>
      </c>
      <c r="J115" s="203"/>
      <c r="K115" s="203">
        <f>SUM(K111:K114)</f>
        <v>816438</v>
      </c>
      <c r="L115" s="10"/>
    </row>
    <row r="116" spans="1:12" ht="17.25" customHeight="1">
      <c r="A116" s="199"/>
      <c r="B116" s="139"/>
      <c r="C116" s="10"/>
      <c r="D116" s="151"/>
      <c r="E116" s="150"/>
      <c r="F116" s="150"/>
      <c r="G116" s="150"/>
      <c r="H116" s="192"/>
      <c r="I116" s="150"/>
      <c r="J116" s="150"/>
      <c r="K116" s="150"/>
      <c r="L116" s="10"/>
    </row>
    <row r="117" spans="1:12">
      <c r="A117" s="194" t="s">
        <v>638</v>
      </c>
      <c r="B117" s="191"/>
      <c r="C117" s="10"/>
      <c r="D117" s="10"/>
      <c r="E117" s="195"/>
      <c r="F117" s="196"/>
      <c r="G117" s="195" t="s">
        <v>662</v>
      </c>
      <c r="H117" s="196"/>
      <c r="I117" s="195" t="s">
        <v>662</v>
      </c>
      <c r="J117" s="196"/>
      <c r="K117" s="195"/>
      <c r="L117" s="197"/>
    </row>
    <row r="118" spans="1:12">
      <c r="A118" s="143" t="s">
        <v>1154</v>
      </c>
      <c r="B118" s="139"/>
      <c r="C118" s="10" t="s">
        <v>685</v>
      </c>
      <c r="D118" s="151">
        <v>3</v>
      </c>
      <c r="E118" s="150">
        <f>+G118+I118+K118</f>
        <v>818745</v>
      </c>
      <c r="F118" s="150">
        <f>+인건비!$D$6</f>
        <v>272915</v>
      </c>
      <c r="G118" s="150">
        <f>TRUNC(D118*F118)</f>
        <v>818745</v>
      </c>
      <c r="H118" s="192"/>
      <c r="I118" s="192"/>
      <c r="J118" s="192"/>
      <c r="K118" s="192"/>
      <c r="L118" s="10"/>
    </row>
    <row r="119" spans="1:12">
      <c r="A119" s="143" t="s">
        <v>1302</v>
      </c>
      <c r="B119" s="139"/>
      <c r="C119" s="10" t="s">
        <v>685</v>
      </c>
      <c r="D119" s="151">
        <v>2</v>
      </c>
      <c r="E119" s="150">
        <f>+G119+I119+K119</f>
        <v>504656</v>
      </c>
      <c r="F119" s="150">
        <f>+인건비!$D$8</f>
        <v>252328</v>
      </c>
      <c r="G119" s="150">
        <f>TRUNC(D119*F119)</f>
        <v>504656</v>
      </c>
      <c r="H119" s="192"/>
      <c r="I119" s="192"/>
      <c r="J119" s="192"/>
      <c r="K119" s="192"/>
      <c r="L119" s="10"/>
    </row>
    <row r="120" spans="1:12">
      <c r="A120" s="143" t="s">
        <v>1181</v>
      </c>
      <c r="B120" s="139"/>
      <c r="C120" s="10" t="s">
        <v>685</v>
      </c>
      <c r="D120" s="151">
        <v>2</v>
      </c>
      <c r="E120" s="150">
        <f>+G120+I120+K120</f>
        <v>476518</v>
      </c>
      <c r="F120" s="150">
        <f>+인건비!$D$9</f>
        <v>238259</v>
      </c>
      <c r="G120" s="150">
        <f>TRUNC(D120*F120)</f>
        <v>476518</v>
      </c>
      <c r="H120" s="192"/>
      <c r="I120" s="192"/>
      <c r="J120" s="192"/>
      <c r="K120" s="192"/>
      <c r="L120" s="10"/>
    </row>
    <row r="121" spans="1:12" ht="17.25" customHeight="1">
      <c r="A121" s="143" t="s">
        <v>678</v>
      </c>
      <c r="B121" s="10"/>
      <c r="C121" s="10" t="s">
        <v>685</v>
      </c>
      <c r="D121" s="151">
        <v>1</v>
      </c>
      <c r="E121" s="150">
        <f>+G121+I121+K121</f>
        <v>223458</v>
      </c>
      <c r="F121" s="150"/>
      <c r="G121" s="150"/>
      <c r="H121" s="150"/>
      <c r="I121" s="150"/>
      <c r="J121" s="150">
        <f>인건비!$E$21</f>
        <v>223458</v>
      </c>
      <c r="K121" s="150">
        <f>TRUNC(D121*J121)</f>
        <v>223458</v>
      </c>
      <c r="L121" s="10"/>
    </row>
    <row r="122" spans="1:12" ht="17.25" customHeight="1">
      <c r="A122" s="143" t="s">
        <v>668</v>
      </c>
      <c r="B122" s="10" t="s">
        <v>1164</v>
      </c>
      <c r="C122" s="10" t="s">
        <v>666</v>
      </c>
      <c r="D122" s="151">
        <v>5</v>
      </c>
      <c r="E122" s="150">
        <f>+G122+I122+K122</f>
        <v>89995</v>
      </c>
      <c r="F122" s="150"/>
      <c r="G122" s="150"/>
      <c r="H122" s="150">
        <f>SUM(G118:G120)</f>
        <v>1799919</v>
      </c>
      <c r="I122" s="150">
        <f>TRUNC(D122/100*H122)</f>
        <v>89995</v>
      </c>
      <c r="J122" s="150"/>
      <c r="K122" s="150"/>
      <c r="L122" s="10"/>
    </row>
    <row r="123" spans="1:12">
      <c r="A123" s="143" t="s">
        <v>701</v>
      </c>
      <c r="B123" s="10"/>
      <c r="C123" s="10"/>
      <c r="D123" s="151"/>
      <c r="E123" s="150">
        <f>SUM(E118:E122)</f>
        <v>2113372</v>
      </c>
      <c r="F123" s="150"/>
      <c r="G123" s="150">
        <f>SUM(G118:G122)</f>
        <v>1799919</v>
      </c>
      <c r="H123" s="150"/>
      <c r="I123" s="150">
        <f>SUM(I118:I122)</f>
        <v>89995</v>
      </c>
      <c r="J123" s="150"/>
      <c r="K123" s="150">
        <f>SUM(K118:K122)</f>
        <v>223458</v>
      </c>
      <c r="L123" s="198"/>
    </row>
    <row r="124" spans="1:12">
      <c r="A124" s="143"/>
      <c r="B124" s="10"/>
      <c r="C124" s="10"/>
      <c r="D124" s="151"/>
      <c r="E124" s="150"/>
      <c r="F124" s="150"/>
      <c r="G124" s="150"/>
      <c r="H124" s="150"/>
      <c r="I124" s="150"/>
      <c r="J124" s="150"/>
      <c r="K124" s="150"/>
      <c r="L124" s="198"/>
    </row>
    <row r="125" spans="1:12">
      <c r="A125" s="199" t="s">
        <v>682</v>
      </c>
      <c r="B125" s="200" t="s">
        <v>1164</v>
      </c>
      <c r="C125" s="201"/>
      <c r="D125" s="202">
        <f>+집계표!$G$2</f>
        <v>1.1000000000000001</v>
      </c>
      <c r="E125" s="203">
        <f>(G125+I125+K125)</f>
        <v>1979910</v>
      </c>
      <c r="F125" s="203"/>
      <c r="G125" s="203"/>
      <c r="H125" s="203"/>
      <c r="I125" s="203"/>
      <c r="J125" s="203">
        <f>+G123</f>
        <v>1799919</v>
      </c>
      <c r="K125" s="203">
        <f>TRUNC(D125*J125)</f>
        <v>1979910</v>
      </c>
      <c r="L125" s="10"/>
    </row>
    <row r="126" spans="1:12">
      <c r="A126" s="199" t="s">
        <v>670</v>
      </c>
      <c r="B126" s="200" t="s">
        <v>425</v>
      </c>
      <c r="C126" s="201"/>
      <c r="D126" s="202">
        <f>+집계표!$H$2</f>
        <v>0.2</v>
      </c>
      <c r="E126" s="203">
        <f>(G126+I126+K126)</f>
        <v>755965</v>
      </c>
      <c r="F126" s="203"/>
      <c r="G126" s="203"/>
      <c r="H126" s="203"/>
      <c r="I126" s="203"/>
      <c r="J126" s="203">
        <f>+J125+K125</f>
        <v>3779829</v>
      </c>
      <c r="K126" s="203">
        <f>TRUNC(D126*J126)</f>
        <v>755965</v>
      </c>
      <c r="L126" s="10"/>
    </row>
    <row r="127" spans="1:12">
      <c r="A127" s="199" t="s">
        <v>718</v>
      </c>
      <c r="B127" s="200"/>
      <c r="C127" s="201"/>
      <c r="D127" s="204"/>
      <c r="E127" s="203">
        <f>SUM(E123:E126)</f>
        <v>4849247</v>
      </c>
      <c r="F127" s="203"/>
      <c r="G127" s="203">
        <f>SUM(G123:G126)</f>
        <v>1799919</v>
      </c>
      <c r="H127" s="203"/>
      <c r="I127" s="203">
        <f>SUM(I123:I126)</f>
        <v>89995</v>
      </c>
      <c r="J127" s="203"/>
      <c r="K127" s="203">
        <f>SUM(K123:K126)</f>
        <v>2959333</v>
      </c>
      <c r="L127" s="10"/>
    </row>
    <row r="128" spans="1:12" ht="17.25" customHeight="1">
      <c r="A128" s="199"/>
      <c r="B128" s="139"/>
      <c r="C128" s="10"/>
      <c r="D128" s="151"/>
      <c r="E128" s="150"/>
      <c r="F128" s="150"/>
      <c r="G128" s="150"/>
      <c r="H128" s="192"/>
      <c r="I128" s="150"/>
      <c r="J128" s="150"/>
      <c r="K128" s="150"/>
      <c r="L128" s="10"/>
    </row>
    <row r="129" spans="1:12">
      <c r="A129" s="190" t="s">
        <v>599</v>
      </c>
      <c r="B129" s="191"/>
      <c r="C129" s="10"/>
      <c r="D129" s="10"/>
      <c r="E129" s="150"/>
      <c r="F129" s="192"/>
      <c r="G129" s="150" t="s">
        <v>662</v>
      </c>
      <c r="H129" s="192"/>
      <c r="I129" s="150"/>
      <c r="J129" s="192"/>
      <c r="K129" s="150" t="s">
        <v>662</v>
      </c>
      <c r="L129" s="193"/>
    </row>
    <row r="130" spans="1:12">
      <c r="A130" s="190" t="s">
        <v>164</v>
      </c>
      <c r="B130" s="191"/>
      <c r="C130" s="10"/>
      <c r="D130" s="10"/>
      <c r="E130" s="150"/>
      <c r="F130" s="192"/>
      <c r="G130" s="150" t="s">
        <v>662</v>
      </c>
      <c r="H130" s="192"/>
      <c r="I130" s="150"/>
      <c r="J130" s="192"/>
      <c r="K130" s="150" t="s">
        <v>662</v>
      </c>
      <c r="L130" s="193"/>
    </row>
    <row r="131" spans="1:12" ht="17.25" customHeight="1">
      <c r="A131" s="194" t="s">
        <v>2178</v>
      </c>
      <c r="B131" s="191"/>
      <c r="C131" s="10"/>
      <c r="D131" s="10"/>
      <c r="E131" s="195"/>
      <c r="F131" s="196"/>
      <c r="G131" s="195"/>
      <c r="H131" s="196"/>
      <c r="I131" s="195"/>
      <c r="J131" s="196"/>
      <c r="K131" s="195"/>
      <c r="L131" s="207"/>
    </row>
    <row r="132" spans="1:12">
      <c r="A132" s="143" t="s">
        <v>1154</v>
      </c>
      <c r="B132" s="139"/>
      <c r="C132" s="10" t="s">
        <v>685</v>
      </c>
      <c r="D132" s="205">
        <v>0.01</v>
      </c>
      <c r="E132" s="150">
        <f t="shared" ref="E132:E142" si="2">+G132+I132+K132</f>
        <v>2729</v>
      </c>
      <c r="F132" s="150">
        <f>+인건비!$D$6</f>
        <v>272915</v>
      </c>
      <c r="G132" s="150">
        <f>TRUNC(D132*F132)</f>
        <v>2729</v>
      </c>
      <c r="H132" s="192"/>
      <c r="I132" s="192"/>
      <c r="J132" s="192"/>
      <c r="K132" s="192"/>
      <c r="L132" s="10"/>
    </row>
    <row r="133" spans="1:12">
      <c r="A133" s="143" t="s">
        <v>1181</v>
      </c>
      <c r="B133" s="139"/>
      <c r="C133" s="10" t="s">
        <v>685</v>
      </c>
      <c r="D133" s="205">
        <v>0.05</v>
      </c>
      <c r="E133" s="150">
        <f t="shared" si="2"/>
        <v>11912</v>
      </c>
      <c r="F133" s="150">
        <f>+인건비!$D$9</f>
        <v>238259</v>
      </c>
      <c r="G133" s="150">
        <f>TRUNC(D133*F133)</f>
        <v>11912</v>
      </c>
      <c r="H133" s="192"/>
      <c r="I133" s="192"/>
      <c r="J133" s="192"/>
      <c r="K133" s="192"/>
      <c r="L133" s="10"/>
    </row>
    <row r="134" spans="1:12" ht="17.25" customHeight="1">
      <c r="A134" s="143" t="s">
        <v>678</v>
      </c>
      <c r="B134" s="10"/>
      <c r="C134" s="10" t="s">
        <v>685</v>
      </c>
      <c r="D134" s="205">
        <v>0.05</v>
      </c>
      <c r="E134" s="150">
        <f t="shared" si="2"/>
        <v>11172</v>
      </c>
      <c r="F134" s="150"/>
      <c r="G134" s="150"/>
      <c r="H134" s="150"/>
      <c r="I134" s="150"/>
      <c r="J134" s="150">
        <f>+인건비!$E$21</f>
        <v>223458</v>
      </c>
      <c r="K134" s="150">
        <f>TRUNC(D134*J134)</f>
        <v>11172</v>
      </c>
      <c r="L134" s="10"/>
    </row>
    <row r="135" spans="1:12" ht="17.25" customHeight="1">
      <c r="A135" s="143" t="s">
        <v>1187</v>
      </c>
      <c r="B135" s="10"/>
      <c r="C135" s="10" t="s">
        <v>685</v>
      </c>
      <c r="D135" s="205">
        <v>0.03</v>
      </c>
      <c r="E135" s="150">
        <f t="shared" si="2"/>
        <v>6426</v>
      </c>
      <c r="F135" s="150"/>
      <c r="G135" s="150"/>
      <c r="H135" s="150"/>
      <c r="I135" s="150"/>
      <c r="J135" s="150">
        <f>+인건비!$E$18</f>
        <v>214222</v>
      </c>
      <c r="K135" s="150">
        <f>TRUNC(D135*J135)</f>
        <v>6426</v>
      </c>
      <c r="L135" s="10"/>
    </row>
    <row r="136" spans="1:12" ht="17.25" customHeight="1">
      <c r="A136" s="143" t="s">
        <v>1182</v>
      </c>
      <c r="B136" s="10"/>
      <c r="C136" s="10" t="s">
        <v>685</v>
      </c>
      <c r="D136" s="205">
        <v>0.05</v>
      </c>
      <c r="E136" s="150">
        <f>+G136+I136+K136</f>
        <v>8277</v>
      </c>
      <c r="F136" s="150"/>
      <c r="G136" s="150"/>
      <c r="H136" s="150"/>
      <c r="I136" s="150"/>
      <c r="J136" s="150">
        <f>+인건비!$E$17</f>
        <v>165545</v>
      </c>
      <c r="K136" s="150">
        <f>TRUNC(D136*J136)</f>
        <v>8277</v>
      </c>
      <c r="L136" s="10"/>
    </row>
    <row r="137" spans="1:12" ht="17.25" customHeight="1">
      <c r="A137" s="143" t="s">
        <v>1204</v>
      </c>
      <c r="B137" s="10"/>
      <c r="C137" s="10" t="s">
        <v>685</v>
      </c>
      <c r="D137" s="205">
        <v>0.03</v>
      </c>
      <c r="E137" s="150">
        <f t="shared" si="2"/>
        <v>8020</v>
      </c>
      <c r="F137" s="150"/>
      <c r="G137" s="150"/>
      <c r="H137" s="150"/>
      <c r="I137" s="150"/>
      <c r="J137" s="150">
        <f>+인건비!$E$23</f>
        <v>267360</v>
      </c>
      <c r="K137" s="150">
        <f>TRUNC(D137*J137)</f>
        <v>8020</v>
      </c>
      <c r="L137" s="10"/>
    </row>
    <row r="138" spans="1:12" ht="17.25" customHeight="1">
      <c r="A138" s="143" t="s">
        <v>810</v>
      </c>
      <c r="B138" s="10" t="s">
        <v>1404</v>
      </c>
      <c r="C138" s="10" t="s">
        <v>665</v>
      </c>
      <c r="D138" s="208">
        <v>3.2000000000000002E-3</v>
      </c>
      <c r="E138" s="150">
        <f t="shared" si="2"/>
        <v>544</v>
      </c>
      <c r="F138" s="150"/>
      <c r="G138" s="150"/>
      <c r="H138" s="150">
        <f>+재료비!$K$94</f>
        <v>170000</v>
      </c>
      <c r="I138" s="150">
        <f>TRUNC(D138*H138)</f>
        <v>544</v>
      </c>
      <c r="J138" s="150"/>
      <c r="K138" s="150"/>
      <c r="L138" s="10"/>
    </row>
    <row r="139" spans="1:12" ht="17.25" customHeight="1">
      <c r="A139" s="143" t="s">
        <v>1420</v>
      </c>
      <c r="B139" s="10"/>
      <c r="C139" s="10" t="s">
        <v>673</v>
      </c>
      <c r="D139" s="205">
        <v>0.35</v>
      </c>
      <c r="E139" s="150">
        <f t="shared" si="2"/>
        <v>1050</v>
      </c>
      <c r="F139" s="150"/>
      <c r="G139" s="150"/>
      <c r="H139" s="150">
        <f>+재료비!$K$101</f>
        <v>3000</v>
      </c>
      <c r="I139" s="150">
        <f>TRUNC(D139*H139)</f>
        <v>1050</v>
      </c>
      <c r="J139" s="150"/>
      <c r="K139" s="150"/>
      <c r="L139" s="10"/>
    </row>
    <row r="140" spans="1:12" ht="17.25" customHeight="1">
      <c r="A140" s="143" t="s">
        <v>681</v>
      </c>
      <c r="B140" s="10"/>
      <c r="C140" s="10" t="s">
        <v>739</v>
      </c>
      <c r="D140" s="151">
        <v>8.1999999999999993</v>
      </c>
      <c r="E140" s="150">
        <f t="shared" si="2"/>
        <v>12349</v>
      </c>
      <c r="F140" s="150"/>
      <c r="G140" s="150"/>
      <c r="H140" s="150">
        <f>+재료비!$K$7</f>
        <v>1506</v>
      </c>
      <c r="I140" s="150">
        <f>TRUNC(D140*H140)</f>
        <v>12349</v>
      </c>
      <c r="J140" s="150"/>
      <c r="K140" s="150"/>
      <c r="L140" s="10"/>
    </row>
    <row r="141" spans="1:12" ht="17.25" customHeight="1">
      <c r="A141" s="143" t="s">
        <v>668</v>
      </c>
      <c r="B141" s="10" t="s">
        <v>1327</v>
      </c>
      <c r="C141" s="10" t="s">
        <v>666</v>
      </c>
      <c r="D141" s="151">
        <v>50</v>
      </c>
      <c r="E141" s="150">
        <f t="shared" si="2"/>
        <v>6174</v>
      </c>
      <c r="F141" s="150"/>
      <c r="G141" s="150"/>
      <c r="H141" s="150">
        <f>+I140</f>
        <v>12349</v>
      </c>
      <c r="I141" s="150">
        <f>TRUNC(D141/100*H141)</f>
        <v>6174</v>
      </c>
      <c r="J141" s="150"/>
      <c r="K141" s="150"/>
      <c r="L141" s="10"/>
    </row>
    <row r="142" spans="1:12" ht="17.25" customHeight="1">
      <c r="A142" s="143" t="s">
        <v>602</v>
      </c>
      <c r="B142" s="10" t="s">
        <v>1231</v>
      </c>
      <c r="C142" s="10" t="s">
        <v>770</v>
      </c>
      <c r="D142" s="205">
        <v>0.21</v>
      </c>
      <c r="E142" s="150">
        <f t="shared" si="2"/>
        <v>30331</v>
      </c>
      <c r="F142" s="150"/>
      <c r="G142" s="150"/>
      <c r="H142" s="150"/>
      <c r="I142" s="150"/>
      <c r="J142" s="150">
        <f>+기계손료!$J$67</f>
        <v>144435</v>
      </c>
      <c r="K142" s="150">
        <f>TRUNC(D142*J142)</f>
        <v>30331</v>
      </c>
      <c r="L142" s="10"/>
    </row>
    <row r="143" spans="1:12">
      <c r="A143" s="143" t="s">
        <v>701</v>
      </c>
      <c r="B143" s="10"/>
      <c r="C143" s="10"/>
      <c r="D143" s="151"/>
      <c r="E143" s="150">
        <f>SUM(E132:E142)</f>
        <v>98984</v>
      </c>
      <c r="F143" s="150"/>
      <c r="G143" s="150">
        <f>SUM(G132:G142)</f>
        <v>14641</v>
      </c>
      <c r="H143" s="150"/>
      <c r="I143" s="150">
        <f>SUM(I132:I142)</f>
        <v>20117</v>
      </c>
      <c r="J143" s="150"/>
      <c r="K143" s="150">
        <f>SUM(K132:K142)</f>
        <v>64226</v>
      </c>
      <c r="L143" s="198"/>
    </row>
    <row r="144" spans="1:12">
      <c r="A144" s="143"/>
      <c r="B144" s="10"/>
      <c r="C144" s="10"/>
      <c r="D144" s="151"/>
      <c r="E144" s="150"/>
      <c r="F144" s="150"/>
      <c r="G144" s="150"/>
      <c r="H144" s="150"/>
      <c r="I144" s="150"/>
      <c r="J144" s="150"/>
      <c r="K144" s="150"/>
      <c r="L144" s="198"/>
    </row>
    <row r="145" spans="1:12">
      <c r="A145" s="199" t="s">
        <v>682</v>
      </c>
      <c r="B145" s="200" t="s">
        <v>1164</v>
      </c>
      <c r="C145" s="201"/>
      <c r="D145" s="202">
        <f>+집계표!$G$2</f>
        <v>1.1000000000000001</v>
      </c>
      <c r="E145" s="203">
        <f>(G145+I145+K145)</f>
        <v>16105</v>
      </c>
      <c r="F145" s="203"/>
      <c r="G145" s="203"/>
      <c r="H145" s="203"/>
      <c r="I145" s="203"/>
      <c r="J145" s="203">
        <f>+G143</f>
        <v>14641</v>
      </c>
      <c r="K145" s="203">
        <f>TRUNC(D145*J145)</f>
        <v>16105</v>
      </c>
      <c r="L145" s="10"/>
    </row>
    <row r="146" spans="1:12">
      <c r="A146" s="199" t="s">
        <v>670</v>
      </c>
      <c r="B146" s="200" t="s">
        <v>425</v>
      </c>
      <c r="C146" s="201"/>
      <c r="D146" s="202">
        <f>+집계표!$H$2</f>
        <v>0.2</v>
      </c>
      <c r="E146" s="203">
        <f>(G146+I146+K146)</f>
        <v>6149</v>
      </c>
      <c r="F146" s="203"/>
      <c r="G146" s="203"/>
      <c r="H146" s="203"/>
      <c r="I146" s="203"/>
      <c r="J146" s="203">
        <f>+J145+K145</f>
        <v>30746</v>
      </c>
      <c r="K146" s="203">
        <f>TRUNC(D146*J146)</f>
        <v>6149</v>
      </c>
      <c r="L146" s="10"/>
    </row>
    <row r="147" spans="1:12">
      <c r="A147" s="199" t="s">
        <v>718</v>
      </c>
      <c r="B147" s="200"/>
      <c r="C147" s="201"/>
      <c r="D147" s="204"/>
      <c r="E147" s="203">
        <f>SUM(E143:E146)</f>
        <v>121238</v>
      </c>
      <c r="F147" s="203"/>
      <c r="G147" s="203">
        <f>SUM(G143:G146)</f>
        <v>14641</v>
      </c>
      <c r="H147" s="203"/>
      <c r="I147" s="203">
        <f>SUM(I143:I146)</f>
        <v>20117</v>
      </c>
      <c r="J147" s="203"/>
      <c r="K147" s="203">
        <f>SUM(K143:K146)</f>
        <v>86480</v>
      </c>
      <c r="L147" s="10"/>
    </row>
    <row r="148" spans="1:12" ht="17.25" customHeight="1">
      <c r="A148" s="199"/>
      <c r="B148" s="139"/>
      <c r="C148" s="10"/>
      <c r="D148" s="151"/>
      <c r="E148" s="150"/>
      <c r="F148" s="150"/>
      <c r="G148" s="150"/>
      <c r="H148" s="150"/>
      <c r="I148" s="150"/>
      <c r="J148" s="150"/>
      <c r="K148" s="150"/>
      <c r="L148" s="10" t="s">
        <v>662</v>
      </c>
    </row>
    <row r="149" spans="1:12" ht="17.25" customHeight="1">
      <c r="A149" s="194" t="s">
        <v>2160</v>
      </c>
      <c r="B149" s="191"/>
      <c r="C149" s="10"/>
      <c r="D149" s="10"/>
      <c r="E149" s="195"/>
      <c r="F149" s="196"/>
      <c r="G149" s="195"/>
      <c r="H149" s="196"/>
      <c r="I149" s="195"/>
      <c r="J149" s="196"/>
      <c r="K149" s="195"/>
      <c r="L149" s="207"/>
    </row>
    <row r="150" spans="1:12">
      <c r="A150" s="143" t="s">
        <v>1154</v>
      </c>
      <c r="B150" s="139"/>
      <c r="C150" s="10" t="s">
        <v>685</v>
      </c>
      <c r="D150" s="205">
        <v>0.02</v>
      </c>
      <c r="E150" s="150">
        <f t="shared" ref="E150:E160" si="3">+G150+I150+K150</f>
        <v>5458</v>
      </c>
      <c r="F150" s="150">
        <f>+인건비!$D$6</f>
        <v>272915</v>
      </c>
      <c r="G150" s="150">
        <f>TRUNC(D150*F150)</f>
        <v>5458</v>
      </c>
      <c r="H150" s="192"/>
      <c r="I150" s="192"/>
      <c r="J150" s="192"/>
      <c r="K150" s="192"/>
      <c r="L150" s="10"/>
    </row>
    <row r="151" spans="1:12">
      <c r="A151" s="143" t="s">
        <v>1181</v>
      </c>
      <c r="B151" s="139"/>
      <c r="C151" s="10" t="s">
        <v>685</v>
      </c>
      <c r="D151" s="205">
        <v>7.0000000000000007E-2</v>
      </c>
      <c r="E151" s="150">
        <f t="shared" si="3"/>
        <v>16678</v>
      </c>
      <c r="F151" s="150">
        <f>+인건비!$D$9</f>
        <v>238259</v>
      </c>
      <c r="G151" s="150">
        <f>TRUNC(D151*F151)</f>
        <v>16678</v>
      </c>
      <c r="H151" s="192"/>
      <c r="I151" s="192"/>
      <c r="J151" s="192"/>
      <c r="K151" s="192"/>
      <c r="L151" s="10"/>
    </row>
    <row r="152" spans="1:12" ht="17.25" customHeight="1">
      <c r="A152" s="143" t="s">
        <v>678</v>
      </c>
      <c r="B152" s="10"/>
      <c r="C152" s="10" t="s">
        <v>685</v>
      </c>
      <c r="D152" s="205">
        <v>7.0000000000000007E-2</v>
      </c>
      <c r="E152" s="150">
        <f t="shared" si="3"/>
        <v>15642</v>
      </c>
      <c r="F152" s="150"/>
      <c r="G152" s="150"/>
      <c r="H152" s="150"/>
      <c r="I152" s="150"/>
      <c r="J152" s="150">
        <f>+인건비!$E$21</f>
        <v>223458</v>
      </c>
      <c r="K152" s="150">
        <f>TRUNC(D152*J152)</f>
        <v>15642</v>
      </c>
      <c r="L152" s="10"/>
    </row>
    <row r="153" spans="1:12" ht="17.25" customHeight="1">
      <c r="A153" s="143" t="s">
        <v>1187</v>
      </c>
      <c r="B153" s="10"/>
      <c r="C153" s="10" t="s">
        <v>685</v>
      </c>
      <c r="D153" s="205">
        <v>0.03</v>
      </c>
      <c r="E153" s="150">
        <f t="shared" si="3"/>
        <v>6426</v>
      </c>
      <c r="F153" s="150"/>
      <c r="G153" s="150"/>
      <c r="H153" s="150"/>
      <c r="I153" s="150"/>
      <c r="J153" s="150">
        <f>+인건비!$E$18</f>
        <v>214222</v>
      </c>
      <c r="K153" s="150">
        <f>TRUNC(D153*J153)</f>
        <v>6426</v>
      </c>
      <c r="L153" s="10"/>
    </row>
    <row r="154" spans="1:12" ht="17.25" customHeight="1">
      <c r="A154" s="143" t="s">
        <v>1182</v>
      </c>
      <c r="B154" s="10"/>
      <c r="C154" s="10" t="s">
        <v>685</v>
      </c>
      <c r="D154" s="205">
        <v>7.0000000000000007E-2</v>
      </c>
      <c r="E154" s="150">
        <f t="shared" si="3"/>
        <v>11588</v>
      </c>
      <c r="F154" s="150"/>
      <c r="G154" s="150"/>
      <c r="H154" s="150"/>
      <c r="I154" s="150"/>
      <c r="J154" s="150">
        <f>+인건비!$E$17</f>
        <v>165545</v>
      </c>
      <c r="K154" s="150">
        <f>TRUNC(D154*J154)</f>
        <v>11588</v>
      </c>
      <c r="L154" s="10"/>
    </row>
    <row r="155" spans="1:12" ht="17.25" customHeight="1">
      <c r="A155" s="143" t="s">
        <v>1204</v>
      </c>
      <c r="B155" s="10"/>
      <c r="C155" s="10" t="s">
        <v>685</v>
      </c>
      <c r="D155" s="205">
        <v>0.03</v>
      </c>
      <c r="E155" s="150">
        <f t="shared" si="3"/>
        <v>8020</v>
      </c>
      <c r="F155" s="150"/>
      <c r="G155" s="150"/>
      <c r="H155" s="150"/>
      <c r="I155" s="150"/>
      <c r="J155" s="150">
        <f>+인건비!$E$23</f>
        <v>267360</v>
      </c>
      <c r="K155" s="150">
        <f>TRUNC(D155*J155)</f>
        <v>8020</v>
      </c>
      <c r="L155" s="10"/>
    </row>
    <row r="156" spans="1:12" ht="17.25" customHeight="1">
      <c r="A156" s="143" t="s">
        <v>810</v>
      </c>
      <c r="B156" s="10" t="s">
        <v>1404</v>
      </c>
      <c r="C156" s="10" t="s">
        <v>665</v>
      </c>
      <c r="D156" s="208">
        <v>4.1000000000000003E-3</v>
      </c>
      <c r="E156" s="150">
        <f t="shared" si="3"/>
        <v>697</v>
      </c>
      <c r="F156" s="150"/>
      <c r="G156" s="150"/>
      <c r="H156" s="150">
        <f>+재료비!$K$94</f>
        <v>170000</v>
      </c>
      <c r="I156" s="150">
        <f>TRUNC(D156*H156)</f>
        <v>697</v>
      </c>
      <c r="J156" s="150"/>
      <c r="K156" s="150"/>
      <c r="L156" s="10"/>
    </row>
    <row r="157" spans="1:12" ht="17.25" customHeight="1">
      <c r="A157" s="143" t="s">
        <v>1420</v>
      </c>
      <c r="B157" s="10"/>
      <c r="C157" s="10" t="s">
        <v>673</v>
      </c>
      <c r="D157" s="205">
        <v>0.35</v>
      </c>
      <c r="E157" s="150">
        <f t="shared" si="3"/>
        <v>1050</v>
      </c>
      <c r="F157" s="150"/>
      <c r="G157" s="150"/>
      <c r="H157" s="150">
        <f>+재료비!$K$101</f>
        <v>3000</v>
      </c>
      <c r="I157" s="150">
        <f>TRUNC(D157*H157)</f>
        <v>1050</v>
      </c>
      <c r="J157" s="150"/>
      <c r="K157" s="150"/>
      <c r="L157" s="10"/>
    </row>
    <row r="158" spans="1:12" ht="17.25" customHeight="1">
      <c r="A158" s="143" t="s">
        <v>681</v>
      </c>
      <c r="B158" s="10"/>
      <c r="C158" s="10" t="s">
        <v>739</v>
      </c>
      <c r="D158" s="151">
        <v>11</v>
      </c>
      <c r="E158" s="150">
        <f t="shared" si="3"/>
        <v>16566</v>
      </c>
      <c r="F158" s="150"/>
      <c r="G158" s="150"/>
      <c r="H158" s="150">
        <f>+재료비!$K$7</f>
        <v>1506</v>
      </c>
      <c r="I158" s="150">
        <f>TRUNC(D158*H158)</f>
        <v>16566</v>
      </c>
      <c r="J158" s="150"/>
      <c r="K158" s="150"/>
      <c r="L158" s="10"/>
    </row>
    <row r="159" spans="1:12" ht="17.25" customHeight="1">
      <c r="A159" s="143" t="s">
        <v>668</v>
      </c>
      <c r="B159" s="10" t="s">
        <v>1327</v>
      </c>
      <c r="C159" s="10" t="s">
        <v>666</v>
      </c>
      <c r="D159" s="151">
        <v>50</v>
      </c>
      <c r="E159" s="150">
        <f t="shared" si="3"/>
        <v>8283</v>
      </c>
      <c r="F159" s="150"/>
      <c r="G159" s="150"/>
      <c r="H159" s="150">
        <f>+I158</f>
        <v>16566</v>
      </c>
      <c r="I159" s="150">
        <f>TRUNC(D159/100*H159)</f>
        <v>8283</v>
      </c>
      <c r="J159" s="150"/>
      <c r="K159" s="150"/>
      <c r="L159" s="10"/>
    </row>
    <row r="160" spans="1:12" ht="17.25" customHeight="1">
      <c r="A160" s="143" t="s">
        <v>602</v>
      </c>
      <c r="B160" s="10" t="s">
        <v>1231</v>
      </c>
      <c r="C160" s="10" t="s">
        <v>770</v>
      </c>
      <c r="D160" s="205">
        <v>0.28000000000000003</v>
      </c>
      <c r="E160" s="150">
        <f t="shared" si="3"/>
        <v>40441</v>
      </c>
      <c r="F160" s="150"/>
      <c r="G160" s="150"/>
      <c r="H160" s="150"/>
      <c r="I160" s="150"/>
      <c r="J160" s="150">
        <f>+기계손료!$J$67</f>
        <v>144435</v>
      </c>
      <c r="K160" s="150">
        <f>TRUNC(D160*J160)</f>
        <v>40441</v>
      </c>
      <c r="L160" s="10"/>
    </row>
    <row r="161" spans="1:12">
      <c r="A161" s="143" t="s">
        <v>701</v>
      </c>
      <c r="B161" s="10"/>
      <c r="C161" s="10"/>
      <c r="D161" s="151"/>
      <c r="E161" s="150">
        <f>SUM(E150:E160)</f>
        <v>130849</v>
      </c>
      <c r="F161" s="150"/>
      <c r="G161" s="150">
        <f>SUM(G150:G160)</f>
        <v>22136</v>
      </c>
      <c r="H161" s="150"/>
      <c r="I161" s="150">
        <f>SUM(I150:I160)</f>
        <v>26596</v>
      </c>
      <c r="J161" s="150"/>
      <c r="K161" s="150">
        <f>SUM(K150:K160)</f>
        <v>82117</v>
      </c>
      <c r="L161" s="198"/>
    </row>
    <row r="162" spans="1:12">
      <c r="A162" s="143"/>
      <c r="B162" s="10"/>
      <c r="C162" s="10"/>
      <c r="D162" s="151"/>
      <c r="E162" s="150"/>
      <c r="F162" s="150"/>
      <c r="G162" s="150"/>
      <c r="H162" s="150"/>
      <c r="I162" s="150"/>
      <c r="J162" s="150"/>
      <c r="K162" s="150"/>
      <c r="L162" s="198"/>
    </row>
    <row r="163" spans="1:12">
      <c r="A163" s="199" t="s">
        <v>682</v>
      </c>
      <c r="B163" s="200" t="s">
        <v>1164</v>
      </c>
      <c r="C163" s="201"/>
      <c r="D163" s="202">
        <f>+집계표!$G$2</f>
        <v>1.1000000000000001</v>
      </c>
      <c r="E163" s="203">
        <f>(G163+I163+K163)</f>
        <v>24349</v>
      </c>
      <c r="F163" s="203"/>
      <c r="G163" s="203"/>
      <c r="H163" s="203"/>
      <c r="I163" s="203"/>
      <c r="J163" s="203">
        <f>+G161</f>
        <v>22136</v>
      </c>
      <c r="K163" s="203">
        <f>TRUNC(D163*J163)</f>
        <v>24349</v>
      </c>
      <c r="L163" s="10"/>
    </row>
    <row r="164" spans="1:12">
      <c r="A164" s="199" t="s">
        <v>670</v>
      </c>
      <c r="B164" s="200" t="s">
        <v>425</v>
      </c>
      <c r="C164" s="201"/>
      <c r="D164" s="202">
        <f>+집계표!$H$2</f>
        <v>0.2</v>
      </c>
      <c r="E164" s="203">
        <f>(G164+I164+K164)</f>
        <v>9297</v>
      </c>
      <c r="F164" s="203"/>
      <c r="G164" s="203"/>
      <c r="H164" s="203"/>
      <c r="I164" s="203"/>
      <c r="J164" s="203">
        <f>+J163+K163</f>
        <v>46485</v>
      </c>
      <c r="K164" s="203">
        <f>TRUNC(D164*J164)</f>
        <v>9297</v>
      </c>
      <c r="L164" s="10"/>
    </row>
    <row r="165" spans="1:12">
      <c r="A165" s="199" t="s">
        <v>718</v>
      </c>
      <c r="B165" s="200"/>
      <c r="C165" s="201"/>
      <c r="D165" s="204"/>
      <c r="E165" s="203">
        <f>SUM(E161:E164)</f>
        <v>164495</v>
      </c>
      <c r="F165" s="203"/>
      <c r="G165" s="203">
        <f>SUM(G161:G164)</f>
        <v>22136</v>
      </c>
      <c r="H165" s="203"/>
      <c r="I165" s="203">
        <f>SUM(I161:I164)</f>
        <v>26596</v>
      </c>
      <c r="J165" s="203"/>
      <c r="K165" s="203">
        <f>SUM(K161:K164)</f>
        <v>115763</v>
      </c>
      <c r="L165" s="10"/>
    </row>
    <row r="166" spans="1:12" ht="17.25" customHeight="1">
      <c r="A166" s="199"/>
      <c r="B166" s="139"/>
      <c r="C166" s="10"/>
      <c r="D166" s="151"/>
      <c r="E166" s="150"/>
      <c r="F166" s="150"/>
      <c r="G166" s="150"/>
      <c r="H166" s="150"/>
      <c r="I166" s="150"/>
      <c r="J166" s="150"/>
      <c r="K166" s="150"/>
      <c r="L166" s="10" t="s">
        <v>662</v>
      </c>
    </row>
    <row r="167" spans="1:12" ht="17.25" customHeight="1">
      <c r="A167" s="194" t="s">
        <v>2163</v>
      </c>
      <c r="B167" s="191"/>
      <c r="C167" s="10"/>
      <c r="D167" s="10"/>
      <c r="E167" s="195"/>
      <c r="F167" s="196"/>
      <c r="G167" s="195"/>
      <c r="H167" s="196"/>
      <c r="I167" s="195"/>
      <c r="J167" s="196"/>
      <c r="K167" s="195"/>
      <c r="L167" s="207"/>
    </row>
    <row r="168" spans="1:12">
      <c r="A168" s="143" t="s">
        <v>1154</v>
      </c>
      <c r="B168" s="139"/>
      <c r="C168" s="10" t="s">
        <v>685</v>
      </c>
      <c r="D168" s="205">
        <v>0.02</v>
      </c>
      <c r="E168" s="150">
        <f t="shared" ref="E168:E178" si="4">+G168+I168+K168</f>
        <v>5458</v>
      </c>
      <c r="F168" s="150">
        <f>+인건비!$D$6</f>
        <v>272915</v>
      </c>
      <c r="G168" s="150">
        <f>TRUNC(D168*F168)</f>
        <v>5458</v>
      </c>
      <c r="H168" s="192"/>
      <c r="I168" s="192"/>
      <c r="J168" s="192"/>
      <c r="K168" s="192"/>
      <c r="L168" s="10"/>
    </row>
    <row r="169" spans="1:12">
      <c r="A169" s="143" t="s">
        <v>1181</v>
      </c>
      <c r="B169" s="139"/>
      <c r="C169" s="10" t="s">
        <v>685</v>
      </c>
      <c r="D169" s="151">
        <v>0.1</v>
      </c>
      <c r="E169" s="150">
        <f t="shared" si="4"/>
        <v>23825</v>
      </c>
      <c r="F169" s="150">
        <f>+인건비!$D$9</f>
        <v>238259</v>
      </c>
      <c r="G169" s="150">
        <f>TRUNC(D169*F169)</f>
        <v>23825</v>
      </c>
      <c r="H169" s="192"/>
      <c r="I169" s="192"/>
      <c r="J169" s="192"/>
      <c r="K169" s="192"/>
      <c r="L169" s="10"/>
    </row>
    <row r="170" spans="1:12" ht="17.25" customHeight="1">
      <c r="A170" s="143" t="s">
        <v>678</v>
      </c>
      <c r="B170" s="10"/>
      <c r="C170" s="10" t="s">
        <v>685</v>
      </c>
      <c r="D170" s="151">
        <v>0.1</v>
      </c>
      <c r="E170" s="150">
        <f t="shared" si="4"/>
        <v>22345</v>
      </c>
      <c r="F170" s="150"/>
      <c r="G170" s="150"/>
      <c r="H170" s="150"/>
      <c r="I170" s="150"/>
      <c r="J170" s="150">
        <f>+인건비!$E$21</f>
        <v>223458</v>
      </c>
      <c r="K170" s="150">
        <f>TRUNC(D170*J170)</f>
        <v>22345</v>
      </c>
      <c r="L170" s="10"/>
    </row>
    <row r="171" spans="1:12" ht="17.25" customHeight="1">
      <c r="A171" s="143" t="s">
        <v>1187</v>
      </c>
      <c r="B171" s="10"/>
      <c r="C171" s="10" t="s">
        <v>685</v>
      </c>
      <c r="D171" s="205">
        <v>0.05</v>
      </c>
      <c r="E171" s="150">
        <f t="shared" si="4"/>
        <v>10711</v>
      </c>
      <c r="F171" s="150"/>
      <c r="G171" s="150"/>
      <c r="H171" s="150"/>
      <c r="I171" s="150"/>
      <c r="J171" s="150">
        <f>+인건비!$E$18</f>
        <v>214222</v>
      </c>
      <c r="K171" s="150">
        <f>TRUNC(D171*J171)</f>
        <v>10711</v>
      </c>
      <c r="L171" s="10"/>
    </row>
    <row r="172" spans="1:12" ht="17.25" customHeight="1">
      <c r="A172" s="143" t="s">
        <v>1182</v>
      </c>
      <c r="B172" s="10"/>
      <c r="C172" s="10" t="s">
        <v>685</v>
      </c>
      <c r="D172" s="151">
        <v>0.1</v>
      </c>
      <c r="E172" s="150">
        <f t="shared" si="4"/>
        <v>16554</v>
      </c>
      <c r="F172" s="150"/>
      <c r="G172" s="150"/>
      <c r="H172" s="150"/>
      <c r="I172" s="150"/>
      <c r="J172" s="150">
        <f>+인건비!$E$17</f>
        <v>165545</v>
      </c>
      <c r="K172" s="150">
        <f>TRUNC(D172*J172)</f>
        <v>16554</v>
      </c>
      <c r="L172" s="10"/>
    </row>
    <row r="173" spans="1:12" ht="17.25" customHeight="1">
      <c r="A173" s="143" t="s">
        <v>1204</v>
      </c>
      <c r="B173" s="10"/>
      <c r="C173" s="10" t="s">
        <v>685</v>
      </c>
      <c r="D173" s="205">
        <v>0.05</v>
      </c>
      <c r="E173" s="150">
        <f t="shared" si="4"/>
        <v>13368</v>
      </c>
      <c r="F173" s="150"/>
      <c r="G173" s="150"/>
      <c r="H173" s="150"/>
      <c r="I173" s="150"/>
      <c r="J173" s="150">
        <f>+인건비!$E$23</f>
        <v>267360</v>
      </c>
      <c r="K173" s="150">
        <f>TRUNC(D173*J173)</f>
        <v>13368</v>
      </c>
      <c r="L173" s="10"/>
    </row>
    <row r="174" spans="1:12" ht="17.25" customHeight="1">
      <c r="A174" s="143" t="s">
        <v>810</v>
      </c>
      <c r="B174" s="10" t="s">
        <v>1404</v>
      </c>
      <c r="C174" s="10" t="s">
        <v>665</v>
      </c>
      <c r="D174" s="208">
        <v>6.4000000000000003E-3</v>
      </c>
      <c r="E174" s="150">
        <f t="shared" si="4"/>
        <v>1088</v>
      </c>
      <c r="F174" s="150"/>
      <c r="G174" s="150"/>
      <c r="H174" s="150">
        <f>+재료비!$K$94</f>
        <v>170000</v>
      </c>
      <c r="I174" s="150">
        <f>TRUNC(D174*H174)</f>
        <v>1088</v>
      </c>
      <c r="J174" s="150"/>
      <c r="K174" s="150"/>
      <c r="L174" s="10"/>
    </row>
    <row r="175" spans="1:12" ht="17.25" customHeight="1">
      <c r="A175" s="143" t="s">
        <v>1420</v>
      </c>
      <c r="B175" s="10"/>
      <c r="C175" s="10" t="s">
        <v>673</v>
      </c>
      <c r="D175" s="205">
        <v>0.35</v>
      </c>
      <c r="E175" s="150">
        <f t="shared" si="4"/>
        <v>1050</v>
      </c>
      <c r="F175" s="150"/>
      <c r="G175" s="150"/>
      <c r="H175" s="150">
        <f>+재료비!$K$101</f>
        <v>3000</v>
      </c>
      <c r="I175" s="150">
        <f>TRUNC(D175*H175)</f>
        <v>1050</v>
      </c>
      <c r="J175" s="150"/>
      <c r="K175" s="150"/>
      <c r="L175" s="10"/>
    </row>
    <row r="176" spans="1:12" ht="17.25" customHeight="1">
      <c r="A176" s="143" t="s">
        <v>681</v>
      </c>
      <c r="B176" s="10"/>
      <c r="C176" s="10" t="s">
        <v>739</v>
      </c>
      <c r="D176" s="151">
        <v>15</v>
      </c>
      <c r="E176" s="150">
        <f t="shared" si="4"/>
        <v>22590</v>
      </c>
      <c r="F176" s="150"/>
      <c r="G176" s="150"/>
      <c r="H176" s="150">
        <f>+재료비!$K$7</f>
        <v>1506</v>
      </c>
      <c r="I176" s="150">
        <f>TRUNC(D176*H176)</f>
        <v>22590</v>
      </c>
      <c r="J176" s="150"/>
      <c r="K176" s="150"/>
      <c r="L176" s="10"/>
    </row>
    <row r="177" spans="1:12" ht="17.25" customHeight="1">
      <c r="A177" s="143" t="s">
        <v>668</v>
      </c>
      <c r="B177" s="10" t="s">
        <v>1327</v>
      </c>
      <c r="C177" s="10" t="s">
        <v>666</v>
      </c>
      <c r="D177" s="151">
        <v>50</v>
      </c>
      <c r="E177" s="150">
        <f t="shared" si="4"/>
        <v>11295</v>
      </c>
      <c r="F177" s="150"/>
      <c r="G177" s="150"/>
      <c r="H177" s="150">
        <f>+I176</f>
        <v>22590</v>
      </c>
      <c r="I177" s="150">
        <f>TRUNC(D177/100*H177)</f>
        <v>11295</v>
      </c>
      <c r="J177" s="150"/>
      <c r="K177" s="150"/>
      <c r="L177" s="10"/>
    </row>
    <row r="178" spans="1:12" ht="17.25" customHeight="1">
      <c r="A178" s="143" t="s">
        <v>602</v>
      </c>
      <c r="B178" s="10" t="s">
        <v>1231</v>
      </c>
      <c r="C178" s="10" t="s">
        <v>770</v>
      </c>
      <c r="D178" s="205">
        <v>0.38</v>
      </c>
      <c r="E178" s="150">
        <f t="shared" si="4"/>
        <v>54885</v>
      </c>
      <c r="F178" s="150"/>
      <c r="G178" s="150"/>
      <c r="H178" s="150"/>
      <c r="I178" s="150"/>
      <c r="J178" s="150">
        <f>+기계손료!$J$67</f>
        <v>144435</v>
      </c>
      <c r="K178" s="150">
        <f>TRUNC(D178*J178)</f>
        <v>54885</v>
      </c>
      <c r="L178" s="10"/>
    </row>
    <row r="179" spans="1:12">
      <c r="A179" s="143" t="s">
        <v>701</v>
      </c>
      <c r="B179" s="10"/>
      <c r="C179" s="10"/>
      <c r="D179" s="151"/>
      <c r="E179" s="150">
        <f>SUM(E168:E178)</f>
        <v>183169</v>
      </c>
      <c r="F179" s="150"/>
      <c r="G179" s="150">
        <f>SUM(G168:G178)</f>
        <v>29283</v>
      </c>
      <c r="H179" s="150"/>
      <c r="I179" s="150">
        <f>SUM(I168:I178)</f>
        <v>36023</v>
      </c>
      <c r="J179" s="150"/>
      <c r="K179" s="150">
        <f>SUM(K168:K178)</f>
        <v>117863</v>
      </c>
      <c r="L179" s="198"/>
    </row>
    <row r="180" spans="1:12">
      <c r="A180" s="143"/>
      <c r="B180" s="10"/>
      <c r="C180" s="10"/>
      <c r="D180" s="151"/>
      <c r="E180" s="150"/>
      <c r="F180" s="150"/>
      <c r="G180" s="150"/>
      <c r="H180" s="150"/>
      <c r="I180" s="150"/>
      <c r="J180" s="150"/>
      <c r="K180" s="150"/>
      <c r="L180" s="198"/>
    </row>
    <row r="181" spans="1:12">
      <c r="A181" s="199" t="s">
        <v>682</v>
      </c>
      <c r="B181" s="200" t="s">
        <v>1164</v>
      </c>
      <c r="C181" s="201"/>
      <c r="D181" s="202">
        <f>+집계표!$G$2</f>
        <v>1.1000000000000001</v>
      </c>
      <c r="E181" s="203">
        <f>(G181+I181+K181)</f>
        <v>32211</v>
      </c>
      <c r="F181" s="203"/>
      <c r="G181" s="203"/>
      <c r="H181" s="203"/>
      <c r="I181" s="203"/>
      <c r="J181" s="203">
        <f>+G179</f>
        <v>29283</v>
      </c>
      <c r="K181" s="203">
        <f>TRUNC(D181*J181)</f>
        <v>32211</v>
      </c>
      <c r="L181" s="10"/>
    </row>
    <row r="182" spans="1:12">
      <c r="A182" s="199" t="s">
        <v>670</v>
      </c>
      <c r="B182" s="200" t="s">
        <v>425</v>
      </c>
      <c r="C182" s="201"/>
      <c r="D182" s="202">
        <f>+집계표!$H$2</f>
        <v>0.2</v>
      </c>
      <c r="E182" s="203">
        <f>(G182+I182+K182)</f>
        <v>12298</v>
      </c>
      <c r="F182" s="203"/>
      <c r="G182" s="203"/>
      <c r="H182" s="203"/>
      <c r="I182" s="203"/>
      <c r="J182" s="203">
        <f>+J181+K181</f>
        <v>61494</v>
      </c>
      <c r="K182" s="203">
        <f>TRUNC(D182*J182)</f>
        <v>12298</v>
      </c>
      <c r="L182" s="10"/>
    </row>
    <row r="183" spans="1:12">
      <c r="A183" s="199" t="s">
        <v>718</v>
      </c>
      <c r="B183" s="200"/>
      <c r="C183" s="201"/>
      <c r="D183" s="204"/>
      <c r="E183" s="203">
        <f>SUM(E179:E182)</f>
        <v>227678</v>
      </c>
      <c r="F183" s="203"/>
      <c r="G183" s="203">
        <f>SUM(G179:G182)</f>
        <v>29283</v>
      </c>
      <c r="H183" s="203"/>
      <c r="I183" s="203">
        <f>SUM(I179:I182)</f>
        <v>36023</v>
      </c>
      <c r="J183" s="203"/>
      <c r="K183" s="203">
        <f>SUM(K179:K182)</f>
        <v>162372</v>
      </c>
      <c r="L183" s="10"/>
    </row>
    <row r="184" spans="1:12" ht="17.25" customHeight="1">
      <c r="A184" s="199"/>
      <c r="B184" s="139"/>
      <c r="C184" s="10"/>
      <c r="D184" s="151"/>
      <c r="E184" s="150"/>
      <c r="F184" s="150"/>
      <c r="G184" s="150"/>
      <c r="H184" s="150"/>
      <c r="I184" s="150"/>
      <c r="J184" s="150"/>
      <c r="K184" s="150"/>
      <c r="L184" s="10" t="s">
        <v>662</v>
      </c>
    </row>
    <row r="185" spans="1:12" ht="17.25" customHeight="1">
      <c r="A185" s="194" t="s">
        <v>2171</v>
      </c>
      <c r="B185" s="191"/>
      <c r="C185" s="10"/>
      <c r="D185" s="10"/>
      <c r="E185" s="195"/>
      <c r="F185" s="196"/>
      <c r="G185" s="195"/>
      <c r="H185" s="196"/>
      <c r="I185" s="195"/>
      <c r="J185" s="196"/>
      <c r="K185" s="195"/>
      <c r="L185" s="207"/>
    </row>
    <row r="186" spans="1:12">
      <c r="A186" s="143" t="s">
        <v>1154</v>
      </c>
      <c r="B186" s="139"/>
      <c r="C186" s="10" t="s">
        <v>685</v>
      </c>
      <c r="D186" s="205">
        <v>0.04</v>
      </c>
      <c r="E186" s="150">
        <f t="shared" ref="E186:E196" si="5">+G186+I186+K186</f>
        <v>10916</v>
      </c>
      <c r="F186" s="150">
        <f>+인건비!$D$6</f>
        <v>272915</v>
      </c>
      <c r="G186" s="150">
        <f>TRUNC(D186*F186)</f>
        <v>10916</v>
      </c>
      <c r="H186" s="192"/>
      <c r="I186" s="192"/>
      <c r="J186" s="192"/>
      <c r="K186" s="192"/>
      <c r="L186" s="10"/>
    </row>
    <row r="187" spans="1:12">
      <c r="A187" s="143" t="s">
        <v>1181</v>
      </c>
      <c r="B187" s="139"/>
      <c r="C187" s="10" t="s">
        <v>685</v>
      </c>
      <c r="D187" s="205">
        <v>0.15</v>
      </c>
      <c r="E187" s="150">
        <f t="shared" si="5"/>
        <v>35738</v>
      </c>
      <c r="F187" s="150">
        <f>+인건비!$D$9</f>
        <v>238259</v>
      </c>
      <c r="G187" s="150">
        <f>TRUNC(D187*F187)</f>
        <v>35738</v>
      </c>
      <c r="H187" s="192"/>
      <c r="I187" s="192"/>
      <c r="J187" s="192"/>
      <c r="K187" s="192"/>
      <c r="L187" s="10"/>
    </row>
    <row r="188" spans="1:12" ht="17.25" customHeight="1">
      <c r="A188" s="143" t="s">
        <v>678</v>
      </c>
      <c r="B188" s="10"/>
      <c r="C188" s="10" t="s">
        <v>685</v>
      </c>
      <c r="D188" s="205">
        <v>0.15</v>
      </c>
      <c r="E188" s="150">
        <f t="shared" si="5"/>
        <v>33518</v>
      </c>
      <c r="F188" s="150"/>
      <c r="G188" s="150"/>
      <c r="H188" s="150"/>
      <c r="I188" s="150"/>
      <c r="J188" s="150">
        <f>+인건비!$E$21</f>
        <v>223458</v>
      </c>
      <c r="K188" s="150">
        <f>TRUNC(D188*J188)</f>
        <v>33518</v>
      </c>
      <c r="L188" s="10"/>
    </row>
    <row r="189" spans="1:12" ht="17.25" customHeight="1">
      <c r="A189" s="143" t="s">
        <v>1187</v>
      </c>
      <c r="B189" s="10"/>
      <c r="C189" s="10" t="s">
        <v>685</v>
      </c>
      <c r="D189" s="205">
        <v>7.0000000000000007E-2</v>
      </c>
      <c r="E189" s="150">
        <f t="shared" si="5"/>
        <v>14995</v>
      </c>
      <c r="F189" s="150"/>
      <c r="G189" s="150"/>
      <c r="H189" s="150"/>
      <c r="I189" s="150"/>
      <c r="J189" s="150">
        <f>+인건비!$E$18</f>
        <v>214222</v>
      </c>
      <c r="K189" s="150">
        <f>TRUNC(D189*J189)</f>
        <v>14995</v>
      </c>
      <c r="L189" s="10"/>
    </row>
    <row r="190" spans="1:12" ht="17.25" customHeight="1">
      <c r="A190" s="143" t="s">
        <v>1182</v>
      </c>
      <c r="B190" s="10"/>
      <c r="C190" s="10" t="s">
        <v>685</v>
      </c>
      <c r="D190" s="205">
        <v>0.15</v>
      </c>
      <c r="E190" s="150">
        <f t="shared" si="5"/>
        <v>24831</v>
      </c>
      <c r="F190" s="150"/>
      <c r="G190" s="150"/>
      <c r="H190" s="150"/>
      <c r="I190" s="150"/>
      <c r="J190" s="150">
        <f>+인건비!$E$17</f>
        <v>165545</v>
      </c>
      <c r="K190" s="150">
        <f>TRUNC(D190*J190)</f>
        <v>24831</v>
      </c>
      <c r="L190" s="10"/>
    </row>
    <row r="191" spans="1:12" ht="17.25" customHeight="1">
      <c r="A191" s="143" t="s">
        <v>1204</v>
      </c>
      <c r="B191" s="10"/>
      <c r="C191" s="10" t="s">
        <v>685</v>
      </c>
      <c r="D191" s="205">
        <v>7.0000000000000007E-2</v>
      </c>
      <c r="E191" s="150">
        <f t="shared" si="5"/>
        <v>18715</v>
      </c>
      <c r="F191" s="150"/>
      <c r="G191" s="150"/>
      <c r="H191" s="150"/>
      <c r="I191" s="150"/>
      <c r="J191" s="150">
        <f>+인건비!$E$23</f>
        <v>267360</v>
      </c>
      <c r="K191" s="150">
        <f>TRUNC(D191*J191)</f>
        <v>18715</v>
      </c>
      <c r="L191" s="10"/>
    </row>
    <row r="192" spans="1:12" ht="17.25" customHeight="1">
      <c r="A192" s="143" t="s">
        <v>810</v>
      </c>
      <c r="B192" s="10" t="s">
        <v>1404</v>
      </c>
      <c r="C192" s="10" t="s">
        <v>665</v>
      </c>
      <c r="D192" s="206">
        <v>1.2E-2</v>
      </c>
      <c r="E192" s="150">
        <f t="shared" si="5"/>
        <v>2040</v>
      </c>
      <c r="F192" s="150"/>
      <c r="G192" s="150"/>
      <c r="H192" s="150">
        <f>+재료비!$K$94</f>
        <v>170000</v>
      </c>
      <c r="I192" s="150">
        <f>TRUNC(D192*H192)</f>
        <v>2040</v>
      </c>
      <c r="J192" s="150"/>
      <c r="K192" s="150"/>
      <c r="L192" s="10"/>
    </row>
    <row r="193" spans="1:12" ht="17.25" customHeight="1">
      <c r="A193" s="143" t="s">
        <v>1420</v>
      </c>
      <c r="B193" s="10"/>
      <c r="C193" s="10" t="s">
        <v>673</v>
      </c>
      <c r="D193" s="205">
        <v>0.35</v>
      </c>
      <c r="E193" s="150">
        <f t="shared" si="5"/>
        <v>1050</v>
      </c>
      <c r="F193" s="150"/>
      <c r="G193" s="150"/>
      <c r="H193" s="150">
        <f>+재료비!$K$101</f>
        <v>3000</v>
      </c>
      <c r="I193" s="150">
        <f>TRUNC(D193*H193)</f>
        <v>1050</v>
      </c>
      <c r="J193" s="150"/>
      <c r="K193" s="150"/>
      <c r="L193" s="10"/>
    </row>
    <row r="194" spans="1:12" ht="17.25" customHeight="1">
      <c r="A194" s="143" t="s">
        <v>681</v>
      </c>
      <c r="B194" s="10"/>
      <c r="C194" s="10" t="s">
        <v>739</v>
      </c>
      <c r="D194" s="151">
        <v>23.3</v>
      </c>
      <c r="E194" s="150">
        <f t="shared" si="5"/>
        <v>35089</v>
      </c>
      <c r="F194" s="150"/>
      <c r="G194" s="150"/>
      <c r="H194" s="150">
        <f>+재료비!$K$7</f>
        <v>1506</v>
      </c>
      <c r="I194" s="150">
        <f>TRUNC(D194*H194)</f>
        <v>35089</v>
      </c>
      <c r="J194" s="150"/>
      <c r="K194" s="150"/>
      <c r="L194" s="10"/>
    </row>
    <row r="195" spans="1:12" ht="17.25" customHeight="1">
      <c r="A195" s="143" t="s">
        <v>668</v>
      </c>
      <c r="B195" s="10" t="s">
        <v>1327</v>
      </c>
      <c r="C195" s="10" t="s">
        <v>666</v>
      </c>
      <c r="D195" s="151">
        <v>50</v>
      </c>
      <c r="E195" s="150">
        <f t="shared" si="5"/>
        <v>17544</v>
      </c>
      <c r="F195" s="150"/>
      <c r="G195" s="150"/>
      <c r="H195" s="150">
        <f>+I194</f>
        <v>35089</v>
      </c>
      <c r="I195" s="150">
        <f>TRUNC(D195/100*H195)</f>
        <v>17544</v>
      </c>
      <c r="J195" s="150"/>
      <c r="K195" s="150"/>
      <c r="L195" s="10"/>
    </row>
    <row r="196" spans="1:12" ht="17.25" customHeight="1">
      <c r="A196" s="143" t="s">
        <v>602</v>
      </c>
      <c r="B196" s="10" t="s">
        <v>1231</v>
      </c>
      <c r="C196" s="10" t="s">
        <v>770</v>
      </c>
      <c r="D196" s="205">
        <v>0.59</v>
      </c>
      <c r="E196" s="150">
        <f t="shared" si="5"/>
        <v>85216</v>
      </c>
      <c r="F196" s="150"/>
      <c r="G196" s="150"/>
      <c r="H196" s="150"/>
      <c r="I196" s="150"/>
      <c r="J196" s="150">
        <f>+기계손료!$J$67</f>
        <v>144435</v>
      </c>
      <c r="K196" s="150">
        <f>TRUNC(D196*J196)</f>
        <v>85216</v>
      </c>
      <c r="L196" s="10"/>
    </row>
    <row r="197" spans="1:12">
      <c r="A197" s="143" t="s">
        <v>701</v>
      </c>
      <c r="B197" s="10"/>
      <c r="C197" s="10"/>
      <c r="D197" s="151"/>
      <c r="E197" s="150">
        <f>SUM(E186:E196)</f>
        <v>279652</v>
      </c>
      <c r="F197" s="150"/>
      <c r="G197" s="150">
        <f>SUM(G186:G196)</f>
        <v>46654</v>
      </c>
      <c r="H197" s="150"/>
      <c r="I197" s="150">
        <f>SUM(I186:I196)</f>
        <v>55723</v>
      </c>
      <c r="J197" s="150"/>
      <c r="K197" s="150">
        <f>SUM(K186:K196)</f>
        <v>177275</v>
      </c>
      <c r="L197" s="198"/>
    </row>
    <row r="198" spans="1:12">
      <c r="A198" s="143"/>
      <c r="B198" s="10"/>
      <c r="C198" s="10"/>
      <c r="D198" s="151"/>
      <c r="E198" s="150"/>
      <c r="F198" s="150"/>
      <c r="G198" s="150"/>
      <c r="H198" s="150"/>
      <c r="I198" s="150"/>
      <c r="J198" s="150"/>
      <c r="K198" s="150"/>
      <c r="L198" s="198"/>
    </row>
    <row r="199" spans="1:12">
      <c r="A199" s="199" t="s">
        <v>682</v>
      </c>
      <c r="B199" s="200" t="s">
        <v>1164</v>
      </c>
      <c r="C199" s="201"/>
      <c r="D199" s="202">
        <f>+집계표!$G$2</f>
        <v>1.1000000000000001</v>
      </c>
      <c r="E199" s="203">
        <f>(G199+I199+K199)</f>
        <v>51319</v>
      </c>
      <c r="F199" s="203"/>
      <c r="G199" s="203"/>
      <c r="H199" s="203"/>
      <c r="I199" s="203"/>
      <c r="J199" s="203">
        <f>+G197</f>
        <v>46654</v>
      </c>
      <c r="K199" s="203">
        <f>TRUNC(D199*J199)</f>
        <v>51319</v>
      </c>
      <c r="L199" s="10"/>
    </row>
    <row r="200" spans="1:12">
      <c r="A200" s="199" t="s">
        <v>670</v>
      </c>
      <c r="B200" s="200" t="s">
        <v>425</v>
      </c>
      <c r="C200" s="201"/>
      <c r="D200" s="202">
        <f>+집계표!$H$2</f>
        <v>0.2</v>
      </c>
      <c r="E200" s="203">
        <f>(G200+I200+K200)</f>
        <v>19594</v>
      </c>
      <c r="F200" s="203"/>
      <c r="G200" s="203"/>
      <c r="H200" s="203"/>
      <c r="I200" s="203"/>
      <c r="J200" s="203">
        <f>+J199+K199</f>
        <v>97973</v>
      </c>
      <c r="K200" s="203">
        <f>TRUNC(D200*J200)</f>
        <v>19594</v>
      </c>
      <c r="L200" s="10"/>
    </row>
    <row r="201" spans="1:12">
      <c r="A201" s="199" t="s">
        <v>718</v>
      </c>
      <c r="B201" s="200"/>
      <c r="C201" s="201"/>
      <c r="D201" s="204"/>
      <c r="E201" s="203">
        <f>SUM(E197:E200)</f>
        <v>350565</v>
      </c>
      <c r="F201" s="203"/>
      <c r="G201" s="203">
        <f>SUM(G197:G200)</f>
        <v>46654</v>
      </c>
      <c r="H201" s="203"/>
      <c r="I201" s="203">
        <f>SUM(I197:I200)</f>
        <v>55723</v>
      </c>
      <c r="J201" s="203"/>
      <c r="K201" s="203">
        <f>SUM(K197:K200)</f>
        <v>248188</v>
      </c>
      <c r="L201" s="10"/>
    </row>
    <row r="202" spans="1:12" ht="17.25" customHeight="1">
      <c r="A202" s="199"/>
      <c r="B202" s="139"/>
      <c r="C202" s="10"/>
      <c r="D202" s="151"/>
      <c r="E202" s="150"/>
      <c r="F202" s="150"/>
      <c r="G202" s="150"/>
      <c r="H202" s="150"/>
      <c r="I202" s="150"/>
      <c r="J202" s="150"/>
      <c r="K202" s="150"/>
      <c r="L202" s="10" t="s">
        <v>662</v>
      </c>
    </row>
    <row r="203" spans="1:12" ht="17.25" customHeight="1">
      <c r="A203" s="194" t="s">
        <v>2164</v>
      </c>
      <c r="B203" s="191"/>
      <c r="C203" s="10"/>
      <c r="D203" s="10"/>
      <c r="E203" s="195"/>
      <c r="F203" s="196"/>
      <c r="G203" s="195"/>
      <c r="H203" s="196"/>
      <c r="I203" s="195"/>
      <c r="J203" s="196"/>
      <c r="K203" s="195"/>
      <c r="L203" s="207"/>
    </row>
    <row r="204" spans="1:12">
      <c r="A204" s="143" t="s">
        <v>1154</v>
      </c>
      <c r="B204" s="139"/>
      <c r="C204" s="10" t="s">
        <v>685</v>
      </c>
      <c r="D204" s="205">
        <v>0.02</v>
      </c>
      <c r="E204" s="150">
        <f t="shared" ref="E204:E214" si="6">+G204+I204+K204</f>
        <v>5458</v>
      </c>
      <c r="F204" s="150">
        <f>+인건비!$D$6</f>
        <v>272915</v>
      </c>
      <c r="G204" s="150">
        <f>TRUNC(D204*F204)</f>
        <v>5458</v>
      </c>
      <c r="H204" s="192"/>
      <c r="I204" s="192"/>
      <c r="J204" s="192"/>
      <c r="K204" s="192"/>
      <c r="L204" s="10"/>
    </row>
    <row r="205" spans="1:12">
      <c r="A205" s="143" t="s">
        <v>1181</v>
      </c>
      <c r="B205" s="139"/>
      <c r="C205" s="10" t="s">
        <v>685</v>
      </c>
      <c r="D205" s="205">
        <v>7.0000000000000007E-2</v>
      </c>
      <c r="E205" s="150">
        <f t="shared" si="6"/>
        <v>16678</v>
      </c>
      <c r="F205" s="150">
        <f>+인건비!$D$9</f>
        <v>238259</v>
      </c>
      <c r="G205" s="150">
        <f>TRUNC(D205*F205)</f>
        <v>16678</v>
      </c>
      <c r="H205" s="192"/>
      <c r="I205" s="192"/>
      <c r="J205" s="192"/>
      <c r="K205" s="192"/>
      <c r="L205" s="10"/>
    </row>
    <row r="206" spans="1:12" ht="17.25" customHeight="1">
      <c r="A206" s="143" t="s">
        <v>678</v>
      </c>
      <c r="B206" s="10"/>
      <c r="C206" s="10" t="s">
        <v>685</v>
      </c>
      <c r="D206" s="205">
        <v>7.0000000000000007E-2</v>
      </c>
      <c r="E206" s="150">
        <f t="shared" si="6"/>
        <v>15642</v>
      </c>
      <c r="F206" s="150"/>
      <c r="G206" s="150"/>
      <c r="H206" s="150"/>
      <c r="I206" s="150"/>
      <c r="J206" s="150">
        <f>+인건비!$E$21</f>
        <v>223458</v>
      </c>
      <c r="K206" s="150">
        <f>TRUNC(D206*J206)</f>
        <v>15642</v>
      </c>
      <c r="L206" s="10"/>
    </row>
    <row r="207" spans="1:12" ht="17.25" customHeight="1">
      <c r="A207" s="143" t="s">
        <v>1187</v>
      </c>
      <c r="B207" s="10"/>
      <c r="C207" s="10" t="s">
        <v>685</v>
      </c>
      <c r="D207" s="205">
        <v>0.03</v>
      </c>
      <c r="E207" s="150">
        <f t="shared" si="6"/>
        <v>6426</v>
      </c>
      <c r="F207" s="150"/>
      <c r="G207" s="150"/>
      <c r="H207" s="150"/>
      <c r="I207" s="150"/>
      <c r="J207" s="150">
        <f>+인건비!$E$18</f>
        <v>214222</v>
      </c>
      <c r="K207" s="150">
        <f>TRUNC(D207*J207)</f>
        <v>6426</v>
      </c>
      <c r="L207" s="10"/>
    </row>
    <row r="208" spans="1:12" ht="17.25" customHeight="1">
      <c r="A208" s="143" t="s">
        <v>1182</v>
      </c>
      <c r="B208" s="10"/>
      <c r="C208" s="10" t="s">
        <v>685</v>
      </c>
      <c r="D208" s="205">
        <v>7.0000000000000007E-2</v>
      </c>
      <c r="E208" s="150">
        <f t="shared" si="6"/>
        <v>11588</v>
      </c>
      <c r="F208" s="150"/>
      <c r="G208" s="150"/>
      <c r="H208" s="150"/>
      <c r="I208" s="150"/>
      <c r="J208" s="150">
        <f>+인건비!$E$17</f>
        <v>165545</v>
      </c>
      <c r="K208" s="150">
        <f>TRUNC(D208*J208)</f>
        <v>11588</v>
      </c>
      <c r="L208" s="10"/>
    </row>
    <row r="209" spans="1:12" ht="17.25" customHeight="1">
      <c r="A209" s="143" t="s">
        <v>1204</v>
      </c>
      <c r="B209" s="10"/>
      <c r="C209" s="10" t="s">
        <v>685</v>
      </c>
      <c r="D209" s="205">
        <v>0.03</v>
      </c>
      <c r="E209" s="150">
        <f t="shared" si="6"/>
        <v>8020</v>
      </c>
      <c r="F209" s="150"/>
      <c r="G209" s="150"/>
      <c r="H209" s="150"/>
      <c r="I209" s="150"/>
      <c r="J209" s="150">
        <f>+인건비!$E$23</f>
        <v>267360</v>
      </c>
      <c r="K209" s="150">
        <f>TRUNC(D209*J209)</f>
        <v>8020</v>
      </c>
      <c r="L209" s="10"/>
    </row>
    <row r="210" spans="1:12" ht="17.25" customHeight="1">
      <c r="A210" s="143" t="s">
        <v>810</v>
      </c>
      <c r="B210" s="10" t="s">
        <v>1404</v>
      </c>
      <c r="C210" s="10" t="s">
        <v>665</v>
      </c>
      <c r="D210" s="206">
        <v>4.0000000000000001E-3</v>
      </c>
      <c r="E210" s="150">
        <f t="shared" si="6"/>
        <v>680</v>
      </c>
      <c r="F210" s="150"/>
      <c r="G210" s="150"/>
      <c r="H210" s="150">
        <f>+재료비!$K$94</f>
        <v>170000</v>
      </c>
      <c r="I210" s="150">
        <f>TRUNC(D210*H210)</f>
        <v>680</v>
      </c>
      <c r="J210" s="150"/>
      <c r="K210" s="150"/>
      <c r="L210" s="10"/>
    </row>
    <row r="211" spans="1:12" ht="17.25" customHeight="1">
      <c r="A211" s="143" t="s">
        <v>1420</v>
      </c>
      <c r="B211" s="10"/>
      <c r="C211" s="10" t="s">
        <v>673</v>
      </c>
      <c r="D211" s="205">
        <v>0.35</v>
      </c>
      <c r="E211" s="150">
        <f t="shared" si="6"/>
        <v>1050</v>
      </c>
      <c r="F211" s="150"/>
      <c r="G211" s="150"/>
      <c r="H211" s="150">
        <f>+재료비!$K$101</f>
        <v>3000</v>
      </c>
      <c r="I211" s="150">
        <f>TRUNC(D211*H211)</f>
        <v>1050</v>
      </c>
      <c r="J211" s="150"/>
      <c r="K211" s="150"/>
      <c r="L211" s="10"/>
    </row>
    <row r="212" spans="1:12" ht="17.25" customHeight="1">
      <c r="A212" s="143" t="s">
        <v>681</v>
      </c>
      <c r="B212" s="10"/>
      <c r="C212" s="10" t="s">
        <v>739</v>
      </c>
      <c r="D212" s="151">
        <v>10.199999999999999</v>
      </c>
      <c r="E212" s="150">
        <f t="shared" si="6"/>
        <v>15361</v>
      </c>
      <c r="F212" s="150"/>
      <c r="G212" s="150"/>
      <c r="H212" s="150">
        <f>+재료비!$K$7</f>
        <v>1506</v>
      </c>
      <c r="I212" s="150">
        <f>TRUNC(D212*H212)</f>
        <v>15361</v>
      </c>
      <c r="J212" s="150"/>
      <c r="K212" s="150"/>
      <c r="L212" s="10"/>
    </row>
    <row r="213" spans="1:12" ht="17.25" customHeight="1">
      <c r="A213" s="143" t="s">
        <v>668</v>
      </c>
      <c r="B213" s="10" t="s">
        <v>1327</v>
      </c>
      <c r="C213" s="10" t="s">
        <v>666</v>
      </c>
      <c r="D213" s="151">
        <v>50</v>
      </c>
      <c r="E213" s="150">
        <f t="shared" si="6"/>
        <v>7680</v>
      </c>
      <c r="F213" s="150"/>
      <c r="G213" s="150"/>
      <c r="H213" s="150">
        <f>+I212</f>
        <v>15361</v>
      </c>
      <c r="I213" s="150">
        <f>TRUNC(D213/100*H213)</f>
        <v>7680</v>
      </c>
      <c r="J213" s="150"/>
      <c r="K213" s="150"/>
      <c r="L213" s="10"/>
    </row>
    <row r="214" spans="1:12" ht="17.25" customHeight="1">
      <c r="A214" s="143" t="s">
        <v>602</v>
      </c>
      <c r="B214" s="10" t="s">
        <v>1231</v>
      </c>
      <c r="C214" s="10" t="s">
        <v>770</v>
      </c>
      <c r="D214" s="205">
        <v>0.26</v>
      </c>
      <c r="E214" s="150">
        <f t="shared" si="6"/>
        <v>37553</v>
      </c>
      <c r="F214" s="150"/>
      <c r="G214" s="150"/>
      <c r="H214" s="150"/>
      <c r="I214" s="150"/>
      <c r="J214" s="150">
        <f>+기계손료!$J$67</f>
        <v>144435</v>
      </c>
      <c r="K214" s="150">
        <f>TRUNC(D214*J214)</f>
        <v>37553</v>
      </c>
      <c r="L214" s="10"/>
    </row>
    <row r="215" spans="1:12">
      <c r="A215" s="143" t="s">
        <v>701</v>
      </c>
      <c r="B215" s="10"/>
      <c r="C215" s="10"/>
      <c r="D215" s="151"/>
      <c r="E215" s="150">
        <f>SUM(E204:E214)</f>
        <v>126136</v>
      </c>
      <c r="F215" s="150"/>
      <c r="G215" s="150">
        <f>SUM(G204:G214)</f>
        <v>22136</v>
      </c>
      <c r="H215" s="150"/>
      <c r="I215" s="150">
        <f>SUM(I204:I214)</f>
        <v>24771</v>
      </c>
      <c r="J215" s="150"/>
      <c r="K215" s="150">
        <f>SUM(K204:K214)</f>
        <v>79229</v>
      </c>
      <c r="L215" s="198"/>
    </row>
    <row r="216" spans="1:12">
      <c r="A216" s="143"/>
      <c r="B216" s="10"/>
      <c r="C216" s="10"/>
      <c r="D216" s="151"/>
      <c r="E216" s="150"/>
      <c r="F216" s="150"/>
      <c r="G216" s="150"/>
      <c r="H216" s="150"/>
      <c r="I216" s="150"/>
      <c r="J216" s="150"/>
      <c r="K216" s="150"/>
      <c r="L216" s="198"/>
    </row>
    <row r="217" spans="1:12">
      <c r="A217" s="199" t="s">
        <v>682</v>
      </c>
      <c r="B217" s="200" t="s">
        <v>1164</v>
      </c>
      <c r="C217" s="201"/>
      <c r="D217" s="202">
        <f>+집계표!$G$2</f>
        <v>1.1000000000000001</v>
      </c>
      <c r="E217" s="203">
        <f>(G217+I217+K217)</f>
        <v>24349</v>
      </c>
      <c r="F217" s="203"/>
      <c r="G217" s="203"/>
      <c r="H217" s="203"/>
      <c r="I217" s="203"/>
      <c r="J217" s="203">
        <f>+G215</f>
        <v>22136</v>
      </c>
      <c r="K217" s="203">
        <f>TRUNC(D217*J217)</f>
        <v>24349</v>
      </c>
      <c r="L217" s="10"/>
    </row>
    <row r="218" spans="1:12">
      <c r="A218" s="199" t="s">
        <v>670</v>
      </c>
      <c r="B218" s="200" t="s">
        <v>425</v>
      </c>
      <c r="C218" s="201"/>
      <c r="D218" s="202">
        <f>+집계표!$H$2</f>
        <v>0.2</v>
      </c>
      <c r="E218" s="203">
        <f>(G218+I218+K218)</f>
        <v>9297</v>
      </c>
      <c r="F218" s="203"/>
      <c r="G218" s="203"/>
      <c r="H218" s="203"/>
      <c r="I218" s="203"/>
      <c r="J218" s="203">
        <f>+J217+K217</f>
        <v>46485</v>
      </c>
      <c r="K218" s="203">
        <f>TRUNC(D218*J218)</f>
        <v>9297</v>
      </c>
      <c r="L218" s="10"/>
    </row>
    <row r="219" spans="1:12">
      <c r="A219" s="199" t="s">
        <v>718</v>
      </c>
      <c r="B219" s="200"/>
      <c r="C219" s="201"/>
      <c r="D219" s="204"/>
      <c r="E219" s="203">
        <f>SUM(E215:E218)</f>
        <v>159782</v>
      </c>
      <c r="F219" s="203"/>
      <c r="G219" s="203">
        <f>SUM(G215:G218)</f>
        <v>22136</v>
      </c>
      <c r="H219" s="203"/>
      <c r="I219" s="203">
        <f>SUM(I215:I218)</f>
        <v>24771</v>
      </c>
      <c r="J219" s="203"/>
      <c r="K219" s="203">
        <f>SUM(K215:K218)</f>
        <v>112875</v>
      </c>
      <c r="L219" s="10"/>
    </row>
    <row r="220" spans="1:12" ht="17.25" customHeight="1">
      <c r="A220" s="199"/>
      <c r="B220" s="139"/>
      <c r="C220" s="10"/>
      <c r="D220" s="151"/>
      <c r="E220" s="150"/>
      <c r="F220" s="150"/>
      <c r="G220" s="150"/>
      <c r="H220" s="150"/>
      <c r="I220" s="150"/>
      <c r="J220" s="150"/>
      <c r="K220" s="150"/>
      <c r="L220" s="10" t="s">
        <v>662</v>
      </c>
    </row>
    <row r="221" spans="1:12" ht="18" customHeight="1">
      <c r="A221" s="194" t="s">
        <v>2167</v>
      </c>
      <c r="B221" s="191"/>
      <c r="C221" s="10"/>
      <c r="D221" s="10"/>
      <c r="E221" s="195"/>
      <c r="F221" s="196"/>
      <c r="G221" s="195"/>
      <c r="H221" s="196"/>
      <c r="I221" s="195"/>
      <c r="J221" s="196"/>
      <c r="K221" s="195"/>
      <c r="L221" s="207"/>
    </row>
    <row r="222" spans="1:12" ht="18" customHeight="1">
      <c r="A222" s="143" t="s">
        <v>1154</v>
      </c>
      <c r="B222" s="139"/>
      <c r="C222" s="10" t="s">
        <v>685</v>
      </c>
      <c r="D222" s="205">
        <v>0.02</v>
      </c>
      <c r="E222" s="150">
        <f t="shared" ref="E222:E232" si="7">+G222+I222+K222</f>
        <v>5458</v>
      </c>
      <c r="F222" s="150">
        <f>+인건비!$D$6</f>
        <v>272915</v>
      </c>
      <c r="G222" s="150">
        <f>TRUNC(D222*F222)</f>
        <v>5458</v>
      </c>
      <c r="H222" s="192"/>
      <c r="I222" s="192"/>
      <c r="J222" s="192"/>
      <c r="K222" s="192"/>
      <c r="L222" s="10"/>
    </row>
    <row r="223" spans="1:12" ht="18" customHeight="1">
      <c r="A223" s="143" t="s">
        <v>1181</v>
      </c>
      <c r="B223" s="139"/>
      <c r="C223" s="10" t="s">
        <v>685</v>
      </c>
      <c r="D223" s="205">
        <v>0.06</v>
      </c>
      <c r="E223" s="150">
        <f t="shared" si="7"/>
        <v>14295</v>
      </c>
      <c r="F223" s="150">
        <f>+인건비!$D$9</f>
        <v>238259</v>
      </c>
      <c r="G223" s="150">
        <f>TRUNC(D223*F223)</f>
        <v>14295</v>
      </c>
      <c r="H223" s="192"/>
      <c r="I223" s="192"/>
      <c r="J223" s="192"/>
      <c r="K223" s="192"/>
      <c r="L223" s="10"/>
    </row>
    <row r="224" spans="1:12" ht="18" customHeight="1">
      <c r="A224" s="143" t="s">
        <v>678</v>
      </c>
      <c r="B224" s="10"/>
      <c r="C224" s="10" t="s">
        <v>685</v>
      </c>
      <c r="D224" s="205">
        <v>0.06</v>
      </c>
      <c r="E224" s="150">
        <f t="shared" si="7"/>
        <v>13407</v>
      </c>
      <c r="F224" s="150"/>
      <c r="G224" s="150"/>
      <c r="H224" s="150"/>
      <c r="I224" s="150"/>
      <c r="J224" s="150">
        <f>+인건비!$E$21</f>
        <v>223458</v>
      </c>
      <c r="K224" s="150">
        <f>TRUNC(D224*J224)</f>
        <v>13407</v>
      </c>
      <c r="L224" s="10"/>
    </row>
    <row r="225" spans="1:12" ht="18" customHeight="1">
      <c r="A225" s="143" t="s">
        <v>1187</v>
      </c>
      <c r="B225" s="10"/>
      <c r="C225" s="10" t="s">
        <v>685</v>
      </c>
      <c r="D225" s="205">
        <v>0.03</v>
      </c>
      <c r="E225" s="150">
        <f t="shared" si="7"/>
        <v>6426</v>
      </c>
      <c r="F225" s="150"/>
      <c r="G225" s="150"/>
      <c r="H225" s="150"/>
      <c r="I225" s="150"/>
      <c r="J225" s="150">
        <f>+인건비!$E$18</f>
        <v>214222</v>
      </c>
      <c r="K225" s="150">
        <f>TRUNC(D225*J225)</f>
        <v>6426</v>
      </c>
      <c r="L225" s="10"/>
    </row>
    <row r="226" spans="1:12" ht="18" customHeight="1">
      <c r="A226" s="143" t="s">
        <v>1182</v>
      </c>
      <c r="B226" s="10"/>
      <c r="C226" s="10" t="s">
        <v>685</v>
      </c>
      <c r="D226" s="205">
        <v>0.06</v>
      </c>
      <c r="E226" s="150">
        <f t="shared" si="7"/>
        <v>9932</v>
      </c>
      <c r="F226" s="150"/>
      <c r="G226" s="150"/>
      <c r="H226" s="150"/>
      <c r="I226" s="150"/>
      <c r="J226" s="150">
        <f>+인건비!$E$17</f>
        <v>165545</v>
      </c>
      <c r="K226" s="150">
        <f>TRUNC(D226*J226)</f>
        <v>9932</v>
      </c>
      <c r="L226" s="10"/>
    </row>
    <row r="227" spans="1:12" ht="18" customHeight="1">
      <c r="A227" s="143" t="s">
        <v>1204</v>
      </c>
      <c r="B227" s="10"/>
      <c r="C227" s="10" t="s">
        <v>685</v>
      </c>
      <c r="D227" s="205">
        <v>0.03</v>
      </c>
      <c r="E227" s="150">
        <f t="shared" si="7"/>
        <v>8020</v>
      </c>
      <c r="F227" s="150"/>
      <c r="G227" s="150"/>
      <c r="H227" s="150"/>
      <c r="I227" s="150"/>
      <c r="J227" s="150">
        <f>+인건비!$E$23</f>
        <v>267360</v>
      </c>
      <c r="K227" s="150">
        <f>TRUNC(D227*J227)</f>
        <v>8020</v>
      </c>
      <c r="L227" s="10"/>
    </row>
    <row r="228" spans="1:12" ht="18" customHeight="1">
      <c r="A228" s="143" t="s">
        <v>810</v>
      </c>
      <c r="B228" s="10" t="s">
        <v>1408</v>
      </c>
      <c r="C228" s="10" t="s">
        <v>665</v>
      </c>
      <c r="D228" s="208">
        <v>3.2000000000000002E-3</v>
      </c>
      <c r="E228" s="150">
        <f t="shared" si="7"/>
        <v>704</v>
      </c>
      <c r="F228" s="150"/>
      <c r="G228" s="150"/>
      <c r="H228" s="150">
        <f>+재료비!$K$95</f>
        <v>220000</v>
      </c>
      <c r="I228" s="150">
        <f>TRUNC(D228*H228)</f>
        <v>704</v>
      </c>
      <c r="J228" s="150"/>
      <c r="K228" s="150"/>
      <c r="L228" s="10"/>
    </row>
    <row r="229" spans="1:12" ht="18" customHeight="1">
      <c r="A229" s="143" t="s">
        <v>1420</v>
      </c>
      <c r="B229" s="10"/>
      <c r="C229" s="10" t="s">
        <v>673</v>
      </c>
      <c r="D229" s="205">
        <v>0.53</v>
      </c>
      <c r="E229" s="150">
        <f t="shared" si="7"/>
        <v>1590</v>
      </c>
      <c r="F229" s="150"/>
      <c r="G229" s="150"/>
      <c r="H229" s="150">
        <f>+재료비!$K$101</f>
        <v>3000</v>
      </c>
      <c r="I229" s="150">
        <f>TRUNC(D229*H229)</f>
        <v>1590</v>
      </c>
      <c r="J229" s="150"/>
      <c r="K229" s="150"/>
      <c r="L229" s="10"/>
    </row>
    <row r="230" spans="1:12" ht="18" customHeight="1">
      <c r="A230" s="143" t="s">
        <v>681</v>
      </c>
      <c r="B230" s="10"/>
      <c r="C230" s="10" t="s">
        <v>739</v>
      </c>
      <c r="D230" s="151">
        <v>9.8000000000000007</v>
      </c>
      <c r="E230" s="150">
        <f t="shared" si="7"/>
        <v>14758</v>
      </c>
      <c r="F230" s="150"/>
      <c r="G230" s="150"/>
      <c r="H230" s="150">
        <f>+재료비!$K$7</f>
        <v>1506</v>
      </c>
      <c r="I230" s="150">
        <f>TRUNC(D230*H230)</f>
        <v>14758</v>
      </c>
      <c r="J230" s="150"/>
      <c r="K230" s="150"/>
      <c r="L230" s="10"/>
    </row>
    <row r="231" spans="1:12" ht="18" customHeight="1">
      <c r="A231" s="143" t="s">
        <v>668</v>
      </c>
      <c r="B231" s="10" t="s">
        <v>1327</v>
      </c>
      <c r="C231" s="10" t="s">
        <v>666</v>
      </c>
      <c r="D231" s="151">
        <v>50</v>
      </c>
      <c r="E231" s="150">
        <f t="shared" si="7"/>
        <v>7379</v>
      </c>
      <c r="F231" s="150"/>
      <c r="G231" s="150"/>
      <c r="H231" s="150">
        <f>+I230</f>
        <v>14758</v>
      </c>
      <c r="I231" s="150">
        <f>TRUNC(D231/100*H231)</f>
        <v>7379</v>
      </c>
      <c r="J231" s="150"/>
      <c r="K231" s="150"/>
      <c r="L231" s="10"/>
    </row>
    <row r="232" spans="1:12" ht="18" customHeight="1">
      <c r="A232" s="143" t="s">
        <v>602</v>
      </c>
      <c r="B232" s="10" t="s">
        <v>1231</v>
      </c>
      <c r="C232" s="10" t="s">
        <v>770</v>
      </c>
      <c r="D232" s="205">
        <v>0.25</v>
      </c>
      <c r="E232" s="150">
        <f t="shared" si="7"/>
        <v>36108</v>
      </c>
      <c r="F232" s="150"/>
      <c r="G232" s="150"/>
      <c r="H232" s="150"/>
      <c r="I232" s="150"/>
      <c r="J232" s="150">
        <f>+기계손료!$J$67</f>
        <v>144435</v>
      </c>
      <c r="K232" s="150">
        <f>TRUNC(D232*J232)</f>
        <v>36108</v>
      </c>
      <c r="L232" s="10"/>
    </row>
    <row r="233" spans="1:12" ht="18" customHeight="1">
      <c r="A233" s="143" t="s">
        <v>701</v>
      </c>
      <c r="B233" s="10"/>
      <c r="C233" s="10"/>
      <c r="D233" s="151"/>
      <c r="E233" s="150">
        <f>SUM(E222:E232)</f>
        <v>118077</v>
      </c>
      <c r="F233" s="150"/>
      <c r="G233" s="150">
        <f>SUM(G222:G232)</f>
        <v>19753</v>
      </c>
      <c r="H233" s="150"/>
      <c r="I233" s="150">
        <f>SUM(I222:I232)</f>
        <v>24431</v>
      </c>
      <c r="J233" s="150"/>
      <c r="K233" s="150">
        <f>SUM(K222:K232)</f>
        <v>73893</v>
      </c>
      <c r="L233" s="198"/>
    </row>
    <row r="234" spans="1:12" ht="18" customHeight="1">
      <c r="A234" s="143"/>
      <c r="B234" s="10"/>
      <c r="C234" s="10"/>
      <c r="D234" s="151"/>
      <c r="E234" s="150"/>
      <c r="F234" s="150"/>
      <c r="G234" s="150"/>
      <c r="H234" s="150"/>
      <c r="I234" s="150"/>
      <c r="J234" s="150"/>
      <c r="K234" s="150"/>
      <c r="L234" s="198"/>
    </row>
    <row r="235" spans="1:12" ht="18" customHeight="1">
      <c r="A235" s="199" t="s">
        <v>682</v>
      </c>
      <c r="B235" s="200" t="s">
        <v>1164</v>
      </c>
      <c r="C235" s="201"/>
      <c r="D235" s="202">
        <f>+집계표!$G$2</f>
        <v>1.1000000000000001</v>
      </c>
      <c r="E235" s="203">
        <f>(G235+I235+K235)</f>
        <v>21728</v>
      </c>
      <c r="F235" s="203"/>
      <c r="G235" s="203"/>
      <c r="H235" s="203"/>
      <c r="I235" s="203"/>
      <c r="J235" s="203">
        <f>+G233</f>
        <v>19753</v>
      </c>
      <c r="K235" s="203">
        <f>TRUNC(D235*J235)</f>
        <v>21728</v>
      </c>
      <c r="L235" s="10"/>
    </row>
    <row r="236" spans="1:12" ht="18" customHeight="1">
      <c r="A236" s="199" t="s">
        <v>670</v>
      </c>
      <c r="B236" s="200" t="s">
        <v>425</v>
      </c>
      <c r="C236" s="201"/>
      <c r="D236" s="202">
        <f>+집계표!$H$2</f>
        <v>0.2</v>
      </c>
      <c r="E236" s="203">
        <f>(G236+I236+K236)</f>
        <v>8296</v>
      </c>
      <c r="F236" s="203"/>
      <c r="G236" s="203"/>
      <c r="H236" s="203"/>
      <c r="I236" s="203"/>
      <c r="J236" s="203">
        <f>+J235+K235</f>
        <v>41481</v>
      </c>
      <c r="K236" s="203">
        <f>TRUNC(D236*J236)</f>
        <v>8296</v>
      </c>
      <c r="L236" s="10"/>
    </row>
    <row r="237" spans="1:12" ht="18" customHeight="1">
      <c r="A237" s="199" t="s">
        <v>718</v>
      </c>
      <c r="B237" s="200"/>
      <c r="C237" s="201"/>
      <c r="D237" s="204"/>
      <c r="E237" s="203">
        <f>SUM(E233:E236)</f>
        <v>148101</v>
      </c>
      <c r="F237" s="203"/>
      <c r="G237" s="203">
        <f>SUM(G233:G236)</f>
        <v>19753</v>
      </c>
      <c r="H237" s="203"/>
      <c r="I237" s="203">
        <f>SUM(I233:I236)</f>
        <v>24431</v>
      </c>
      <c r="J237" s="203"/>
      <c r="K237" s="203">
        <f>SUM(K233:K236)</f>
        <v>103917</v>
      </c>
      <c r="L237" s="10"/>
    </row>
    <row r="238" spans="1:12" ht="18" customHeight="1">
      <c r="A238" s="199"/>
      <c r="B238" s="139"/>
      <c r="C238" s="10"/>
      <c r="D238" s="151"/>
      <c r="E238" s="150"/>
      <c r="F238" s="150"/>
      <c r="G238" s="150"/>
      <c r="H238" s="150"/>
      <c r="I238" s="150"/>
      <c r="J238" s="150"/>
      <c r="K238" s="150"/>
      <c r="L238" s="10" t="s">
        <v>662</v>
      </c>
    </row>
    <row r="239" spans="1:12" ht="18" customHeight="1">
      <c r="A239" s="194" t="s">
        <v>2172</v>
      </c>
      <c r="B239" s="191"/>
      <c r="C239" s="10"/>
      <c r="D239" s="10"/>
      <c r="E239" s="195"/>
      <c r="F239" s="196"/>
      <c r="G239" s="195"/>
      <c r="H239" s="196"/>
      <c r="I239" s="195"/>
      <c r="J239" s="196"/>
      <c r="K239" s="195"/>
      <c r="L239" s="207"/>
    </row>
    <row r="240" spans="1:12" ht="18" customHeight="1">
      <c r="A240" s="143" t="s">
        <v>1154</v>
      </c>
      <c r="B240" s="139"/>
      <c r="C240" s="10" t="s">
        <v>685</v>
      </c>
      <c r="D240" s="205">
        <v>0.02</v>
      </c>
      <c r="E240" s="150">
        <f t="shared" ref="E240:E250" si="8">+G240+I240+K240</f>
        <v>5458</v>
      </c>
      <c r="F240" s="150">
        <f>+인건비!$D$6</f>
        <v>272915</v>
      </c>
      <c r="G240" s="150">
        <f>TRUNC(D240*F240)</f>
        <v>5458</v>
      </c>
      <c r="H240" s="192"/>
      <c r="I240" s="192"/>
      <c r="J240" s="192"/>
      <c r="K240" s="192"/>
      <c r="L240" s="10"/>
    </row>
    <row r="241" spans="1:12" ht="18" customHeight="1">
      <c r="A241" s="143" t="s">
        <v>1181</v>
      </c>
      <c r="B241" s="139"/>
      <c r="C241" s="10" t="s">
        <v>685</v>
      </c>
      <c r="D241" s="205">
        <v>0.09</v>
      </c>
      <c r="E241" s="150">
        <f t="shared" si="8"/>
        <v>21443</v>
      </c>
      <c r="F241" s="150">
        <f>+인건비!$D$9</f>
        <v>238259</v>
      </c>
      <c r="G241" s="150">
        <f>TRUNC(D241*F241)</f>
        <v>21443</v>
      </c>
      <c r="H241" s="192"/>
      <c r="I241" s="192"/>
      <c r="J241" s="192"/>
      <c r="K241" s="192"/>
      <c r="L241" s="10"/>
    </row>
    <row r="242" spans="1:12" ht="18" customHeight="1">
      <c r="A242" s="143" t="s">
        <v>678</v>
      </c>
      <c r="B242" s="10"/>
      <c r="C242" s="10" t="s">
        <v>685</v>
      </c>
      <c r="D242" s="205">
        <v>0.09</v>
      </c>
      <c r="E242" s="150">
        <f t="shared" si="8"/>
        <v>20111</v>
      </c>
      <c r="F242" s="150"/>
      <c r="G242" s="150"/>
      <c r="H242" s="150"/>
      <c r="I242" s="150"/>
      <c r="J242" s="150">
        <f>+인건비!$E$21</f>
        <v>223458</v>
      </c>
      <c r="K242" s="150">
        <f>TRUNC(D242*J242)</f>
        <v>20111</v>
      </c>
      <c r="L242" s="10"/>
    </row>
    <row r="243" spans="1:12" ht="18" customHeight="1">
      <c r="A243" s="143" t="s">
        <v>1187</v>
      </c>
      <c r="B243" s="10"/>
      <c r="C243" s="10" t="s">
        <v>685</v>
      </c>
      <c r="D243" s="205">
        <v>0.04</v>
      </c>
      <c r="E243" s="150">
        <f t="shared" si="8"/>
        <v>8568</v>
      </c>
      <c r="F243" s="150"/>
      <c r="G243" s="150"/>
      <c r="H243" s="150"/>
      <c r="I243" s="150"/>
      <c r="J243" s="150">
        <f>+인건비!$E$18</f>
        <v>214222</v>
      </c>
      <c r="K243" s="150">
        <f>TRUNC(D243*J243)</f>
        <v>8568</v>
      </c>
      <c r="L243" s="10"/>
    </row>
    <row r="244" spans="1:12" ht="18" customHeight="1">
      <c r="A244" s="143" t="s">
        <v>1182</v>
      </c>
      <c r="B244" s="10"/>
      <c r="C244" s="10" t="s">
        <v>685</v>
      </c>
      <c r="D244" s="205">
        <v>0.09</v>
      </c>
      <c r="E244" s="150">
        <f t="shared" si="8"/>
        <v>14899</v>
      </c>
      <c r="F244" s="150"/>
      <c r="G244" s="150"/>
      <c r="H244" s="150"/>
      <c r="I244" s="150"/>
      <c r="J244" s="150">
        <f>+인건비!$E$17</f>
        <v>165545</v>
      </c>
      <c r="K244" s="150">
        <f>TRUNC(D244*J244)</f>
        <v>14899</v>
      </c>
      <c r="L244" s="10"/>
    </row>
    <row r="245" spans="1:12" ht="18" customHeight="1">
      <c r="A245" s="143" t="s">
        <v>1204</v>
      </c>
      <c r="B245" s="10"/>
      <c r="C245" s="10" t="s">
        <v>685</v>
      </c>
      <c r="D245" s="205">
        <v>0.04</v>
      </c>
      <c r="E245" s="150">
        <f t="shared" si="8"/>
        <v>10694</v>
      </c>
      <c r="F245" s="150"/>
      <c r="G245" s="150"/>
      <c r="H245" s="150"/>
      <c r="I245" s="150"/>
      <c r="J245" s="150">
        <f>+인건비!$E$23</f>
        <v>267360</v>
      </c>
      <c r="K245" s="150">
        <f>TRUNC(D245*J245)</f>
        <v>10694</v>
      </c>
      <c r="L245" s="10"/>
    </row>
    <row r="246" spans="1:12" ht="18" customHeight="1">
      <c r="A246" s="143" t="s">
        <v>810</v>
      </c>
      <c r="B246" s="10" t="s">
        <v>1408</v>
      </c>
      <c r="C246" s="10" t="s">
        <v>665</v>
      </c>
      <c r="D246" s="208">
        <v>4.1000000000000003E-3</v>
      </c>
      <c r="E246" s="150">
        <f t="shared" si="8"/>
        <v>902</v>
      </c>
      <c r="F246" s="150"/>
      <c r="G246" s="150"/>
      <c r="H246" s="150">
        <f>+재료비!$K$95</f>
        <v>220000</v>
      </c>
      <c r="I246" s="150">
        <f>TRUNC(D246*H246)</f>
        <v>902</v>
      </c>
      <c r="J246" s="150"/>
      <c r="K246" s="150"/>
      <c r="L246" s="10"/>
    </row>
    <row r="247" spans="1:12" ht="18" customHeight="1">
      <c r="A247" s="143" t="s">
        <v>1420</v>
      </c>
      <c r="B247" s="10"/>
      <c r="C247" s="10" t="s">
        <v>673</v>
      </c>
      <c r="D247" s="205">
        <v>0.53</v>
      </c>
      <c r="E247" s="150">
        <f t="shared" si="8"/>
        <v>1590</v>
      </c>
      <c r="F247" s="150"/>
      <c r="G247" s="150"/>
      <c r="H247" s="150">
        <f>+재료비!$K$101</f>
        <v>3000</v>
      </c>
      <c r="I247" s="150">
        <f>TRUNC(D247*H247)</f>
        <v>1590</v>
      </c>
      <c r="J247" s="150"/>
      <c r="K247" s="150"/>
      <c r="L247" s="10"/>
    </row>
    <row r="248" spans="1:12" ht="18" customHeight="1">
      <c r="A248" s="143" t="s">
        <v>681</v>
      </c>
      <c r="B248" s="10"/>
      <c r="C248" s="10" t="s">
        <v>739</v>
      </c>
      <c r="D248" s="151">
        <v>13.4</v>
      </c>
      <c r="E248" s="150">
        <f t="shared" si="8"/>
        <v>20180</v>
      </c>
      <c r="F248" s="150"/>
      <c r="G248" s="150"/>
      <c r="H248" s="150">
        <f>+재료비!$K$7</f>
        <v>1506</v>
      </c>
      <c r="I248" s="150">
        <f>TRUNC(D248*H248)</f>
        <v>20180</v>
      </c>
      <c r="J248" s="150"/>
      <c r="K248" s="150"/>
      <c r="L248" s="10"/>
    </row>
    <row r="249" spans="1:12" ht="18" customHeight="1">
      <c r="A249" s="143" t="s">
        <v>668</v>
      </c>
      <c r="B249" s="10" t="s">
        <v>1327</v>
      </c>
      <c r="C249" s="10" t="s">
        <v>666</v>
      </c>
      <c r="D249" s="151">
        <v>50</v>
      </c>
      <c r="E249" s="150">
        <f t="shared" si="8"/>
        <v>10090</v>
      </c>
      <c r="F249" s="150"/>
      <c r="G249" s="150"/>
      <c r="H249" s="150">
        <f>+I248</f>
        <v>20180</v>
      </c>
      <c r="I249" s="150">
        <f>TRUNC(D249/100*H249)</f>
        <v>10090</v>
      </c>
      <c r="J249" s="150"/>
      <c r="K249" s="150"/>
      <c r="L249" s="10"/>
    </row>
    <row r="250" spans="1:12" ht="18" customHeight="1">
      <c r="A250" s="143" t="s">
        <v>602</v>
      </c>
      <c r="B250" s="10" t="s">
        <v>1231</v>
      </c>
      <c r="C250" s="10" t="s">
        <v>770</v>
      </c>
      <c r="D250" s="205">
        <v>0.34</v>
      </c>
      <c r="E250" s="150">
        <f t="shared" si="8"/>
        <v>49107</v>
      </c>
      <c r="F250" s="150"/>
      <c r="G250" s="150"/>
      <c r="H250" s="150"/>
      <c r="I250" s="150"/>
      <c r="J250" s="150">
        <f>+기계손료!$J$67</f>
        <v>144435</v>
      </c>
      <c r="K250" s="150">
        <f>TRUNC(D250*J250)</f>
        <v>49107</v>
      </c>
      <c r="L250" s="10"/>
    </row>
    <row r="251" spans="1:12" ht="18" customHeight="1">
      <c r="A251" s="143" t="s">
        <v>701</v>
      </c>
      <c r="B251" s="10"/>
      <c r="C251" s="10"/>
      <c r="D251" s="151"/>
      <c r="E251" s="150">
        <f>SUM(E240:E250)</f>
        <v>163042</v>
      </c>
      <c r="F251" s="150"/>
      <c r="G251" s="150">
        <f>SUM(G240:G250)</f>
        <v>26901</v>
      </c>
      <c r="H251" s="150"/>
      <c r="I251" s="150">
        <f>SUM(I240:I250)</f>
        <v>32762</v>
      </c>
      <c r="J251" s="150"/>
      <c r="K251" s="150">
        <f>SUM(K240:K250)</f>
        <v>103379</v>
      </c>
      <c r="L251" s="198"/>
    </row>
    <row r="252" spans="1:12" ht="18" customHeight="1">
      <c r="A252" s="143"/>
      <c r="B252" s="10"/>
      <c r="C252" s="10"/>
      <c r="D252" s="151"/>
      <c r="E252" s="150"/>
      <c r="F252" s="150"/>
      <c r="G252" s="150"/>
      <c r="H252" s="150"/>
      <c r="I252" s="150"/>
      <c r="J252" s="150"/>
      <c r="K252" s="150"/>
      <c r="L252" s="198"/>
    </row>
    <row r="253" spans="1:12" ht="18" customHeight="1">
      <c r="A253" s="199" t="s">
        <v>682</v>
      </c>
      <c r="B253" s="200" t="s">
        <v>1164</v>
      </c>
      <c r="C253" s="201"/>
      <c r="D253" s="202">
        <f>+집계표!$G$2</f>
        <v>1.1000000000000001</v>
      </c>
      <c r="E253" s="203">
        <f>(G253+I253+K253)</f>
        <v>29591</v>
      </c>
      <c r="F253" s="203"/>
      <c r="G253" s="203"/>
      <c r="H253" s="203"/>
      <c r="I253" s="203"/>
      <c r="J253" s="203">
        <f>+G251</f>
        <v>26901</v>
      </c>
      <c r="K253" s="203">
        <f>TRUNC(D253*J253)</f>
        <v>29591</v>
      </c>
      <c r="L253" s="10"/>
    </row>
    <row r="254" spans="1:12" ht="18" customHeight="1">
      <c r="A254" s="199" t="s">
        <v>670</v>
      </c>
      <c r="B254" s="200" t="s">
        <v>425</v>
      </c>
      <c r="C254" s="201"/>
      <c r="D254" s="202">
        <f>+집계표!$H$2</f>
        <v>0.2</v>
      </c>
      <c r="E254" s="203">
        <f>(G254+I254+K254)</f>
        <v>11298</v>
      </c>
      <c r="F254" s="203"/>
      <c r="G254" s="203"/>
      <c r="H254" s="203"/>
      <c r="I254" s="203"/>
      <c r="J254" s="203">
        <f>+J253+K253</f>
        <v>56492</v>
      </c>
      <c r="K254" s="203">
        <f>TRUNC(D254*J254)</f>
        <v>11298</v>
      </c>
      <c r="L254" s="10"/>
    </row>
    <row r="255" spans="1:12" ht="18" customHeight="1">
      <c r="A255" s="199" t="s">
        <v>718</v>
      </c>
      <c r="B255" s="200"/>
      <c r="C255" s="201"/>
      <c r="D255" s="204"/>
      <c r="E255" s="203">
        <f>SUM(E251:E254)</f>
        <v>203931</v>
      </c>
      <c r="F255" s="203"/>
      <c r="G255" s="203">
        <f>SUM(G251:G254)</f>
        <v>26901</v>
      </c>
      <c r="H255" s="203"/>
      <c r="I255" s="203">
        <f>SUM(I251:I254)</f>
        <v>32762</v>
      </c>
      <c r="J255" s="203"/>
      <c r="K255" s="203">
        <f>SUM(K251:K254)</f>
        <v>144268</v>
      </c>
      <c r="L255" s="10"/>
    </row>
    <row r="256" spans="1:12" ht="18" customHeight="1">
      <c r="A256" s="199"/>
      <c r="B256" s="139"/>
      <c r="C256" s="10"/>
      <c r="D256" s="151"/>
      <c r="E256" s="150"/>
      <c r="F256" s="150"/>
      <c r="G256" s="150"/>
      <c r="H256" s="150"/>
      <c r="I256" s="150"/>
      <c r="J256" s="150"/>
      <c r="K256" s="150"/>
      <c r="L256" s="10" t="s">
        <v>662</v>
      </c>
    </row>
    <row r="257" spans="1:12" ht="18" customHeight="1">
      <c r="A257" s="194" t="s">
        <v>1782</v>
      </c>
      <c r="B257" s="191"/>
      <c r="C257" s="10"/>
      <c r="D257" s="10"/>
      <c r="E257" s="195"/>
      <c r="F257" s="196"/>
      <c r="G257" s="195"/>
      <c r="H257" s="196"/>
      <c r="I257" s="195"/>
      <c r="J257" s="196"/>
      <c r="K257" s="195"/>
      <c r="L257" s="207"/>
    </row>
    <row r="258" spans="1:12" ht="18" customHeight="1">
      <c r="A258" s="143" t="s">
        <v>1154</v>
      </c>
      <c r="B258" s="139"/>
      <c r="C258" s="10" t="s">
        <v>685</v>
      </c>
      <c r="D258" s="205">
        <v>0.03</v>
      </c>
      <c r="E258" s="150">
        <f t="shared" ref="E258:E268" si="9">+G258+I258+K258</f>
        <v>8187</v>
      </c>
      <c r="F258" s="150">
        <f>+인건비!$D$6</f>
        <v>272915</v>
      </c>
      <c r="G258" s="150">
        <f>TRUNC(D258*F258)</f>
        <v>8187</v>
      </c>
      <c r="H258" s="192"/>
      <c r="I258" s="192"/>
      <c r="J258" s="192"/>
      <c r="K258" s="192"/>
      <c r="L258" s="10"/>
    </row>
    <row r="259" spans="1:12" ht="18" customHeight="1">
      <c r="A259" s="143" t="s">
        <v>1181</v>
      </c>
      <c r="B259" s="139"/>
      <c r="C259" s="10" t="s">
        <v>685</v>
      </c>
      <c r="D259" s="205">
        <v>0.13</v>
      </c>
      <c r="E259" s="150">
        <f t="shared" si="9"/>
        <v>30973</v>
      </c>
      <c r="F259" s="150">
        <f>+인건비!$D$9</f>
        <v>238259</v>
      </c>
      <c r="G259" s="150">
        <f>TRUNC(D259*F259)</f>
        <v>30973</v>
      </c>
      <c r="H259" s="192"/>
      <c r="I259" s="192"/>
      <c r="J259" s="192"/>
      <c r="K259" s="192"/>
      <c r="L259" s="10"/>
    </row>
    <row r="260" spans="1:12" ht="18" customHeight="1">
      <c r="A260" s="143" t="s">
        <v>678</v>
      </c>
      <c r="B260" s="10"/>
      <c r="C260" s="10" t="s">
        <v>685</v>
      </c>
      <c r="D260" s="205">
        <v>0.13</v>
      </c>
      <c r="E260" s="150">
        <f t="shared" si="9"/>
        <v>29049</v>
      </c>
      <c r="F260" s="150"/>
      <c r="G260" s="150"/>
      <c r="H260" s="150"/>
      <c r="I260" s="150"/>
      <c r="J260" s="150">
        <f>+인건비!$E$21</f>
        <v>223458</v>
      </c>
      <c r="K260" s="150">
        <f>TRUNC(D260*J260)</f>
        <v>29049</v>
      </c>
      <c r="L260" s="10"/>
    </row>
    <row r="261" spans="1:12" ht="18" customHeight="1">
      <c r="A261" s="143" t="s">
        <v>1187</v>
      </c>
      <c r="B261" s="10"/>
      <c r="C261" s="10" t="s">
        <v>685</v>
      </c>
      <c r="D261" s="205">
        <v>0.06</v>
      </c>
      <c r="E261" s="150">
        <f t="shared" si="9"/>
        <v>12853</v>
      </c>
      <c r="F261" s="150"/>
      <c r="G261" s="150"/>
      <c r="H261" s="150"/>
      <c r="I261" s="150"/>
      <c r="J261" s="150">
        <f>+인건비!$E$18</f>
        <v>214222</v>
      </c>
      <c r="K261" s="150">
        <f>TRUNC(D261*J261)</f>
        <v>12853</v>
      </c>
      <c r="L261" s="10"/>
    </row>
    <row r="262" spans="1:12" ht="18" customHeight="1">
      <c r="A262" s="143" t="s">
        <v>1182</v>
      </c>
      <c r="B262" s="10"/>
      <c r="C262" s="10" t="s">
        <v>685</v>
      </c>
      <c r="D262" s="205">
        <v>0.13</v>
      </c>
      <c r="E262" s="150">
        <f t="shared" si="9"/>
        <v>21520</v>
      </c>
      <c r="F262" s="150"/>
      <c r="G262" s="150"/>
      <c r="H262" s="150"/>
      <c r="I262" s="150"/>
      <c r="J262" s="150">
        <f>+인건비!$E$17</f>
        <v>165545</v>
      </c>
      <c r="K262" s="150">
        <f>TRUNC(D262*J262)</f>
        <v>21520</v>
      </c>
      <c r="L262" s="10"/>
    </row>
    <row r="263" spans="1:12" ht="18" customHeight="1">
      <c r="A263" s="143" t="s">
        <v>1204</v>
      </c>
      <c r="B263" s="10"/>
      <c r="C263" s="10" t="s">
        <v>685</v>
      </c>
      <c r="D263" s="205">
        <v>0.06</v>
      </c>
      <c r="E263" s="150">
        <f t="shared" si="9"/>
        <v>16041</v>
      </c>
      <c r="F263" s="150"/>
      <c r="G263" s="150"/>
      <c r="H263" s="150"/>
      <c r="I263" s="150"/>
      <c r="J263" s="150">
        <f>+인건비!$E$23</f>
        <v>267360</v>
      </c>
      <c r="K263" s="150">
        <f>TRUNC(D263*J263)</f>
        <v>16041</v>
      </c>
      <c r="L263" s="10"/>
    </row>
    <row r="264" spans="1:12" ht="18" customHeight="1">
      <c r="A264" s="143" t="s">
        <v>810</v>
      </c>
      <c r="B264" s="10" t="s">
        <v>1408</v>
      </c>
      <c r="C264" s="10" t="s">
        <v>665</v>
      </c>
      <c r="D264" s="208">
        <v>6.4000000000000003E-3</v>
      </c>
      <c r="E264" s="150">
        <f t="shared" si="9"/>
        <v>1408</v>
      </c>
      <c r="F264" s="150"/>
      <c r="G264" s="150"/>
      <c r="H264" s="150">
        <f>+재료비!$K$95</f>
        <v>220000</v>
      </c>
      <c r="I264" s="150">
        <f>TRUNC(D264*H264)</f>
        <v>1408</v>
      </c>
      <c r="J264" s="150"/>
      <c r="K264" s="150"/>
      <c r="L264" s="10"/>
    </row>
    <row r="265" spans="1:12" ht="18" customHeight="1">
      <c r="A265" s="143" t="s">
        <v>1420</v>
      </c>
      <c r="B265" s="10"/>
      <c r="C265" s="10" t="s">
        <v>673</v>
      </c>
      <c r="D265" s="205">
        <v>0.53</v>
      </c>
      <c r="E265" s="150">
        <f t="shared" si="9"/>
        <v>1590</v>
      </c>
      <c r="F265" s="150"/>
      <c r="G265" s="150"/>
      <c r="H265" s="150">
        <f>+재료비!$K$101</f>
        <v>3000</v>
      </c>
      <c r="I265" s="150">
        <f>TRUNC(D265*H265)</f>
        <v>1590</v>
      </c>
      <c r="J265" s="150"/>
      <c r="K265" s="150"/>
      <c r="L265" s="10"/>
    </row>
    <row r="266" spans="1:12" ht="18" customHeight="1">
      <c r="A266" s="143" t="s">
        <v>681</v>
      </c>
      <c r="B266" s="10"/>
      <c r="C266" s="10" t="s">
        <v>739</v>
      </c>
      <c r="D266" s="151">
        <v>20.5</v>
      </c>
      <c r="E266" s="150">
        <f t="shared" si="9"/>
        <v>30873</v>
      </c>
      <c r="F266" s="150"/>
      <c r="G266" s="150"/>
      <c r="H266" s="150">
        <f>+재료비!$K$7</f>
        <v>1506</v>
      </c>
      <c r="I266" s="150">
        <f>TRUNC(D266*H266)</f>
        <v>30873</v>
      </c>
      <c r="J266" s="150"/>
      <c r="K266" s="150"/>
      <c r="L266" s="10"/>
    </row>
    <row r="267" spans="1:12" ht="18" customHeight="1">
      <c r="A267" s="143" t="s">
        <v>668</v>
      </c>
      <c r="B267" s="10" t="s">
        <v>1327</v>
      </c>
      <c r="C267" s="10" t="s">
        <v>666</v>
      </c>
      <c r="D267" s="151">
        <v>50</v>
      </c>
      <c r="E267" s="150">
        <f t="shared" si="9"/>
        <v>15436</v>
      </c>
      <c r="F267" s="150"/>
      <c r="G267" s="150"/>
      <c r="H267" s="150">
        <f>+I266</f>
        <v>30873</v>
      </c>
      <c r="I267" s="150">
        <f>TRUNC(D267/100*H267)</f>
        <v>15436</v>
      </c>
      <c r="J267" s="150"/>
      <c r="K267" s="150"/>
      <c r="L267" s="10"/>
    </row>
    <row r="268" spans="1:12" ht="18" customHeight="1">
      <c r="A268" s="143" t="s">
        <v>602</v>
      </c>
      <c r="B268" s="10" t="s">
        <v>1231</v>
      </c>
      <c r="C268" s="10" t="s">
        <v>770</v>
      </c>
      <c r="D268" s="205">
        <v>0.52</v>
      </c>
      <c r="E268" s="150">
        <f t="shared" si="9"/>
        <v>75106</v>
      </c>
      <c r="F268" s="150"/>
      <c r="G268" s="150"/>
      <c r="H268" s="150"/>
      <c r="I268" s="150"/>
      <c r="J268" s="150">
        <f>+기계손료!$J$67</f>
        <v>144435</v>
      </c>
      <c r="K268" s="150">
        <f>TRUNC(D268*J268)</f>
        <v>75106</v>
      </c>
      <c r="L268" s="10"/>
    </row>
    <row r="269" spans="1:12" ht="18" customHeight="1">
      <c r="A269" s="143" t="s">
        <v>701</v>
      </c>
      <c r="B269" s="10"/>
      <c r="C269" s="10"/>
      <c r="D269" s="151"/>
      <c r="E269" s="150">
        <f>SUM(E258:E268)</f>
        <v>243036</v>
      </c>
      <c r="F269" s="150"/>
      <c r="G269" s="150">
        <f>SUM(G258:G268)</f>
        <v>39160</v>
      </c>
      <c r="H269" s="150"/>
      <c r="I269" s="150">
        <f>SUM(I258:I268)</f>
        <v>49307</v>
      </c>
      <c r="J269" s="150"/>
      <c r="K269" s="150">
        <f>SUM(K258:K268)</f>
        <v>154569</v>
      </c>
      <c r="L269" s="198"/>
    </row>
    <row r="270" spans="1:12" ht="18" customHeight="1">
      <c r="A270" s="143"/>
      <c r="B270" s="10"/>
      <c r="C270" s="10"/>
      <c r="D270" s="151"/>
      <c r="E270" s="150"/>
      <c r="F270" s="150"/>
      <c r="G270" s="150"/>
      <c r="H270" s="150"/>
      <c r="I270" s="150"/>
      <c r="J270" s="150"/>
      <c r="K270" s="150"/>
      <c r="L270" s="198"/>
    </row>
    <row r="271" spans="1:12" ht="18" customHeight="1">
      <c r="A271" s="199" t="s">
        <v>682</v>
      </c>
      <c r="B271" s="200" t="s">
        <v>1164</v>
      </c>
      <c r="C271" s="201"/>
      <c r="D271" s="202">
        <f>+집계표!$G$2</f>
        <v>1.1000000000000001</v>
      </c>
      <c r="E271" s="203">
        <f>(G271+I271+K271)</f>
        <v>43076</v>
      </c>
      <c r="F271" s="203"/>
      <c r="G271" s="203"/>
      <c r="H271" s="203"/>
      <c r="I271" s="203"/>
      <c r="J271" s="203">
        <f>+G269</f>
        <v>39160</v>
      </c>
      <c r="K271" s="203">
        <f>TRUNC(D271*J271)</f>
        <v>43076</v>
      </c>
      <c r="L271" s="10"/>
    </row>
    <row r="272" spans="1:12" ht="18" customHeight="1">
      <c r="A272" s="199" t="s">
        <v>670</v>
      </c>
      <c r="B272" s="200" t="s">
        <v>425</v>
      </c>
      <c r="C272" s="201"/>
      <c r="D272" s="202">
        <f>+집계표!$H$2</f>
        <v>0.2</v>
      </c>
      <c r="E272" s="203">
        <f>(G272+I272+K272)</f>
        <v>16447</v>
      </c>
      <c r="F272" s="203"/>
      <c r="G272" s="203"/>
      <c r="H272" s="203"/>
      <c r="I272" s="203"/>
      <c r="J272" s="203">
        <f>+J271+K271</f>
        <v>82236</v>
      </c>
      <c r="K272" s="203">
        <f>TRUNC(D272*J272)</f>
        <v>16447</v>
      </c>
      <c r="L272" s="10"/>
    </row>
    <row r="273" spans="1:12" ht="18" customHeight="1">
      <c r="A273" s="199" t="s">
        <v>718</v>
      </c>
      <c r="B273" s="200"/>
      <c r="C273" s="201"/>
      <c r="D273" s="204"/>
      <c r="E273" s="203">
        <f>SUM(E269:E272)</f>
        <v>302559</v>
      </c>
      <c r="F273" s="203"/>
      <c r="G273" s="203">
        <f>SUM(G269:G272)</f>
        <v>39160</v>
      </c>
      <c r="H273" s="203"/>
      <c r="I273" s="203">
        <f>SUM(I269:I272)</f>
        <v>49307</v>
      </c>
      <c r="J273" s="203"/>
      <c r="K273" s="203">
        <f>SUM(K269:K272)</f>
        <v>214092</v>
      </c>
      <c r="L273" s="10"/>
    </row>
    <row r="274" spans="1:12" ht="18" customHeight="1">
      <c r="A274" s="199"/>
      <c r="B274" s="139"/>
      <c r="C274" s="10"/>
      <c r="D274" s="151"/>
      <c r="E274" s="150"/>
      <c r="F274" s="150"/>
      <c r="G274" s="150"/>
      <c r="H274" s="150"/>
      <c r="I274" s="150"/>
      <c r="J274" s="150"/>
      <c r="K274" s="150"/>
      <c r="L274" s="10" t="s">
        <v>662</v>
      </c>
    </row>
    <row r="275" spans="1:12" ht="18" customHeight="1">
      <c r="A275" s="194" t="s">
        <v>1775</v>
      </c>
      <c r="B275" s="191"/>
      <c r="C275" s="10"/>
      <c r="D275" s="10"/>
      <c r="E275" s="195"/>
      <c r="F275" s="196"/>
      <c r="G275" s="195"/>
      <c r="H275" s="196"/>
      <c r="I275" s="195"/>
      <c r="J275" s="196"/>
      <c r="K275" s="195"/>
      <c r="L275" s="207"/>
    </row>
    <row r="276" spans="1:12" ht="18" customHeight="1">
      <c r="A276" s="143" t="s">
        <v>1154</v>
      </c>
      <c r="B276" s="139"/>
      <c r="C276" s="10" t="s">
        <v>685</v>
      </c>
      <c r="D276" s="205">
        <v>0.05</v>
      </c>
      <c r="E276" s="150">
        <f t="shared" ref="E276:E286" si="10">+G276+I276+K276</f>
        <v>13645</v>
      </c>
      <c r="F276" s="150">
        <f>+인건비!$D$6</f>
        <v>272915</v>
      </c>
      <c r="G276" s="150">
        <f>TRUNC(D276*F276)</f>
        <v>13645</v>
      </c>
      <c r="H276" s="192"/>
      <c r="I276" s="192"/>
      <c r="J276" s="192"/>
      <c r="K276" s="192"/>
      <c r="L276" s="10"/>
    </row>
    <row r="277" spans="1:12" ht="18" customHeight="1">
      <c r="A277" s="143" t="s">
        <v>1181</v>
      </c>
      <c r="B277" s="139"/>
      <c r="C277" s="10" t="s">
        <v>685</v>
      </c>
      <c r="D277" s="205">
        <v>0.21</v>
      </c>
      <c r="E277" s="150">
        <f t="shared" si="10"/>
        <v>50034</v>
      </c>
      <c r="F277" s="150">
        <f>+인건비!$D$9</f>
        <v>238259</v>
      </c>
      <c r="G277" s="150">
        <f>TRUNC(D277*F277)</f>
        <v>50034</v>
      </c>
      <c r="H277" s="192"/>
      <c r="I277" s="192"/>
      <c r="J277" s="192"/>
      <c r="K277" s="192"/>
      <c r="L277" s="10"/>
    </row>
    <row r="278" spans="1:12" ht="18" customHeight="1">
      <c r="A278" s="143" t="s">
        <v>678</v>
      </c>
      <c r="B278" s="10"/>
      <c r="C278" s="10" t="s">
        <v>685</v>
      </c>
      <c r="D278" s="205">
        <v>0.21</v>
      </c>
      <c r="E278" s="150">
        <f t="shared" si="10"/>
        <v>46926</v>
      </c>
      <c r="F278" s="150"/>
      <c r="G278" s="150"/>
      <c r="H278" s="150"/>
      <c r="I278" s="150"/>
      <c r="J278" s="150">
        <f>+인건비!$E$21</f>
        <v>223458</v>
      </c>
      <c r="K278" s="150">
        <f>TRUNC(D278*J278)</f>
        <v>46926</v>
      </c>
      <c r="L278" s="10"/>
    </row>
    <row r="279" spans="1:12" ht="18" customHeight="1">
      <c r="A279" s="143" t="s">
        <v>1187</v>
      </c>
      <c r="B279" s="10"/>
      <c r="C279" s="10" t="s">
        <v>685</v>
      </c>
      <c r="D279" s="205">
        <v>0.11</v>
      </c>
      <c r="E279" s="150">
        <f t="shared" si="10"/>
        <v>23564</v>
      </c>
      <c r="F279" s="150"/>
      <c r="G279" s="150"/>
      <c r="H279" s="150"/>
      <c r="I279" s="150"/>
      <c r="J279" s="150">
        <f>+인건비!$E$18</f>
        <v>214222</v>
      </c>
      <c r="K279" s="150">
        <f>TRUNC(D279*J279)</f>
        <v>23564</v>
      </c>
      <c r="L279" s="10"/>
    </row>
    <row r="280" spans="1:12" ht="18" customHeight="1">
      <c r="A280" s="143" t="s">
        <v>1182</v>
      </c>
      <c r="B280" s="10"/>
      <c r="C280" s="10" t="s">
        <v>685</v>
      </c>
      <c r="D280" s="205">
        <v>0.21</v>
      </c>
      <c r="E280" s="150">
        <f t="shared" si="10"/>
        <v>34764</v>
      </c>
      <c r="F280" s="150"/>
      <c r="G280" s="150"/>
      <c r="H280" s="150"/>
      <c r="I280" s="150"/>
      <c r="J280" s="150">
        <f>+인건비!$E$17</f>
        <v>165545</v>
      </c>
      <c r="K280" s="150">
        <f>TRUNC(D280*J280)</f>
        <v>34764</v>
      </c>
      <c r="L280" s="10"/>
    </row>
    <row r="281" spans="1:12" ht="18" customHeight="1">
      <c r="A281" s="143" t="s">
        <v>1204</v>
      </c>
      <c r="B281" s="10"/>
      <c r="C281" s="10" t="s">
        <v>685</v>
      </c>
      <c r="D281" s="205">
        <v>0.11</v>
      </c>
      <c r="E281" s="150">
        <f t="shared" si="10"/>
        <v>29409</v>
      </c>
      <c r="F281" s="150"/>
      <c r="G281" s="150"/>
      <c r="H281" s="150"/>
      <c r="I281" s="150"/>
      <c r="J281" s="150">
        <f>+인건비!$E$23</f>
        <v>267360</v>
      </c>
      <c r="K281" s="150">
        <f>TRUNC(D281*J281)</f>
        <v>29409</v>
      </c>
      <c r="L281" s="10"/>
    </row>
    <row r="282" spans="1:12" ht="18" customHeight="1">
      <c r="A282" s="143" t="s">
        <v>810</v>
      </c>
      <c r="B282" s="10" t="s">
        <v>1408</v>
      </c>
      <c r="C282" s="10" t="s">
        <v>665</v>
      </c>
      <c r="D282" s="206">
        <v>1.2E-2</v>
      </c>
      <c r="E282" s="150">
        <f t="shared" si="10"/>
        <v>2640</v>
      </c>
      <c r="F282" s="150"/>
      <c r="G282" s="150"/>
      <c r="H282" s="150">
        <f>+재료비!$K$95</f>
        <v>220000</v>
      </c>
      <c r="I282" s="150">
        <f>TRUNC(D282*H282)</f>
        <v>2640</v>
      </c>
      <c r="J282" s="150"/>
      <c r="K282" s="150"/>
      <c r="L282" s="10"/>
    </row>
    <row r="283" spans="1:12" ht="18" customHeight="1">
      <c r="A283" s="143" t="s">
        <v>1420</v>
      </c>
      <c r="B283" s="10"/>
      <c r="C283" s="10" t="s">
        <v>673</v>
      </c>
      <c r="D283" s="205">
        <v>0.53</v>
      </c>
      <c r="E283" s="150">
        <f t="shared" si="10"/>
        <v>1590</v>
      </c>
      <c r="F283" s="150"/>
      <c r="G283" s="150"/>
      <c r="H283" s="150">
        <f>+재료비!$K$101</f>
        <v>3000</v>
      </c>
      <c r="I283" s="150">
        <f>TRUNC(D283*H283)</f>
        <v>1590</v>
      </c>
      <c r="J283" s="150"/>
      <c r="K283" s="150"/>
      <c r="L283" s="10"/>
    </row>
    <row r="284" spans="1:12" ht="18" customHeight="1">
      <c r="A284" s="143" t="s">
        <v>681</v>
      </c>
      <c r="B284" s="10"/>
      <c r="C284" s="10" t="s">
        <v>739</v>
      </c>
      <c r="D284" s="151">
        <v>33.9</v>
      </c>
      <c r="E284" s="150">
        <f t="shared" si="10"/>
        <v>51053</v>
      </c>
      <c r="F284" s="150"/>
      <c r="G284" s="150"/>
      <c r="H284" s="150">
        <f>+재료비!$K$7</f>
        <v>1506</v>
      </c>
      <c r="I284" s="150">
        <f>TRUNC(D284*H284)</f>
        <v>51053</v>
      </c>
      <c r="J284" s="150"/>
      <c r="K284" s="150"/>
      <c r="L284" s="10"/>
    </row>
    <row r="285" spans="1:12" ht="18" customHeight="1">
      <c r="A285" s="143" t="s">
        <v>668</v>
      </c>
      <c r="B285" s="10" t="s">
        <v>1327</v>
      </c>
      <c r="C285" s="10" t="s">
        <v>666</v>
      </c>
      <c r="D285" s="151">
        <v>50</v>
      </c>
      <c r="E285" s="150">
        <f t="shared" si="10"/>
        <v>25526</v>
      </c>
      <c r="F285" s="150"/>
      <c r="G285" s="150"/>
      <c r="H285" s="150">
        <f>+I284</f>
        <v>51053</v>
      </c>
      <c r="I285" s="150">
        <f>TRUNC(D285/100*H285)</f>
        <v>25526</v>
      </c>
      <c r="J285" s="150"/>
      <c r="K285" s="150"/>
      <c r="L285" s="10"/>
    </row>
    <row r="286" spans="1:12" ht="18" customHeight="1">
      <c r="A286" s="143" t="s">
        <v>602</v>
      </c>
      <c r="B286" s="10" t="s">
        <v>1231</v>
      </c>
      <c r="C286" s="10" t="s">
        <v>770</v>
      </c>
      <c r="D286" s="205">
        <v>0.86</v>
      </c>
      <c r="E286" s="150">
        <f t="shared" si="10"/>
        <v>124214</v>
      </c>
      <c r="F286" s="150"/>
      <c r="G286" s="150"/>
      <c r="H286" s="150"/>
      <c r="I286" s="150"/>
      <c r="J286" s="150">
        <f>+기계손료!$J$67</f>
        <v>144435</v>
      </c>
      <c r="K286" s="150">
        <f>TRUNC(D286*J286)</f>
        <v>124214</v>
      </c>
      <c r="L286" s="10"/>
    </row>
    <row r="287" spans="1:12" ht="18" customHeight="1">
      <c r="A287" s="143" t="s">
        <v>701</v>
      </c>
      <c r="B287" s="10"/>
      <c r="C287" s="10"/>
      <c r="D287" s="151"/>
      <c r="E287" s="150">
        <f>SUM(E276:E286)</f>
        <v>403365</v>
      </c>
      <c r="F287" s="150"/>
      <c r="G287" s="150">
        <f>SUM(G276:G286)</f>
        <v>63679</v>
      </c>
      <c r="H287" s="150"/>
      <c r="I287" s="150">
        <f>SUM(I276:I286)</f>
        <v>80809</v>
      </c>
      <c r="J287" s="150"/>
      <c r="K287" s="150">
        <f>SUM(K276:K286)</f>
        <v>258877</v>
      </c>
      <c r="L287" s="198"/>
    </row>
    <row r="288" spans="1:12" ht="18" customHeight="1">
      <c r="A288" s="143"/>
      <c r="B288" s="10"/>
      <c r="C288" s="10"/>
      <c r="D288" s="151"/>
      <c r="E288" s="150"/>
      <c r="F288" s="150"/>
      <c r="G288" s="150"/>
      <c r="H288" s="150"/>
      <c r="I288" s="150"/>
      <c r="J288" s="150"/>
      <c r="K288" s="150"/>
      <c r="L288" s="198"/>
    </row>
    <row r="289" spans="1:12" ht="18" customHeight="1">
      <c r="A289" s="199" t="s">
        <v>682</v>
      </c>
      <c r="B289" s="200" t="s">
        <v>1164</v>
      </c>
      <c r="C289" s="201"/>
      <c r="D289" s="202">
        <f>+집계표!$G$2</f>
        <v>1.1000000000000001</v>
      </c>
      <c r="E289" s="203">
        <f>(G289+I289+K289)</f>
        <v>70046</v>
      </c>
      <c r="F289" s="203"/>
      <c r="G289" s="203"/>
      <c r="H289" s="203"/>
      <c r="I289" s="203"/>
      <c r="J289" s="203">
        <f>+G287</f>
        <v>63679</v>
      </c>
      <c r="K289" s="203">
        <f>TRUNC(D289*J289)</f>
        <v>70046</v>
      </c>
      <c r="L289" s="10"/>
    </row>
    <row r="290" spans="1:12" ht="18" customHeight="1">
      <c r="A290" s="199" t="s">
        <v>670</v>
      </c>
      <c r="B290" s="200" t="s">
        <v>425</v>
      </c>
      <c r="C290" s="201"/>
      <c r="D290" s="202">
        <f>+집계표!$H$2</f>
        <v>0.2</v>
      </c>
      <c r="E290" s="203">
        <f>(G290+I290+K290)</f>
        <v>26745</v>
      </c>
      <c r="F290" s="203"/>
      <c r="G290" s="203"/>
      <c r="H290" s="203"/>
      <c r="I290" s="203"/>
      <c r="J290" s="203">
        <f>+J289+K289</f>
        <v>133725</v>
      </c>
      <c r="K290" s="203">
        <f>TRUNC(D290*J290)</f>
        <v>26745</v>
      </c>
      <c r="L290" s="10"/>
    </row>
    <row r="291" spans="1:12" ht="18" customHeight="1">
      <c r="A291" s="199" t="s">
        <v>718</v>
      </c>
      <c r="B291" s="200"/>
      <c r="C291" s="201"/>
      <c r="D291" s="204"/>
      <c r="E291" s="203">
        <f>SUM(E287:E290)</f>
        <v>500156</v>
      </c>
      <c r="F291" s="203"/>
      <c r="G291" s="203">
        <f>SUM(G287:G290)</f>
        <v>63679</v>
      </c>
      <c r="H291" s="203"/>
      <c r="I291" s="203">
        <f>SUM(I287:I290)</f>
        <v>80809</v>
      </c>
      <c r="J291" s="203"/>
      <c r="K291" s="203">
        <f>SUM(K287:K290)</f>
        <v>355668</v>
      </c>
      <c r="L291" s="10"/>
    </row>
    <row r="292" spans="1:12" ht="18" customHeight="1">
      <c r="A292" s="199"/>
      <c r="B292" s="139"/>
      <c r="C292" s="10"/>
      <c r="D292" s="151"/>
      <c r="E292" s="150"/>
      <c r="F292" s="150"/>
      <c r="G292" s="150"/>
      <c r="H292" s="150"/>
      <c r="I292" s="150"/>
      <c r="J292" s="150"/>
      <c r="K292" s="150"/>
      <c r="L292" s="10" t="s">
        <v>662</v>
      </c>
    </row>
    <row r="293" spans="1:12" ht="18" customHeight="1">
      <c r="A293" s="194" t="s">
        <v>1783</v>
      </c>
      <c r="B293" s="191"/>
      <c r="C293" s="10"/>
      <c r="D293" s="10"/>
      <c r="E293" s="195"/>
      <c r="F293" s="196"/>
      <c r="G293" s="195"/>
      <c r="H293" s="196"/>
      <c r="I293" s="195"/>
      <c r="J293" s="196"/>
      <c r="K293" s="195"/>
      <c r="L293" s="207"/>
    </row>
    <row r="294" spans="1:12" ht="18" customHeight="1">
      <c r="A294" s="143" t="s">
        <v>1154</v>
      </c>
      <c r="B294" s="139"/>
      <c r="C294" s="10" t="s">
        <v>685</v>
      </c>
      <c r="D294" s="205">
        <v>0.02</v>
      </c>
      <c r="E294" s="150">
        <f t="shared" ref="E294:E304" si="11">+G294+I294+K294</f>
        <v>5458</v>
      </c>
      <c r="F294" s="150">
        <f>+인건비!$D$6</f>
        <v>272915</v>
      </c>
      <c r="G294" s="150">
        <f>TRUNC(D294*F294)</f>
        <v>5458</v>
      </c>
      <c r="H294" s="192"/>
      <c r="I294" s="192"/>
      <c r="J294" s="192"/>
      <c r="K294" s="192"/>
      <c r="L294" s="10"/>
    </row>
    <row r="295" spans="1:12" ht="18" customHeight="1">
      <c r="A295" s="143" t="s">
        <v>1181</v>
      </c>
      <c r="B295" s="139"/>
      <c r="C295" s="10" t="s">
        <v>685</v>
      </c>
      <c r="D295" s="205">
        <v>0.09</v>
      </c>
      <c r="E295" s="150">
        <f t="shared" si="11"/>
        <v>21443</v>
      </c>
      <c r="F295" s="150">
        <f>+인건비!$D$9</f>
        <v>238259</v>
      </c>
      <c r="G295" s="150">
        <f>TRUNC(D295*F295)</f>
        <v>21443</v>
      </c>
      <c r="H295" s="192"/>
      <c r="I295" s="192"/>
      <c r="J295" s="192"/>
      <c r="K295" s="192"/>
      <c r="L295" s="10"/>
    </row>
    <row r="296" spans="1:12" ht="18" customHeight="1">
      <c r="A296" s="143" t="s">
        <v>678</v>
      </c>
      <c r="B296" s="10"/>
      <c r="C296" s="10" t="s">
        <v>685</v>
      </c>
      <c r="D296" s="205">
        <v>0.09</v>
      </c>
      <c r="E296" s="150">
        <f t="shared" si="11"/>
        <v>20111</v>
      </c>
      <c r="F296" s="150"/>
      <c r="G296" s="150"/>
      <c r="H296" s="150"/>
      <c r="I296" s="150"/>
      <c r="J296" s="150">
        <f>+인건비!$E$21</f>
        <v>223458</v>
      </c>
      <c r="K296" s="150">
        <f>TRUNC(D296*J296)</f>
        <v>20111</v>
      </c>
      <c r="L296" s="10"/>
    </row>
    <row r="297" spans="1:12" ht="18" customHeight="1">
      <c r="A297" s="143" t="s">
        <v>1187</v>
      </c>
      <c r="B297" s="10"/>
      <c r="C297" s="10" t="s">
        <v>685</v>
      </c>
      <c r="D297" s="205">
        <v>0.04</v>
      </c>
      <c r="E297" s="150">
        <f t="shared" si="11"/>
        <v>8568</v>
      </c>
      <c r="F297" s="150"/>
      <c r="G297" s="150"/>
      <c r="H297" s="150"/>
      <c r="I297" s="150"/>
      <c r="J297" s="150">
        <f>+인건비!$E$18</f>
        <v>214222</v>
      </c>
      <c r="K297" s="150">
        <f>TRUNC(D297*J297)</f>
        <v>8568</v>
      </c>
      <c r="L297" s="10"/>
    </row>
    <row r="298" spans="1:12" ht="18" customHeight="1">
      <c r="A298" s="143" t="s">
        <v>1182</v>
      </c>
      <c r="B298" s="10"/>
      <c r="C298" s="10" t="s">
        <v>685</v>
      </c>
      <c r="D298" s="205">
        <v>0.09</v>
      </c>
      <c r="E298" s="150">
        <f t="shared" si="11"/>
        <v>14899</v>
      </c>
      <c r="F298" s="150"/>
      <c r="G298" s="150"/>
      <c r="H298" s="150"/>
      <c r="I298" s="150"/>
      <c r="J298" s="150">
        <f>+인건비!$E$17</f>
        <v>165545</v>
      </c>
      <c r="K298" s="150">
        <f>TRUNC(D298*J298)</f>
        <v>14899</v>
      </c>
      <c r="L298" s="10"/>
    </row>
    <row r="299" spans="1:12" ht="18" customHeight="1">
      <c r="A299" s="143" t="s">
        <v>1204</v>
      </c>
      <c r="B299" s="10"/>
      <c r="C299" s="10" t="s">
        <v>685</v>
      </c>
      <c r="D299" s="205">
        <v>0.04</v>
      </c>
      <c r="E299" s="150">
        <f t="shared" si="11"/>
        <v>10694</v>
      </c>
      <c r="F299" s="150"/>
      <c r="G299" s="150"/>
      <c r="H299" s="150"/>
      <c r="I299" s="150"/>
      <c r="J299" s="150">
        <f>+인건비!$E$23</f>
        <v>267360</v>
      </c>
      <c r="K299" s="150">
        <f>TRUNC(D299*J299)</f>
        <v>10694</v>
      </c>
      <c r="L299" s="10"/>
    </row>
    <row r="300" spans="1:12" ht="18" customHeight="1">
      <c r="A300" s="143" t="s">
        <v>810</v>
      </c>
      <c r="B300" s="10" t="s">
        <v>1408</v>
      </c>
      <c r="C300" s="10" t="s">
        <v>665</v>
      </c>
      <c r="D300" s="206">
        <v>4.0000000000000001E-3</v>
      </c>
      <c r="E300" s="150">
        <f t="shared" si="11"/>
        <v>880</v>
      </c>
      <c r="F300" s="150"/>
      <c r="G300" s="150"/>
      <c r="H300" s="150">
        <f>+재료비!$K$95</f>
        <v>220000</v>
      </c>
      <c r="I300" s="150">
        <f>TRUNC(D300*H300)</f>
        <v>880</v>
      </c>
      <c r="J300" s="150"/>
      <c r="K300" s="150"/>
      <c r="L300" s="10"/>
    </row>
    <row r="301" spans="1:12" ht="18" customHeight="1">
      <c r="A301" s="143" t="s">
        <v>1420</v>
      </c>
      <c r="B301" s="10"/>
      <c r="C301" s="10" t="s">
        <v>673</v>
      </c>
      <c r="D301" s="205">
        <v>0.53</v>
      </c>
      <c r="E301" s="150">
        <f t="shared" si="11"/>
        <v>1590</v>
      </c>
      <c r="F301" s="150"/>
      <c r="G301" s="150"/>
      <c r="H301" s="150">
        <f>+재료비!$K$101</f>
        <v>3000</v>
      </c>
      <c r="I301" s="150">
        <f>TRUNC(D301*H301)</f>
        <v>1590</v>
      </c>
      <c r="J301" s="150"/>
      <c r="K301" s="150"/>
      <c r="L301" s="10"/>
    </row>
    <row r="302" spans="1:12" ht="18" customHeight="1">
      <c r="A302" s="143" t="s">
        <v>681</v>
      </c>
      <c r="B302" s="10"/>
      <c r="C302" s="10" t="s">
        <v>739</v>
      </c>
      <c r="D302" s="206">
        <v>13.4</v>
      </c>
      <c r="E302" s="150">
        <f t="shared" si="11"/>
        <v>20180</v>
      </c>
      <c r="F302" s="150"/>
      <c r="G302" s="150"/>
      <c r="H302" s="150">
        <f>+재료비!$K$7</f>
        <v>1506</v>
      </c>
      <c r="I302" s="150">
        <f>TRUNC(D302*H302)</f>
        <v>20180</v>
      </c>
      <c r="J302" s="150"/>
      <c r="K302" s="150"/>
      <c r="L302" s="10"/>
    </row>
    <row r="303" spans="1:12" ht="18" customHeight="1">
      <c r="A303" s="143" t="s">
        <v>668</v>
      </c>
      <c r="B303" s="10" t="s">
        <v>1327</v>
      </c>
      <c r="C303" s="10" t="s">
        <v>666</v>
      </c>
      <c r="D303" s="206">
        <v>50</v>
      </c>
      <c r="E303" s="150">
        <f t="shared" si="11"/>
        <v>10090</v>
      </c>
      <c r="F303" s="150"/>
      <c r="G303" s="150"/>
      <c r="H303" s="150">
        <f>+I302</f>
        <v>20180</v>
      </c>
      <c r="I303" s="150">
        <f>TRUNC(D303/100*H303)</f>
        <v>10090</v>
      </c>
      <c r="J303" s="150"/>
      <c r="K303" s="150"/>
      <c r="L303" s="10"/>
    </row>
    <row r="304" spans="1:12" ht="18" customHeight="1">
      <c r="A304" s="143" t="s">
        <v>602</v>
      </c>
      <c r="B304" s="10" t="s">
        <v>1231</v>
      </c>
      <c r="C304" s="10" t="s">
        <v>770</v>
      </c>
      <c r="D304" s="205">
        <v>0.34</v>
      </c>
      <c r="E304" s="150">
        <f t="shared" si="11"/>
        <v>49107</v>
      </c>
      <c r="F304" s="150"/>
      <c r="G304" s="150"/>
      <c r="H304" s="150"/>
      <c r="I304" s="150"/>
      <c r="J304" s="150">
        <f>+기계손료!$J$67</f>
        <v>144435</v>
      </c>
      <c r="K304" s="150">
        <f>TRUNC(D304*J304)</f>
        <v>49107</v>
      </c>
      <c r="L304" s="10"/>
    </row>
    <row r="305" spans="1:12" ht="18" customHeight="1">
      <c r="A305" s="143" t="s">
        <v>701</v>
      </c>
      <c r="B305" s="10"/>
      <c r="C305" s="10"/>
      <c r="D305" s="151"/>
      <c r="E305" s="150">
        <f>SUM(E294:E304)</f>
        <v>163020</v>
      </c>
      <c r="F305" s="150"/>
      <c r="G305" s="150">
        <f>SUM(G294:G304)</f>
        <v>26901</v>
      </c>
      <c r="H305" s="150"/>
      <c r="I305" s="150">
        <f>SUM(I294:I304)</f>
        <v>32740</v>
      </c>
      <c r="J305" s="150"/>
      <c r="K305" s="150">
        <f>SUM(K294:K304)</f>
        <v>103379</v>
      </c>
      <c r="L305" s="198"/>
    </row>
    <row r="306" spans="1:12" ht="18" customHeight="1">
      <c r="A306" s="143"/>
      <c r="B306" s="10"/>
      <c r="C306" s="10"/>
      <c r="D306" s="151"/>
      <c r="E306" s="150"/>
      <c r="F306" s="150"/>
      <c r="G306" s="150"/>
      <c r="H306" s="150"/>
      <c r="I306" s="150"/>
      <c r="J306" s="150"/>
      <c r="K306" s="150"/>
      <c r="L306" s="198"/>
    </row>
    <row r="307" spans="1:12" ht="18" customHeight="1">
      <c r="A307" s="199" t="s">
        <v>682</v>
      </c>
      <c r="B307" s="200" t="s">
        <v>1164</v>
      </c>
      <c r="C307" s="201"/>
      <c r="D307" s="202">
        <f>+집계표!$G$2</f>
        <v>1.1000000000000001</v>
      </c>
      <c r="E307" s="203">
        <f>(G307+I307+K307)</f>
        <v>29591</v>
      </c>
      <c r="F307" s="203"/>
      <c r="G307" s="203"/>
      <c r="H307" s="203"/>
      <c r="I307" s="203"/>
      <c r="J307" s="203">
        <f>+G305</f>
        <v>26901</v>
      </c>
      <c r="K307" s="203">
        <f>TRUNC(D307*J307)</f>
        <v>29591</v>
      </c>
      <c r="L307" s="10"/>
    </row>
    <row r="308" spans="1:12" ht="18" customHeight="1">
      <c r="A308" s="199" t="s">
        <v>670</v>
      </c>
      <c r="B308" s="200" t="s">
        <v>425</v>
      </c>
      <c r="C308" s="201"/>
      <c r="D308" s="202">
        <f>+집계표!$H$2</f>
        <v>0.2</v>
      </c>
      <c r="E308" s="203">
        <f>(G308+I308+K308)</f>
        <v>11298</v>
      </c>
      <c r="F308" s="203"/>
      <c r="G308" s="203"/>
      <c r="H308" s="203"/>
      <c r="I308" s="203"/>
      <c r="J308" s="203">
        <f>+J307+K307</f>
        <v>56492</v>
      </c>
      <c r="K308" s="203">
        <f>TRUNC(D308*J308)</f>
        <v>11298</v>
      </c>
      <c r="L308" s="10"/>
    </row>
    <row r="309" spans="1:12" ht="18" customHeight="1">
      <c r="A309" s="199" t="s">
        <v>718</v>
      </c>
      <c r="B309" s="200"/>
      <c r="C309" s="201"/>
      <c r="D309" s="204"/>
      <c r="E309" s="203">
        <f>SUM(E305:E308)</f>
        <v>203909</v>
      </c>
      <c r="F309" s="203"/>
      <c r="G309" s="203">
        <f>SUM(G305:G308)</f>
        <v>26901</v>
      </c>
      <c r="H309" s="203"/>
      <c r="I309" s="203">
        <f>SUM(I305:I308)</f>
        <v>32740</v>
      </c>
      <c r="J309" s="203"/>
      <c r="K309" s="203">
        <f>SUM(K305:K308)</f>
        <v>144268</v>
      </c>
      <c r="L309" s="10"/>
    </row>
    <row r="310" spans="1:12" ht="18" customHeight="1">
      <c r="A310" s="199"/>
      <c r="B310" s="139"/>
      <c r="C310" s="10"/>
      <c r="D310" s="151"/>
      <c r="E310" s="150"/>
      <c r="F310" s="150"/>
      <c r="G310" s="150"/>
      <c r="H310" s="150"/>
      <c r="I310" s="150"/>
      <c r="J310" s="150"/>
      <c r="K310" s="150"/>
      <c r="L310" s="10" t="s">
        <v>662</v>
      </c>
    </row>
    <row r="311" spans="1:12" ht="18" customHeight="1">
      <c r="A311" s="194" t="s">
        <v>1784</v>
      </c>
      <c r="B311" s="191"/>
      <c r="C311" s="10"/>
      <c r="D311" s="10"/>
      <c r="E311" s="195"/>
      <c r="F311" s="196"/>
      <c r="G311" s="195"/>
      <c r="H311" s="196"/>
      <c r="I311" s="195"/>
      <c r="J311" s="196"/>
      <c r="K311" s="195"/>
      <c r="L311" s="207"/>
    </row>
    <row r="312" spans="1:12" ht="18" customHeight="1">
      <c r="A312" s="143" t="s">
        <v>1154</v>
      </c>
      <c r="B312" s="139"/>
      <c r="C312" s="10" t="s">
        <v>685</v>
      </c>
      <c r="D312" s="205">
        <v>0.02</v>
      </c>
      <c r="E312" s="150">
        <f t="shared" ref="E312:E322" si="12">+G312+I312+K312</f>
        <v>5458</v>
      </c>
      <c r="F312" s="150">
        <f>+인건비!$D$6</f>
        <v>272915</v>
      </c>
      <c r="G312" s="150">
        <f>TRUNC(D312*F312)</f>
        <v>5458</v>
      </c>
      <c r="H312" s="192"/>
      <c r="I312" s="192"/>
      <c r="J312" s="192"/>
      <c r="K312" s="192"/>
      <c r="L312" s="10"/>
    </row>
    <row r="313" spans="1:12" ht="18" customHeight="1">
      <c r="A313" s="143" t="s">
        <v>1181</v>
      </c>
      <c r="B313" s="139"/>
      <c r="C313" s="10" t="s">
        <v>685</v>
      </c>
      <c r="D313" s="205">
        <v>0.08</v>
      </c>
      <c r="E313" s="150">
        <f t="shared" si="12"/>
        <v>19060</v>
      </c>
      <c r="F313" s="150">
        <f>+인건비!$D$9</f>
        <v>238259</v>
      </c>
      <c r="G313" s="150">
        <f>TRUNC(D313*F313)</f>
        <v>19060</v>
      </c>
      <c r="H313" s="192"/>
      <c r="I313" s="192"/>
      <c r="J313" s="192"/>
      <c r="K313" s="192"/>
      <c r="L313" s="10"/>
    </row>
    <row r="314" spans="1:12" ht="18" customHeight="1">
      <c r="A314" s="143" t="s">
        <v>678</v>
      </c>
      <c r="B314" s="10"/>
      <c r="C314" s="10" t="s">
        <v>685</v>
      </c>
      <c r="D314" s="205">
        <v>0.08</v>
      </c>
      <c r="E314" s="150">
        <f t="shared" si="12"/>
        <v>17876</v>
      </c>
      <c r="F314" s="150"/>
      <c r="G314" s="150"/>
      <c r="H314" s="150"/>
      <c r="I314" s="150"/>
      <c r="J314" s="150">
        <f>+인건비!$E$21</f>
        <v>223458</v>
      </c>
      <c r="K314" s="150">
        <f>TRUNC(D314*J314)</f>
        <v>17876</v>
      </c>
      <c r="L314" s="10"/>
    </row>
    <row r="315" spans="1:12" ht="18" customHeight="1">
      <c r="A315" s="143" t="s">
        <v>1187</v>
      </c>
      <c r="B315" s="10"/>
      <c r="C315" s="10" t="s">
        <v>685</v>
      </c>
      <c r="D315" s="205">
        <v>0.04</v>
      </c>
      <c r="E315" s="150">
        <f t="shared" si="12"/>
        <v>8568</v>
      </c>
      <c r="F315" s="150"/>
      <c r="G315" s="150"/>
      <c r="H315" s="150"/>
      <c r="I315" s="150"/>
      <c r="J315" s="150">
        <f>+인건비!$E$18</f>
        <v>214222</v>
      </c>
      <c r="K315" s="150">
        <f>TRUNC(D315*J315)</f>
        <v>8568</v>
      </c>
      <c r="L315" s="10"/>
    </row>
    <row r="316" spans="1:12" ht="18" customHeight="1">
      <c r="A316" s="143" t="s">
        <v>1182</v>
      </c>
      <c r="B316" s="10"/>
      <c r="C316" s="10" t="s">
        <v>685</v>
      </c>
      <c r="D316" s="205">
        <v>0.08</v>
      </c>
      <c r="E316" s="150">
        <f t="shared" si="12"/>
        <v>13243</v>
      </c>
      <c r="F316" s="150"/>
      <c r="G316" s="150"/>
      <c r="H316" s="150"/>
      <c r="I316" s="150"/>
      <c r="J316" s="150">
        <f>+인건비!$E$17</f>
        <v>165545</v>
      </c>
      <c r="K316" s="150">
        <f>TRUNC(D316*J316)</f>
        <v>13243</v>
      </c>
      <c r="L316" s="10"/>
    </row>
    <row r="317" spans="1:12" ht="18" customHeight="1">
      <c r="A317" s="143" t="s">
        <v>1204</v>
      </c>
      <c r="B317" s="10"/>
      <c r="C317" s="10" t="s">
        <v>685</v>
      </c>
      <c r="D317" s="205">
        <v>0.04</v>
      </c>
      <c r="E317" s="150">
        <f t="shared" si="12"/>
        <v>10694</v>
      </c>
      <c r="F317" s="150"/>
      <c r="G317" s="150"/>
      <c r="H317" s="150"/>
      <c r="I317" s="150"/>
      <c r="J317" s="150">
        <f>+인건비!$E$23</f>
        <v>267360</v>
      </c>
      <c r="K317" s="150">
        <f>TRUNC(D317*J317)</f>
        <v>10694</v>
      </c>
      <c r="L317" s="10"/>
    </row>
    <row r="318" spans="1:12" ht="18" customHeight="1">
      <c r="A318" s="143" t="s">
        <v>810</v>
      </c>
      <c r="B318" s="10" t="s">
        <v>1421</v>
      </c>
      <c r="C318" s="10" t="s">
        <v>665</v>
      </c>
      <c r="D318" s="208">
        <v>3.2000000000000002E-3</v>
      </c>
      <c r="E318" s="150">
        <f t="shared" si="12"/>
        <v>928</v>
      </c>
      <c r="F318" s="150"/>
      <c r="G318" s="150"/>
      <c r="H318" s="150">
        <f>+재료비!$K$96</f>
        <v>290000</v>
      </c>
      <c r="I318" s="150">
        <f>TRUNC(D318*H318)</f>
        <v>928</v>
      </c>
      <c r="J318" s="150"/>
      <c r="K318" s="150"/>
      <c r="L318" s="10"/>
    </row>
    <row r="319" spans="1:12" ht="18" customHeight="1">
      <c r="A319" s="143" t="s">
        <v>1420</v>
      </c>
      <c r="B319" s="10"/>
      <c r="C319" s="10" t="s">
        <v>673</v>
      </c>
      <c r="D319" s="151">
        <v>0.7</v>
      </c>
      <c r="E319" s="150">
        <f t="shared" si="12"/>
        <v>2100</v>
      </c>
      <c r="F319" s="150"/>
      <c r="G319" s="150"/>
      <c r="H319" s="150">
        <f>+재료비!$K$101</f>
        <v>3000</v>
      </c>
      <c r="I319" s="150">
        <f>TRUNC(D319*H319)</f>
        <v>2100</v>
      </c>
      <c r="J319" s="150"/>
      <c r="K319" s="150"/>
      <c r="L319" s="10"/>
    </row>
    <row r="320" spans="1:12" ht="18" customHeight="1">
      <c r="A320" s="143" t="s">
        <v>681</v>
      </c>
      <c r="B320" s="10"/>
      <c r="C320" s="10" t="s">
        <v>739</v>
      </c>
      <c r="D320" s="151">
        <v>11.8</v>
      </c>
      <c r="E320" s="150">
        <f t="shared" si="12"/>
        <v>17770</v>
      </c>
      <c r="F320" s="150"/>
      <c r="G320" s="150"/>
      <c r="H320" s="150">
        <f>+재료비!$K$7</f>
        <v>1506</v>
      </c>
      <c r="I320" s="150">
        <f>TRUNC(D320*H320)</f>
        <v>17770</v>
      </c>
      <c r="J320" s="150"/>
      <c r="K320" s="150"/>
      <c r="L320" s="10"/>
    </row>
    <row r="321" spans="1:12" ht="18" customHeight="1">
      <c r="A321" s="143" t="s">
        <v>668</v>
      </c>
      <c r="B321" s="10" t="s">
        <v>1327</v>
      </c>
      <c r="C321" s="10" t="s">
        <v>666</v>
      </c>
      <c r="D321" s="151">
        <v>50</v>
      </c>
      <c r="E321" s="150">
        <f t="shared" si="12"/>
        <v>8885</v>
      </c>
      <c r="F321" s="150"/>
      <c r="G321" s="150"/>
      <c r="H321" s="150">
        <f>+I320</f>
        <v>17770</v>
      </c>
      <c r="I321" s="150">
        <f>TRUNC(D321/100*H321)</f>
        <v>8885</v>
      </c>
      <c r="J321" s="150"/>
      <c r="K321" s="150"/>
      <c r="L321" s="10"/>
    </row>
    <row r="322" spans="1:12" ht="18" customHeight="1">
      <c r="A322" s="143" t="s">
        <v>602</v>
      </c>
      <c r="B322" s="10" t="s">
        <v>1231</v>
      </c>
      <c r="C322" s="10" t="s">
        <v>770</v>
      </c>
      <c r="D322" s="151">
        <v>0.3</v>
      </c>
      <c r="E322" s="150">
        <f t="shared" si="12"/>
        <v>43330</v>
      </c>
      <c r="F322" s="150"/>
      <c r="G322" s="150"/>
      <c r="H322" s="150"/>
      <c r="I322" s="150"/>
      <c r="J322" s="150">
        <f>+기계손료!$J$67</f>
        <v>144435</v>
      </c>
      <c r="K322" s="150">
        <f>TRUNC(D322*J322)</f>
        <v>43330</v>
      </c>
      <c r="L322" s="10"/>
    </row>
    <row r="323" spans="1:12" ht="18" customHeight="1">
      <c r="A323" s="143" t="s">
        <v>701</v>
      </c>
      <c r="B323" s="10"/>
      <c r="C323" s="10"/>
      <c r="D323" s="151"/>
      <c r="E323" s="150">
        <f>SUM(E312:E322)</f>
        <v>147912</v>
      </c>
      <c r="F323" s="150"/>
      <c r="G323" s="150">
        <f>SUM(G312:G322)</f>
        <v>24518</v>
      </c>
      <c r="H323" s="150"/>
      <c r="I323" s="150">
        <f>SUM(I312:I322)</f>
        <v>29683</v>
      </c>
      <c r="J323" s="150"/>
      <c r="K323" s="150">
        <f>SUM(K312:K322)</f>
        <v>93711</v>
      </c>
      <c r="L323" s="198"/>
    </row>
    <row r="324" spans="1:12" ht="18" customHeight="1">
      <c r="A324" s="143"/>
      <c r="B324" s="10"/>
      <c r="C324" s="10"/>
      <c r="D324" s="151"/>
      <c r="E324" s="150"/>
      <c r="F324" s="150"/>
      <c r="G324" s="150"/>
      <c r="H324" s="150"/>
      <c r="I324" s="150"/>
      <c r="J324" s="150"/>
      <c r="K324" s="150"/>
      <c r="L324" s="198"/>
    </row>
    <row r="325" spans="1:12" ht="18" customHeight="1">
      <c r="A325" s="199" t="s">
        <v>682</v>
      </c>
      <c r="B325" s="200" t="s">
        <v>1164</v>
      </c>
      <c r="C325" s="201"/>
      <c r="D325" s="202">
        <f>+집계표!$G$2</f>
        <v>1.1000000000000001</v>
      </c>
      <c r="E325" s="203">
        <f>(G325+I325+K325)</f>
        <v>26969</v>
      </c>
      <c r="F325" s="203"/>
      <c r="G325" s="203"/>
      <c r="H325" s="203"/>
      <c r="I325" s="203"/>
      <c r="J325" s="203">
        <f>+G323</f>
        <v>24518</v>
      </c>
      <c r="K325" s="203">
        <f>TRUNC(D325*J325)</f>
        <v>26969</v>
      </c>
      <c r="L325" s="10"/>
    </row>
    <row r="326" spans="1:12" ht="18" customHeight="1">
      <c r="A326" s="199" t="s">
        <v>670</v>
      </c>
      <c r="B326" s="200" t="s">
        <v>425</v>
      </c>
      <c r="C326" s="201"/>
      <c r="D326" s="202">
        <f>+집계표!$H$2</f>
        <v>0.2</v>
      </c>
      <c r="E326" s="203">
        <f>(G326+I326+K326)</f>
        <v>10297</v>
      </c>
      <c r="F326" s="203"/>
      <c r="G326" s="203"/>
      <c r="H326" s="203"/>
      <c r="I326" s="203"/>
      <c r="J326" s="203">
        <f>+J325+K325</f>
        <v>51487</v>
      </c>
      <c r="K326" s="203">
        <f>TRUNC(D326*J326)</f>
        <v>10297</v>
      </c>
      <c r="L326" s="10"/>
    </row>
    <row r="327" spans="1:12" ht="18" customHeight="1">
      <c r="A327" s="199" t="s">
        <v>718</v>
      </c>
      <c r="B327" s="200"/>
      <c r="C327" s="201"/>
      <c r="D327" s="204"/>
      <c r="E327" s="203">
        <f>SUM(E323:E326)</f>
        <v>185178</v>
      </c>
      <c r="F327" s="203"/>
      <c r="G327" s="203">
        <f>SUM(G323:G326)</f>
        <v>24518</v>
      </c>
      <c r="H327" s="203"/>
      <c r="I327" s="203">
        <f>SUM(I323:I326)</f>
        <v>29683</v>
      </c>
      <c r="J327" s="203"/>
      <c r="K327" s="203">
        <f>SUM(K323:K326)</f>
        <v>130977</v>
      </c>
      <c r="L327" s="10"/>
    </row>
    <row r="328" spans="1:12" ht="18" customHeight="1">
      <c r="A328" s="199"/>
      <c r="B328" s="139"/>
      <c r="C328" s="10"/>
      <c r="D328" s="151"/>
      <c r="E328" s="150"/>
      <c r="F328" s="150"/>
      <c r="G328" s="150"/>
      <c r="H328" s="150"/>
      <c r="I328" s="150"/>
      <c r="J328" s="150"/>
      <c r="K328" s="150"/>
      <c r="L328" s="10" t="s">
        <v>662</v>
      </c>
    </row>
    <row r="329" spans="1:12" ht="18" customHeight="1">
      <c r="A329" s="194" t="s">
        <v>1774</v>
      </c>
      <c r="B329" s="191"/>
      <c r="C329" s="10"/>
      <c r="D329" s="10"/>
      <c r="E329" s="195"/>
      <c r="F329" s="196"/>
      <c r="G329" s="195"/>
      <c r="H329" s="196"/>
      <c r="I329" s="195"/>
      <c r="J329" s="196"/>
      <c r="K329" s="195"/>
      <c r="L329" s="207"/>
    </row>
    <row r="330" spans="1:12" ht="18" customHeight="1">
      <c r="A330" s="143" t="s">
        <v>1154</v>
      </c>
      <c r="B330" s="139"/>
      <c r="C330" s="10" t="s">
        <v>685</v>
      </c>
      <c r="D330" s="205">
        <v>0.03</v>
      </c>
      <c r="E330" s="150">
        <f t="shared" ref="E330:E340" si="13">+G330+I330+K330</f>
        <v>8187</v>
      </c>
      <c r="F330" s="150">
        <f>+인건비!$D$6</f>
        <v>272915</v>
      </c>
      <c r="G330" s="150">
        <f>TRUNC(D330*F330)</f>
        <v>8187</v>
      </c>
      <c r="H330" s="192"/>
      <c r="I330" s="192"/>
      <c r="J330" s="192"/>
      <c r="K330" s="192"/>
      <c r="L330" s="10"/>
    </row>
    <row r="331" spans="1:12" ht="18" customHeight="1">
      <c r="A331" s="143" t="s">
        <v>1181</v>
      </c>
      <c r="B331" s="139"/>
      <c r="C331" s="10" t="s">
        <v>685</v>
      </c>
      <c r="D331" s="205">
        <v>0.11</v>
      </c>
      <c r="E331" s="150">
        <f t="shared" si="13"/>
        <v>26208</v>
      </c>
      <c r="F331" s="150">
        <f>+인건비!$D$9</f>
        <v>238259</v>
      </c>
      <c r="G331" s="150">
        <f>TRUNC(D331*F331)</f>
        <v>26208</v>
      </c>
      <c r="H331" s="192"/>
      <c r="I331" s="192"/>
      <c r="J331" s="192"/>
      <c r="K331" s="192"/>
      <c r="L331" s="10"/>
    </row>
    <row r="332" spans="1:12" ht="18" customHeight="1">
      <c r="A332" s="143" t="s">
        <v>678</v>
      </c>
      <c r="B332" s="10"/>
      <c r="C332" s="10" t="s">
        <v>685</v>
      </c>
      <c r="D332" s="205">
        <v>0.11</v>
      </c>
      <c r="E332" s="150">
        <f t="shared" si="13"/>
        <v>24580</v>
      </c>
      <c r="F332" s="150"/>
      <c r="G332" s="150"/>
      <c r="H332" s="150"/>
      <c r="I332" s="150"/>
      <c r="J332" s="150">
        <f>+인건비!$E$21</f>
        <v>223458</v>
      </c>
      <c r="K332" s="150">
        <f>TRUNC(D332*J332)</f>
        <v>24580</v>
      </c>
      <c r="L332" s="10"/>
    </row>
    <row r="333" spans="1:12" ht="18" customHeight="1">
      <c r="A333" s="143" t="s">
        <v>1187</v>
      </c>
      <c r="B333" s="10"/>
      <c r="C333" s="10" t="s">
        <v>685</v>
      </c>
      <c r="D333" s="205">
        <v>0.05</v>
      </c>
      <c r="E333" s="150">
        <f t="shared" si="13"/>
        <v>10711</v>
      </c>
      <c r="F333" s="150"/>
      <c r="G333" s="150"/>
      <c r="H333" s="150"/>
      <c r="I333" s="150"/>
      <c r="J333" s="150">
        <f>+인건비!$E$18</f>
        <v>214222</v>
      </c>
      <c r="K333" s="150">
        <f>TRUNC(D333*J333)</f>
        <v>10711</v>
      </c>
      <c r="L333" s="10"/>
    </row>
    <row r="334" spans="1:12" ht="18" customHeight="1">
      <c r="A334" s="143" t="s">
        <v>1182</v>
      </c>
      <c r="B334" s="10"/>
      <c r="C334" s="10" t="s">
        <v>685</v>
      </c>
      <c r="D334" s="205">
        <v>0.11</v>
      </c>
      <c r="E334" s="150">
        <f t="shared" si="13"/>
        <v>18209</v>
      </c>
      <c r="F334" s="150"/>
      <c r="G334" s="150"/>
      <c r="H334" s="150"/>
      <c r="I334" s="150"/>
      <c r="J334" s="150">
        <f>+인건비!$E$17</f>
        <v>165545</v>
      </c>
      <c r="K334" s="150">
        <f>TRUNC(D334*J334)</f>
        <v>18209</v>
      </c>
      <c r="L334" s="10"/>
    </row>
    <row r="335" spans="1:12" ht="18" customHeight="1">
      <c r="A335" s="143" t="s">
        <v>1204</v>
      </c>
      <c r="B335" s="10"/>
      <c r="C335" s="10" t="s">
        <v>685</v>
      </c>
      <c r="D335" s="205">
        <v>0.05</v>
      </c>
      <c r="E335" s="150">
        <f t="shared" si="13"/>
        <v>13368</v>
      </c>
      <c r="F335" s="150"/>
      <c r="G335" s="150"/>
      <c r="H335" s="150"/>
      <c r="I335" s="150"/>
      <c r="J335" s="150">
        <f>+인건비!$E$23</f>
        <v>267360</v>
      </c>
      <c r="K335" s="150">
        <f>TRUNC(D335*J335)</f>
        <v>13368</v>
      </c>
      <c r="L335" s="10"/>
    </row>
    <row r="336" spans="1:12" ht="18" customHeight="1">
      <c r="A336" s="143" t="s">
        <v>810</v>
      </c>
      <c r="B336" s="10" t="s">
        <v>1421</v>
      </c>
      <c r="C336" s="10" t="s">
        <v>665</v>
      </c>
      <c r="D336" s="208">
        <v>4.1000000000000003E-3</v>
      </c>
      <c r="E336" s="150">
        <f t="shared" si="13"/>
        <v>1189</v>
      </c>
      <c r="F336" s="150"/>
      <c r="G336" s="150"/>
      <c r="H336" s="150">
        <f>+재료비!$K$96</f>
        <v>290000</v>
      </c>
      <c r="I336" s="150">
        <f>TRUNC(D336*H336)</f>
        <v>1189</v>
      </c>
      <c r="J336" s="150"/>
      <c r="K336" s="150"/>
      <c r="L336" s="10"/>
    </row>
    <row r="337" spans="1:12" ht="18" customHeight="1">
      <c r="A337" s="143" t="s">
        <v>1420</v>
      </c>
      <c r="B337" s="10"/>
      <c r="C337" s="10" t="s">
        <v>673</v>
      </c>
      <c r="D337" s="151">
        <v>0.7</v>
      </c>
      <c r="E337" s="150">
        <f t="shared" si="13"/>
        <v>2100</v>
      </c>
      <c r="F337" s="150"/>
      <c r="G337" s="150"/>
      <c r="H337" s="150">
        <f>+재료비!$K$101</f>
        <v>3000</v>
      </c>
      <c r="I337" s="150">
        <f>TRUNC(D337*H337)</f>
        <v>2100</v>
      </c>
      <c r="J337" s="150"/>
      <c r="K337" s="150"/>
      <c r="L337" s="10"/>
    </row>
    <row r="338" spans="1:12" ht="18" customHeight="1">
      <c r="A338" s="143" t="s">
        <v>681</v>
      </c>
      <c r="B338" s="10"/>
      <c r="C338" s="10" t="s">
        <v>739</v>
      </c>
      <c r="D338" s="151">
        <v>16.899999999999999</v>
      </c>
      <c r="E338" s="150">
        <f t="shared" si="13"/>
        <v>25451</v>
      </c>
      <c r="F338" s="150"/>
      <c r="G338" s="150"/>
      <c r="H338" s="150">
        <f>+재료비!$K$7</f>
        <v>1506</v>
      </c>
      <c r="I338" s="150">
        <f>TRUNC(D338*H338)</f>
        <v>25451</v>
      </c>
      <c r="J338" s="150"/>
      <c r="K338" s="150"/>
      <c r="L338" s="10"/>
    </row>
    <row r="339" spans="1:12" ht="18" customHeight="1">
      <c r="A339" s="143" t="s">
        <v>668</v>
      </c>
      <c r="B339" s="10" t="s">
        <v>1327</v>
      </c>
      <c r="C339" s="10" t="s">
        <v>666</v>
      </c>
      <c r="D339" s="151">
        <v>50</v>
      </c>
      <c r="E339" s="150">
        <f t="shared" si="13"/>
        <v>12725</v>
      </c>
      <c r="F339" s="150"/>
      <c r="G339" s="150"/>
      <c r="H339" s="150">
        <f>+I338</f>
        <v>25451</v>
      </c>
      <c r="I339" s="150">
        <f>TRUNC(D339/100*H339)</f>
        <v>12725</v>
      </c>
      <c r="J339" s="150"/>
      <c r="K339" s="150"/>
      <c r="L339" s="10"/>
    </row>
    <row r="340" spans="1:12" ht="18" customHeight="1">
      <c r="A340" s="143" t="s">
        <v>602</v>
      </c>
      <c r="B340" s="10" t="s">
        <v>1231</v>
      </c>
      <c r="C340" s="10" t="s">
        <v>770</v>
      </c>
      <c r="D340" s="205">
        <v>0.43</v>
      </c>
      <c r="E340" s="150">
        <f t="shared" si="13"/>
        <v>62107</v>
      </c>
      <c r="F340" s="150"/>
      <c r="G340" s="150"/>
      <c r="H340" s="150"/>
      <c r="I340" s="150"/>
      <c r="J340" s="150">
        <f>+기계손료!$J$67</f>
        <v>144435</v>
      </c>
      <c r="K340" s="150">
        <f>TRUNC(D340*J340)</f>
        <v>62107</v>
      </c>
      <c r="L340" s="10"/>
    </row>
    <row r="341" spans="1:12" ht="18" customHeight="1">
      <c r="A341" s="143" t="s">
        <v>701</v>
      </c>
      <c r="B341" s="10"/>
      <c r="C341" s="10"/>
      <c r="D341" s="151"/>
      <c r="E341" s="150">
        <f>SUM(E330:E340)</f>
        <v>204835</v>
      </c>
      <c r="F341" s="150"/>
      <c r="G341" s="150">
        <f>SUM(G330:G340)</f>
        <v>34395</v>
      </c>
      <c r="H341" s="150"/>
      <c r="I341" s="150">
        <f>SUM(I330:I340)</f>
        <v>41465</v>
      </c>
      <c r="J341" s="150"/>
      <c r="K341" s="150">
        <f>SUM(K330:K340)</f>
        <v>128975</v>
      </c>
      <c r="L341" s="198"/>
    </row>
    <row r="342" spans="1:12" ht="18" customHeight="1">
      <c r="A342" s="143"/>
      <c r="B342" s="10"/>
      <c r="C342" s="10"/>
      <c r="D342" s="151"/>
      <c r="E342" s="150"/>
      <c r="F342" s="150"/>
      <c r="G342" s="150"/>
      <c r="H342" s="150"/>
      <c r="I342" s="150"/>
      <c r="J342" s="150"/>
      <c r="K342" s="150"/>
      <c r="L342" s="198"/>
    </row>
    <row r="343" spans="1:12" ht="18" customHeight="1">
      <c r="A343" s="199" t="s">
        <v>682</v>
      </c>
      <c r="B343" s="200" t="s">
        <v>1164</v>
      </c>
      <c r="C343" s="201"/>
      <c r="D343" s="202">
        <f>+집계표!$G$2</f>
        <v>1.1000000000000001</v>
      </c>
      <c r="E343" s="203">
        <f>(G343+I343+K343)</f>
        <v>37834</v>
      </c>
      <c r="F343" s="203"/>
      <c r="G343" s="203"/>
      <c r="H343" s="203"/>
      <c r="I343" s="203"/>
      <c r="J343" s="203">
        <f>+G341</f>
        <v>34395</v>
      </c>
      <c r="K343" s="203">
        <f>TRUNC(D343*J343)</f>
        <v>37834</v>
      </c>
      <c r="L343" s="10"/>
    </row>
    <row r="344" spans="1:12" ht="18" customHeight="1">
      <c r="A344" s="199" t="s">
        <v>670</v>
      </c>
      <c r="B344" s="200" t="s">
        <v>425</v>
      </c>
      <c r="C344" s="201"/>
      <c r="D344" s="202">
        <f>+집계표!$H$2</f>
        <v>0.2</v>
      </c>
      <c r="E344" s="203">
        <f>(G344+I344+K344)</f>
        <v>14445</v>
      </c>
      <c r="F344" s="203"/>
      <c r="G344" s="203"/>
      <c r="H344" s="203"/>
      <c r="I344" s="203"/>
      <c r="J344" s="203">
        <f>+J343+K343</f>
        <v>72229</v>
      </c>
      <c r="K344" s="203">
        <f>TRUNC(D344*J344)</f>
        <v>14445</v>
      </c>
      <c r="L344" s="10"/>
    </row>
    <row r="345" spans="1:12" ht="18" customHeight="1">
      <c r="A345" s="199" t="s">
        <v>718</v>
      </c>
      <c r="B345" s="200"/>
      <c r="C345" s="201"/>
      <c r="D345" s="204"/>
      <c r="E345" s="203">
        <f>SUM(E341:E344)</f>
        <v>257114</v>
      </c>
      <c r="F345" s="203"/>
      <c r="G345" s="203">
        <f>SUM(G341:G344)</f>
        <v>34395</v>
      </c>
      <c r="H345" s="203"/>
      <c r="I345" s="203">
        <f>SUM(I341:I344)</f>
        <v>41465</v>
      </c>
      <c r="J345" s="203"/>
      <c r="K345" s="203">
        <f>SUM(K341:K344)</f>
        <v>181254</v>
      </c>
      <c r="L345" s="10"/>
    </row>
    <row r="346" spans="1:12" ht="18" customHeight="1">
      <c r="A346" s="199"/>
      <c r="B346" s="139"/>
      <c r="C346" s="10"/>
      <c r="D346" s="151"/>
      <c r="E346" s="150"/>
      <c r="F346" s="150"/>
      <c r="G346" s="150"/>
      <c r="H346" s="150"/>
      <c r="I346" s="150"/>
      <c r="J346" s="150"/>
      <c r="K346" s="150"/>
      <c r="L346" s="10" t="s">
        <v>662</v>
      </c>
    </row>
    <row r="347" spans="1:12" ht="18" customHeight="1">
      <c r="A347" s="194" t="s">
        <v>1779</v>
      </c>
      <c r="B347" s="191"/>
      <c r="C347" s="10"/>
      <c r="D347" s="10"/>
      <c r="E347" s="195"/>
      <c r="F347" s="196"/>
      <c r="G347" s="195"/>
      <c r="H347" s="196"/>
      <c r="I347" s="195"/>
      <c r="J347" s="196"/>
      <c r="K347" s="195"/>
      <c r="L347" s="207"/>
    </row>
    <row r="348" spans="1:12" ht="18" customHeight="1">
      <c r="A348" s="143" t="s">
        <v>1154</v>
      </c>
      <c r="B348" s="139"/>
      <c r="C348" s="10" t="s">
        <v>685</v>
      </c>
      <c r="D348" s="205">
        <v>0.04</v>
      </c>
      <c r="E348" s="150">
        <f t="shared" ref="E348:E358" si="14">+G348+I348+K348</f>
        <v>10916</v>
      </c>
      <c r="F348" s="150">
        <f>+인건비!$D$6</f>
        <v>272915</v>
      </c>
      <c r="G348" s="150">
        <f>TRUNC(D348*F348)</f>
        <v>10916</v>
      </c>
      <c r="H348" s="192"/>
      <c r="I348" s="192"/>
      <c r="J348" s="192"/>
      <c r="K348" s="192"/>
      <c r="L348" s="10"/>
    </row>
    <row r="349" spans="1:12" ht="18" customHeight="1">
      <c r="A349" s="143" t="s">
        <v>1181</v>
      </c>
      <c r="B349" s="139"/>
      <c r="C349" s="10" t="s">
        <v>685</v>
      </c>
      <c r="D349" s="205">
        <v>0.16</v>
      </c>
      <c r="E349" s="150">
        <f t="shared" si="14"/>
        <v>38121</v>
      </c>
      <c r="F349" s="150">
        <f>+인건비!$D$9</f>
        <v>238259</v>
      </c>
      <c r="G349" s="150">
        <f>TRUNC(D349*F349)</f>
        <v>38121</v>
      </c>
      <c r="H349" s="192"/>
      <c r="I349" s="192"/>
      <c r="J349" s="192"/>
      <c r="K349" s="192"/>
      <c r="L349" s="10"/>
    </row>
    <row r="350" spans="1:12" ht="18" customHeight="1">
      <c r="A350" s="143" t="s">
        <v>678</v>
      </c>
      <c r="B350" s="10"/>
      <c r="C350" s="10" t="s">
        <v>685</v>
      </c>
      <c r="D350" s="205">
        <v>0.16</v>
      </c>
      <c r="E350" s="150">
        <f t="shared" si="14"/>
        <v>35753</v>
      </c>
      <c r="F350" s="150"/>
      <c r="G350" s="150"/>
      <c r="H350" s="150"/>
      <c r="I350" s="150"/>
      <c r="J350" s="150">
        <f>+인건비!$E$21</f>
        <v>223458</v>
      </c>
      <c r="K350" s="150">
        <f>TRUNC(D350*J350)</f>
        <v>35753</v>
      </c>
      <c r="L350" s="10"/>
    </row>
    <row r="351" spans="1:12" ht="18" customHeight="1">
      <c r="A351" s="143" t="s">
        <v>1187</v>
      </c>
      <c r="B351" s="10"/>
      <c r="C351" s="10" t="s">
        <v>685</v>
      </c>
      <c r="D351" s="205">
        <v>0.08</v>
      </c>
      <c r="E351" s="150">
        <f t="shared" si="14"/>
        <v>17137</v>
      </c>
      <c r="F351" s="150"/>
      <c r="G351" s="150"/>
      <c r="H351" s="150"/>
      <c r="I351" s="150"/>
      <c r="J351" s="150">
        <f>+인건비!$E$18</f>
        <v>214222</v>
      </c>
      <c r="K351" s="150">
        <f>TRUNC(D351*J351)</f>
        <v>17137</v>
      </c>
      <c r="L351" s="10"/>
    </row>
    <row r="352" spans="1:12" ht="18" customHeight="1">
      <c r="A352" s="143" t="s">
        <v>1182</v>
      </c>
      <c r="B352" s="10"/>
      <c r="C352" s="10" t="s">
        <v>685</v>
      </c>
      <c r="D352" s="205">
        <v>0.16</v>
      </c>
      <c r="E352" s="150">
        <f t="shared" si="14"/>
        <v>26487</v>
      </c>
      <c r="F352" s="150"/>
      <c r="G352" s="150"/>
      <c r="H352" s="150"/>
      <c r="I352" s="150"/>
      <c r="J352" s="150">
        <f>+인건비!$E$17</f>
        <v>165545</v>
      </c>
      <c r="K352" s="150">
        <f>TRUNC(D352*J352)</f>
        <v>26487</v>
      </c>
      <c r="L352" s="10"/>
    </row>
    <row r="353" spans="1:12" ht="18" customHeight="1">
      <c r="A353" s="143" t="s">
        <v>1204</v>
      </c>
      <c r="B353" s="10"/>
      <c r="C353" s="10" t="s">
        <v>685</v>
      </c>
      <c r="D353" s="205">
        <v>0.08</v>
      </c>
      <c r="E353" s="150">
        <f t="shared" si="14"/>
        <v>21388</v>
      </c>
      <c r="F353" s="150"/>
      <c r="G353" s="150"/>
      <c r="H353" s="150"/>
      <c r="I353" s="150"/>
      <c r="J353" s="150">
        <f>+인건비!$E$23</f>
        <v>267360</v>
      </c>
      <c r="K353" s="150">
        <f>TRUNC(D353*J353)</f>
        <v>21388</v>
      </c>
      <c r="L353" s="10"/>
    </row>
    <row r="354" spans="1:12" ht="18" customHeight="1">
      <c r="A354" s="143" t="s">
        <v>810</v>
      </c>
      <c r="B354" s="10" t="s">
        <v>1421</v>
      </c>
      <c r="C354" s="10" t="s">
        <v>665</v>
      </c>
      <c r="D354" s="208">
        <v>6.4000000000000003E-3</v>
      </c>
      <c r="E354" s="150">
        <f t="shared" si="14"/>
        <v>1856</v>
      </c>
      <c r="F354" s="150"/>
      <c r="G354" s="150"/>
      <c r="H354" s="150">
        <f>+재료비!$K$96</f>
        <v>290000</v>
      </c>
      <c r="I354" s="150">
        <f>TRUNC(D354*H354)</f>
        <v>1856</v>
      </c>
      <c r="J354" s="150"/>
      <c r="K354" s="150"/>
      <c r="L354" s="10"/>
    </row>
    <row r="355" spans="1:12" ht="18" customHeight="1">
      <c r="A355" s="143" t="s">
        <v>1420</v>
      </c>
      <c r="B355" s="10"/>
      <c r="C355" s="10" t="s">
        <v>673</v>
      </c>
      <c r="D355" s="151">
        <v>0.7</v>
      </c>
      <c r="E355" s="150">
        <f t="shared" si="14"/>
        <v>2100</v>
      </c>
      <c r="F355" s="150"/>
      <c r="G355" s="150"/>
      <c r="H355" s="150">
        <f>+재료비!$K$101</f>
        <v>3000</v>
      </c>
      <c r="I355" s="150">
        <f>TRUNC(D355*H355)</f>
        <v>2100</v>
      </c>
      <c r="J355" s="150"/>
      <c r="K355" s="150"/>
      <c r="L355" s="10"/>
    </row>
    <row r="356" spans="1:12" ht="18" customHeight="1">
      <c r="A356" s="143" t="s">
        <v>681</v>
      </c>
      <c r="B356" s="10"/>
      <c r="C356" s="10" t="s">
        <v>739</v>
      </c>
      <c r="D356" s="151">
        <v>25.6</v>
      </c>
      <c r="E356" s="150">
        <f t="shared" si="14"/>
        <v>38553</v>
      </c>
      <c r="F356" s="150"/>
      <c r="G356" s="150"/>
      <c r="H356" s="150">
        <f>+재료비!$K$7</f>
        <v>1506</v>
      </c>
      <c r="I356" s="150">
        <f>TRUNC(D356*H356)</f>
        <v>38553</v>
      </c>
      <c r="J356" s="150"/>
      <c r="K356" s="150"/>
      <c r="L356" s="10"/>
    </row>
    <row r="357" spans="1:12" ht="18" customHeight="1">
      <c r="A357" s="143" t="s">
        <v>668</v>
      </c>
      <c r="B357" s="10" t="s">
        <v>1327</v>
      </c>
      <c r="C357" s="10" t="s">
        <v>666</v>
      </c>
      <c r="D357" s="151">
        <v>50</v>
      </c>
      <c r="E357" s="150">
        <f t="shared" si="14"/>
        <v>19276</v>
      </c>
      <c r="F357" s="150"/>
      <c r="G357" s="150"/>
      <c r="H357" s="150">
        <f>+I356</f>
        <v>38553</v>
      </c>
      <c r="I357" s="150">
        <f>TRUNC(D357/100*H357)</f>
        <v>19276</v>
      </c>
      <c r="J357" s="150"/>
      <c r="K357" s="150"/>
      <c r="L357" s="10"/>
    </row>
    <row r="358" spans="1:12" ht="18" customHeight="1">
      <c r="A358" s="143" t="s">
        <v>602</v>
      </c>
      <c r="B358" s="10" t="s">
        <v>1231</v>
      </c>
      <c r="C358" s="10" t="s">
        <v>770</v>
      </c>
      <c r="D358" s="205">
        <v>0.65</v>
      </c>
      <c r="E358" s="150">
        <f t="shared" si="14"/>
        <v>93882</v>
      </c>
      <c r="F358" s="150"/>
      <c r="G358" s="150"/>
      <c r="H358" s="150"/>
      <c r="I358" s="150"/>
      <c r="J358" s="150">
        <f>+기계손료!$J$67</f>
        <v>144435</v>
      </c>
      <c r="K358" s="150">
        <f>TRUNC(D358*J358)</f>
        <v>93882</v>
      </c>
      <c r="L358" s="10"/>
    </row>
    <row r="359" spans="1:12" ht="18" customHeight="1">
      <c r="A359" s="143" t="s">
        <v>701</v>
      </c>
      <c r="B359" s="10"/>
      <c r="C359" s="10"/>
      <c r="D359" s="151"/>
      <c r="E359" s="150">
        <f>SUM(E348:E358)</f>
        <v>305469</v>
      </c>
      <c r="F359" s="150"/>
      <c r="G359" s="150">
        <f>SUM(G348:G358)</f>
        <v>49037</v>
      </c>
      <c r="H359" s="150"/>
      <c r="I359" s="150">
        <f>SUM(I348:I358)</f>
        <v>61785</v>
      </c>
      <c r="J359" s="150"/>
      <c r="K359" s="150">
        <f>SUM(K348:K358)</f>
        <v>194647</v>
      </c>
      <c r="L359" s="198"/>
    </row>
    <row r="360" spans="1:12" ht="18" customHeight="1">
      <c r="A360" s="143"/>
      <c r="B360" s="10"/>
      <c r="C360" s="10"/>
      <c r="D360" s="151"/>
      <c r="E360" s="150"/>
      <c r="F360" s="150"/>
      <c r="G360" s="150"/>
      <c r="H360" s="150"/>
      <c r="I360" s="150"/>
      <c r="J360" s="150"/>
      <c r="K360" s="150"/>
      <c r="L360" s="198"/>
    </row>
    <row r="361" spans="1:12" ht="18" customHeight="1">
      <c r="A361" s="199" t="s">
        <v>682</v>
      </c>
      <c r="B361" s="200" t="s">
        <v>1164</v>
      </c>
      <c r="C361" s="201"/>
      <c r="D361" s="202">
        <f>+집계표!$G$2</f>
        <v>1.1000000000000001</v>
      </c>
      <c r="E361" s="203">
        <f>(G361+I361+K361)</f>
        <v>53940</v>
      </c>
      <c r="F361" s="203"/>
      <c r="G361" s="203"/>
      <c r="H361" s="203"/>
      <c r="I361" s="203"/>
      <c r="J361" s="203">
        <f>+G359</f>
        <v>49037</v>
      </c>
      <c r="K361" s="203">
        <f>TRUNC(D361*J361)</f>
        <v>53940</v>
      </c>
      <c r="L361" s="10"/>
    </row>
    <row r="362" spans="1:12" ht="18" customHeight="1">
      <c r="A362" s="199" t="s">
        <v>670</v>
      </c>
      <c r="B362" s="200" t="s">
        <v>425</v>
      </c>
      <c r="C362" s="201"/>
      <c r="D362" s="202">
        <f>+집계표!$H$2</f>
        <v>0.2</v>
      </c>
      <c r="E362" s="203">
        <f>(G362+I362+K362)</f>
        <v>20595</v>
      </c>
      <c r="F362" s="203"/>
      <c r="G362" s="203"/>
      <c r="H362" s="203"/>
      <c r="I362" s="203"/>
      <c r="J362" s="203">
        <f>+J361+K361</f>
        <v>102977</v>
      </c>
      <c r="K362" s="203">
        <f>TRUNC(D362*J362)</f>
        <v>20595</v>
      </c>
      <c r="L362" s="10"/>
    </row>
    <row r="363" spans="1:12" ht="18" customHeight="1">
      <c r="A363" s="199" t="s">
        <v>718</v>
      </c>
      <c r="B363" s="200"/>
      <c r="C363" s="201"/>
      <c r="D363" s="204"/>
      <c r="E363" s="203">
        <f>SUM(E359:E362)</f>
        <v>380004</v>
      </c>
      <c r="F363" s="203"/>
      <c r="G363" s="203">
        <f>SUM(G359:G362)</f>
        <v>49037</v>
      </c>
      <c r="H363" s="203"/>
      <c r="I363" s="203">
        <f>SUM(I359:I362)</f>
        <v>61785</v>
      </c>
      <c r="J363" s="203"/>
      <c r="K363" s="203">
        <f>SUM(K359:K362)</f>
        <v>269182</v>
      </c>
      <c r="L363" s="10"/>
    </row>
    <row r="364" spans="1:12" ht="18" customHeight="1">
      <c r="A364" s="199"/>
      <c r="B364" s="139"/>
      <c r="C364" s="10"/>
      <c r="D364" s="151"/>
      <c r="E364" s="150"/>
      <c r="F364" s="150"/>
      <c r="G364" s="150"/>
      <c r="H364" s="150"/>
      <c r="I364" s="150"/>
      <c r="J364" s="150"/>
      <c r="K364" s="150"/>
      <c r="L364" s="10" t="s">
        <v>662</v>
      </c>
    </row>
    <row r="365" spans="1:12" ht="18" customHeight="1">
      <c r="A365" s="194" t="s">
        <v>1785</v>
      </c>
      <c r="B365" s="191"/>
      <c r="C365" s="10"/>
      <c r="D365" s="10"/>
      <c r="E365" s="195"/>
      <c r="F365" s="196"/>
      <c r="G365" s="195"/>
      <c r="H365" s="196"/>
      <c r="I365" s="195"/>
      <c r="J365" s="196"/>
      <c r="K365" s="195"/>
      <c r="L365" s="207"/>
    </row>
    <row r="366" spans="1:12" ht="18" customHeight="1">
      <c r="A366" s="143" t="s">
        <v>1154</v>
      </c>
      <c r="B366" s="139"/>
      <c r="C366" s="10" t="s">
        <v>685</v>
      </c>
      <c r="D366" s="205">
        <v>7.0000000000000007E-2</v>
      </c>
      <c r="E366" s="150">
        <f t="shared" ref="E366:E376" si="15">+G366+I366+K366</f>
        <v>19104</v>
      </c>
      <c r="F366" s="150">
        <f>+인건비!$D$6</f>
        <v>272915</v>
      </c>
      <c r="G366" s="150">
        <f>TRUNC(D366*F366)</f>
        <v>19104</v>
      </c>
      <c r="H366" s="192"/>
      <c r="I366" s="192"/>
      <c r="J366" s="192"/>
      <c r="K366" s="192"/>
      <c r="L366" s="10"/>
    </row>
    <row r="367" spans="1:12" ht="18" customHeight="1">
      <c r="A367" s="143" t="s">
        <v>1181</v>
      </c>
      <c r="B367" s="139"/>
      <c r="C367" s="10" t="s">
        <v>685</v>
      </c>
      <c r="D367" s="205">
        <v>0.28999999999999998</v>
      </c>
      <c r="E367" s="150">
        <f t="shared" si="15"/>
        <v>69095</v>
      </c>
      <c r="F367" s="150">
        <f>+인건비!$D$9</f>
        <v>238259</v>
      </c>
      <c r="G367" s="150">
        <f>TRUNC(D367*F367)</f>
        <v>69095</v>
      </c>
      <c r="H367" s="192"/>
      <c r="I367" s="192"/>
      <c r="J367" s="192"/>
      <c r="K367" s="192"/>
      <c r="L367" s="10"/>
    </row>
    <row r="368" spans="1:12" ht="18" customHeight="1">
      <c r="A368" s="143" t="s">
        <v>678</v>
      </c>
      <c r="B368" s="10"/>
      <c r="C368" s="10" t="s">
        <v>685</v>
      </c>
      <c r="D368" s="205">
        <v>0.28999999999999998</v>
      </c>
      <c r="E368" s="150">
        <f t="shared" si="15"/>
        <v>64802</v>
      </c>
      <c r="F368" s="150"/>
      <c r="G368" s="150"/>
      <c r="H368" s="150"/>
      <c r="I368" s="150"/>
      <c r="J368" s="150">
        <f>+인건비!$E$21</f>
        <v>223458</v>
      </c>
      <c r="K368" s="150">
        <f>TRUNC(D368*J368)</f>
        <v>64802</v>
      </c>
      <c r="L368" s="10"/>
    </row>
    <row r="369" spans="1:12" ht="18" customHeight="1">
      <c r="A369" s="143" t="s">
        <v>1187</v>
      </c>
      <c r="B369" s="10"/>
      <c r="C369" s="10" t="s">
        <v>685</v>
      </c>
      <c r="D369" s="205">
        <v>0.14000000000000001</v>
      </c>
      <c r="E369" s="150">
        <f t="shared" si="15"/>
        <v>29991</v>
      </c>
      <c r="F369" s="150"/>
      <c r="G369" s="150"/>
      <c r="H369" s="150"/>
      <c r="I369" s="150"/>
      <c r="J369" s="150">
        <f>+인건비!$E$18</f>
        <v>214222</v>
      </c>
      <c r="K369" s="150">
        <f>TRUNC(D369*J369)</f>
        <v>29991</v>
      </c>
      <c r="L369" s="10"/>
    </row>
    <row r="370" spans="1:12" ht="18" customHeight="1">
      <c r="A370" s="143" t="s">
        <v>1182</v>
      </c>
      <c r="B370" s="10"/>
      <c r="C370" s="10" t="s">
        <v>685</v>
      </c>
      <c r="D370" s="205">
        <v>0.28999999999999998</v>
      </c>
      <c r="E370" s="150">
        <f t="shared" si="15"/>
        <v>48008</v>
      </c>
      <c r="F370" s="150"/>
      <c r="G370" s="150"/>
      <c r="H370" s="150"/>
      <c r="I370" s="150"/>
      <c r="J370" s="150">
        <f>+인건비!$E$17</f>
        <v>165545</v>
      </c>
      <c r="K370" s="150">
        <f>TRUNC(D370*J370)</f>
        <v>48008</v>
      </c>
      <c r="L370" s="10"/>
    </row>
    <row r="371" spans="1:12" ht="18" customHeight="1">
      <c r="A371" s="143" t="s">
        <v>1204</v>
      </c>
      <c r="B371" s="10"/>
      <c r="C371" s="10" t="s">
        <v>685</v>
      </c>
      <c r="D371" s="205">
        <v>0.14000000000000001</v>
      </c>
      <c r="E371" s="150">
        <f t="shared" si="15"/>
        <v>37430</v>
      </c>
      <c r="F371" s="150"/>
      <c r="G371" s="150"/>
      <c r="H371" s="150"/>
      <c r="I371" s="150"/>
      <c r="J371" s="150">
        <f>+인건비!$E$23</f>
        <v>267360</v>
      </c>
      <c r="K371" s="150">
        <f>TRUNC(D371*J371)</f>
        <v>37430</v>
      </c>
      <c r="L371" s="10"/>
    </row>
    <row r="372" spans="1:12" ht="18" customHeight="1">
      <c r="A372" s="143" t="s">
        <v>810</v>
      </c>
      <c r="B372" s="10" t="s">
        <v>1421</v>
      </c>
      <c r="C372" s="10" t="s">
        <v>665</v>
      </c>
      <c r="D372" s="206">
        <v>1.2E-2</v>
      </c>
      <c r="E372" s="150">
        <f t="shared" si="15"/>
        <v>3480</v>
      </c>
      <c r="F372" s="150"/>
      <c r="G372" s="150"/>
      <c r="H372" s="150">
        <f>+재료비!$K$96</f>
        <v>290000</v>
      </c>
      <c r="I372" s="150">
        <f>TRUNC(D372*H372)</f>
        <v>3480</v>
      </c>
      <c r="J372" s="150"/>
      <c r="K372" s="150"/>
      <c r="L372" s="10"/>
    </row>
    <row r="373" spans="1:12" ht="18" customHeight="1">
      <c r="A373" s="143" t="s">
        <v>1420</v>
      </c>
      <c r="B373" s="10"/>
      <c r="C373" s="10" t="s">
        <v>673</v>
      </c>
      <c r="D373" s="151">
        <v>0.7</v>
      </c>
      <c r="E373" s="150">
        <f t="shared" si="15"/>
        <v>2100</v>
      </c>
      <c r="F373" s="150"/>
      <c r="G373" s="150"/>
      <c r="H373" s="150">
        <f>+재료비!$K$101</f>
        <v>3000</v>
      </c>
      <c r="I373" s="150">
        <f>TRUNC(D373*H373)</f>
        <v>2100</v>
      </c>
      <c r="J373" s="150"/>
      <c r="K373" s="150"/>
      <c r="L373" s="10"/>
    </row>
    <row r="374" spans="1:12" ht="18" customHeight="1">
      <c r="A374" s="143" t="s">
        <v>681</v>
      </c>
      <c r="B374" s="10"/>
      <c r="C374" s="10" t="s">
        <v>739</v>
      </c>
      <c r="D374" s="151">
        <v>45</v>
      </c>
      <c r="E374" s="150">
        <f t="shared" si="15"/>
        <v>67770</v>
      </c>
      <c r="F374" s="150"/>
      <c r="G374" s="150"/>
      <c r="H374" s="150">
        <f>+재료비!$K$7</f>
        <v>1506</v>
      </c>
      <c r="I374" s="150">
        <f>TRUNC(D374*H374)</f>
        <v>67770</v>
      </c>
      <c r="J374" s="150"/>
      <c r="K374" s="150"/>
      <c r="L374" s="10"/>
    </row>
    <row r="375" spans="1:12" ht="18" customHeight="1">
      <c r="A375" s="143" t="s">
        <v>668</v>
      </c>
      <c r="B375" s="10" t="s">
        <v>1327</v>
      </c>
      <c r="C375" s="10" t="s">
        <v>666</v>
      </c>
      <c r="D375" s="151">
        <v>50</v>
      </c>
      <c r="E375" s="150">
        <f t="shared" si="15"/>
        <v>33885</v>
      </c>
      <c r="F375" s="150"/>
      <c r="G375" s="150"/>
      <c r="H375" s="150">
        <f>+I374</f>
        <v>67770</v>
      </c>
      <c r="I375" s="150">
        <f>TRUNC(D375/100*H375)</f>
        <v>33885</v>
      </c>
      <c r="J375" s="150"/>
      <c r="K375" s="150"/>
      <c r="L375" s="10"/>
    </row>
    <row r="376" spans="1:12" ht="18" customHeight="1">
      <c r="A376" s="143" t="s">
        <v>602</v>
      </c>
      <c r="B376" s="10" t="s">
        <v>1231</v>
      </c>
      <c r="C376" s="10" t="s">
        <v>770</v>
      </c>
      <c r="D376" s="205">
        <v>1.1399999999999999</v>
      </c>
      <c r="E376" s="150">
        <f t="shared" si="15"/>
        <v>164655</v>
      </c>
      <c r="F376" s="150"/>
      <c r="G376" s="150"/>
      <c r="H376" s="150"/>
      <c r="I376" s="150"/>
      <c r="J376" s="150">
        <f>+기계손료!$J$67</f>
        <v>144435</v>
      </c>
      <c r="K376" s="150">
        <f>TRUNC(D376*J376)</f>
        <v>164655</v>
      </c>
      <c r="L376" s="10"/>
    </row>
    <row r="377" spans="1:12" ht="18" customHeight="1">
      <c r="A377" s="143" t="s">
        <v>701</v>
      </c>
      <c r="B377" s="10"/>
      <c r="C377" s="10"/>
      <c r="D377" s="151"/>
      <c r="E377" s="150">
        <f>SUM(E366:E376)</f>
        <v>540320</v>
      </c>
      <c r="F377" s="150"/>
      <c r="G377" s="150">
        <f>SUM(G366:G376)</f>
        <v>88199</v>
      </c>
      <c r="H377" s="150"/>
      <c r="I377" s="150">
        <f>SUM(I366:I376)</f>
        <v>107235</v>
      </c>
      <c r="J377" s="150"/>
      <c r="K377" s="150">
        <f>SUM(K366:K376)</f>
        <v>344886</v>
      </c>
      <c r="L377" s="198"/>
    </row>
    <row r="378" spans="1:12" ht="18" customHeight="1">
      <c r="A378" s="143"/>
      <c r="B378" s="10"/>
      <c r="C378" s="10"/>
      <c r="D378" s="151"/>
      <c r="E378" s="150"/>
      <c r="F378" s="150"/>
      <c r="G378" s="150"/>
      <c r="H378" s="150"/>
      <c r="I378" s="150"/>
      <c r="J378" s="150"/>
      <c r="K378" s="150"/>
      <c r="L378" s="198"/>
    </row>
    <row r="379" spans="1:12" ht="18" customHeight="1">
      <c r="A379" s="199" t="s">
        <v>682</v>
      </c>
      <c r="B379" s="200" t="s">
        <v>1164</v>
      </c>
      <c r="C379" s="201"/>
      <c r="D379" s="202">
        <f>+집계표!$G$2</f>
        <v>1.1000000000000001</v>
      </c>
      <c r="E379" s="203">
        <f>(G379+I379+K379)</f>
        <v>97018</v>
      </c>
      <c r="F379" s="203"/>
      <c r="G379" s="203"/>
      <c r="H379" s="203"/>
      <c r="I379" s="203"/>
      <c r="J379" s="203">
        <f>+G377</f>
        <v>88199</v>
      </c>
      <c r="K379" s="203">
        <f>TRUNC(D379*J379)</f>
        <v>97018</v>
      </c>
      <c r="L379" s="10"/>
    </row>
    <row r="380" spans="1:12" ht="18" customHeight="1">
      <c r="A380" s="199" t="s">
        <v>670</v>
      </c>
      <c r="B380" s="200" t="s">
        <v>425</v>
      </c>
      <c r="C380" s="201"/>
      <c r="D380" s="202">
        <f>+집계표!$H$2</f>
        <v>0.2</v>
      </c>
      <c r="E380" s="203">
        <f>(G380+I380+K380)</f>
        <v>37043</v>
      </c>
      <c r="F380" s="203"/>
      <c r="G380" s="203"/>
      <c r="H380" s="203"/>
      <c r="I380" s="203"/>
      <c r="J380" s="203">
        <f>+J379+K379</f>
        <v>185217</v>
      </c>
      <c r="K380" s="203">
        <f>TRUNC(D380*J380)</f>
        <v>37043</v>
      </c>
      <c r="L380" s="10"/>
    </row>
    <row r="381" spans="1:12" ht="18" customHeight="1">
      <c r="A381" s="199" t="s">
        <v>718</v>
      </c>
      <c r="B381" s="200"/>
      <c r="C381" s="201"/>
      <c r="D381" s="204"/>
      <c r="E381" s="203">
        <f>SUM(E377:E380)</f>
        <v>674381</v>
      </c>
      <c r="F381" s="203"/>
      <c r="G381" s="203">
        <f>SUM(G377:G380)</f>
        <v>88199</v>
      </c>
      <c r="H381" s="203"/>
      <c r="I381" s="203">
        <f>SUM(I377:I380)</f>
        <v>107235</v>
      </c>
      <c r="J381" s="203"/>
      <c r="K381" s="203">
        <f>SUM(K377:K380)</f>
        <v>478947</v>
      </c>
      <c r="L381" s="10"/>
    </row>
    <row r="382" spans="1:12" ht="18" customHeight="1">
      <c r="A382" s="199"/>
      <c r="B382" s="139"/>
      <c r="C382" s="10"/>
      <c r="D382" s="151"/>
      <c r="E382" s="150"/>
      <c r="F382" s="150"/>
      <c r="G382" s="150"/>
      <c r="H382" s="150"/>
      <c r="I382" s="150"/>
      <c r="J382" s="150"/>
      <c r="K382" s="150"/>
      <c r="L382" s="10" t="s">
        <v>662</v>
      </c>
    </row>
    <row r="383" spans="1:12" ht="18" customHeight="1">
      <c r="A383" s="194" t="s">
        <v>1786</v>
      </c>
      <c r="B383" s="191"/>
      <c r="C383" s="10"/>
      <c r="D383" s="10"/>
      <c r="E383" s="195"/>
      <c r="F383" s="196"/>
      <c r="G383" s="195"/>
      <c r="H383" s="196"/>
      <c r="I383" s="195"/>
      <c r="J383" s="196"/>
      <c r="K383" s="195"/>
      <c r="L383" s="207"/>
    </row>
    <row r="384" spans="1:12" ht="18" customHeight="1">
      <c r="A384" s="143" t="s">
        <v>1154</v>
      </c>
      <c r="B384" s="139"/>
      <c r="C384" s="10" t="s">
        <v>685</v>
      </c>
      <c r="D384" s="205">
        <v>0.03</v>
      </c>
      <c r="E384" s="150">
        <f t="shared" ref="E384:E394" si="16">+G384+I384+K384</f>
        <v>8187</v>
      </c>
      <c r="F384" s="150">
        <f>+인건비!$D$6</f>
        <v>272915</v>
      </c>
      <c r="G384" s="150">
        <f>TRUNC(D384*F384)</f>
        <v>8187</v>
      </c>
      <c r="H384" s="192"/>
      <c r="I384" s="192"/>
      <c r="J384" s="192"/>
      <c r="K384" s="192"/>
      <c r="L384" s="10"/>
    </row>
    <row r="385" spans="1:12" ht="18" customHeight="1">
      <c r="A385" s="143" t="s">
        <v>1181</v>
      </c>
      <c r="B385" s="139"/>
      <c r="C385" s="10" t="s">
        <v>685</v>
      </c>
      <c r="D385" s="205">
        <v>0.11</v>
      </c>
      <c r="E385" s="150">
        <f t="shared" si="16"/>
        <v>26208</v>
      </c>
      <c r="F385" s="150">
        <f>+인건비!$D$9</f>
        <v>238259</v>
      </c>
      <c r="G385" s="150">
        <f>TRUNC(D385*F385)</f>
        <v>26208</v>
      </c>
      <c r="H385" s="192"/>
      <c r="I385" s="192"/>
      <c r="J385" s="192"/>
      <c r="K385" s="192"/>
      <c r="L385" s="10"/>
    </row>
    <row r="386" spans="1:12" ht="18" customHeight="1">
      <c r="A386" s="143" t="s">
        <v>678</v>
      </c>
      <c r="B386" s="10"/>
      <c r="C386" s="10" t="s">
        <v>685</v>
      </c>
      <c r="D386" s="205">
        <v>0.11</v>
      </c>
      <c r="E386" s="150">
        <f t="shared" si="16"/>
        <v>24580</v>
      </c>
      <c r="F386" s="150"/>
      <c r="G386" s="150"/>
      <c r="H386" s="150"/>
      <c r="I386" s="150"/>
      <c r="J386" s="150">
        <f>+인건비!$E$21</f>
        <v>223458</v>
      </c>
      <c r="K386" s="150">
        <f>TRUNC(D386*J386)</f>
        <v>24580</v>
      </c>
      <c r="L386" s="10"/>
    </row>
    <row r="387" spans="1:12" ht="18" customHeight="1">
      <c r="A387" s="143" t="s">
        <v>1187</v>
      </c>
      <c r="B387" s="10"/>
      <c r="C387" s="10" t="s">
        <v>685</v>
      </c>
      <c r="D387" s="205">
        <v>0.06</v>
      </c>
      <c r="E387" s="150">
        <f t="shared" si="16"/>
        <v>12853</v>
      </c>
      <c r="F387" s="150"/>
      <c r="G387" s="150"/>
      <c r="H387" s="150"/>
      <c r="I387" s="150"/>
      <c r="J387" s="150">
        <f>+인건비!$E$18</f>
        <v>214222</v>
      </c>
      <c r="K387" s="150">
        <f>TRUNC(D387*J387)</f>
        <v>12853</v>
      </c>
      <c r="L387" s="10"/>
    </row>
    <row r="388" spans="1:12" ht="18" customHeight="1">
      <c r="A388" s="143" t="s">
        <v>1182</v>
      </c>
      <c r="B388" s="10"/>
      <c r="C388" s="10" t="s">
        <v>685</v>
      </c>
      <c r="D388" s="205">
        <v>0.11</v>
      </c>
      <c r="E388" s="150">
        <f t="shared" si="16"/>
        <v>18209</v>
      </c>
      <c r="F388" s="150"/>
      <c r="G388" s="150"/>
      <c r="H388" s="150"/>
      <c r="I388" s="150"/>
      <c r="J388" s="150">
        <f>+인건비!$E$17</f>
        <v>165545</v>
      </c>
      <c r="K388" s="150">
        <f>TRUNC(D388*J388)</f>
        <v>18209</v>
      </c>
      <c r="L388" s="10"/>
    </row>
    <row r="389" spans="1:12" ht="18" customHeight="1">
      <c r="A389" s="143" t="s">
        <v>1204</v>
      </c>
      <c r="B389" s="10"/>
      <c r="C389" s="10" t="s">
        <v>685</v>
      </c>
      <c r="D389" s="205">
        <v>0.06</v>
      </c>
      <c r="E389" s="150">
        <f t="shared" si="16"/>
        <v>16041</v>
      </c>
      <c r="F389" s="150"/>
      <c r="G389" s="150"/>
      <c r="H389" s="150"/>
      <c r="I389" s="150"/>
      <c r="J389" s="150">
        <f>+인건비!$E$23</f>
        <v>267360</v>
      </c>
      <c r="K389" s="150">
        <f>TRUNC(D389*J389)</f>
        <v>16041</v>
      </c>
      <c r="L389" s="10"/>
    </row>
    <row r="390" spans="1:12" ht="18" customHeight="1">
      <c r="A390" s="143" t="s">
        <v>810</v>
      </c>
      <c r="B390" s="10" t="s">
        <v>1421</v>
      </c>
      <c r="C390" s="10" t="s">
        <v>665</v>
      </c>
      <c r="D390" s="206">
        <v>4.0000000000000001E-3</v>
      </c>
      <c r="E390" s="150">
        <f t="shared" si="16"/>
        <v>1160</v>
      </c>
      <c r="F390" s="150"/>
      <c r="G390" s="150"/>
      <c r="H390" s="150">
        <f>+재료비!$K$96</f>
        <v>290000</v>
      </c>
      <c r="I390" s="150">
        <f>TRUNC(D390*H390)</f>
        <v>1160</v>
      </c>
      <c r="J390" s="150"/>
      <c r="K390" s="150"/>
      <c r="L390" s="10"/>
    </row>
    <row r="391" spans="1:12" ht="18" customHeight="1">
      <c r="A391" s="143" t="s">
        <v>1420</v>
      </c>
      <c r="B391" s="10"/>
      <c r="C391" s="10" t="s">
        <v>673</v>
      </c>
      <c r="D391" s="151">
        <v>0.7</v>
      </c>
      <c r="E391" s="150">
        <f t="shared" si="16"/>
        <v>2100</v>
      </c>
      <c r="F391" s="150"/>
      <c r="G391" s="150"/>
      <c r="H391" s="150">
        <f>+재료비!$K$101</f>
        <v>3000</v>
      </c>
      <c r="I391" s="150">
        <f>TRUNC(D391*H391)</f>
        <v>2100</v>
      </c>
      <c r="J391" s="150"/>
      <c r="K391" s="150"/>
      <c r="L391" s="10"/>
    </row>
    <row r="392" spans="1:12" ht="18" customHeight="1">
      <c r="A392" s="143" t="s">
        <v>681</v>
      </c>
      <c r="B392" s="10"/>
      <c r="C392" s="10" t="s">
        <v>739</v>
      </c>
      <c r="D392" s="151">
        <v>17.7</v>
      </c>
      <c r="E392" s="150">
        <f t="shared" si="16"/>
        <v>26656</v>
      </c>
      <c r="F392" s="150"/>
      <c r="G392" s="150"/>
      <c r="H392" s="150">
        <f>+재료비!$K$7</f>
        <v>1506</v>
      </c>
      <c r="I392" s="150">
        <f>TRUNC(D392*H392)</f>
        <v>26656</v>
      </c>
      <c r="J392" s="150"/>
      <c r="K392" s="150"/>
      <c r="L392" s="10"/>
    </row>
    <row r="393" spans="1:12" ht="18" customHeight="1">
      <c r="A393" s="143" t="s">
        <v>668</v>
      </c>
      <c r="B393" s="10" t="s">
        <v>1327</v>
      </c>
      <c r="C393" s="10" t="s">
        <v>666</v>
      </c>
      <c r="D393" s="151">
        <v>50</v>
      </c>
      <c r="E393" s="150">
        <f t="shared" si="16"/>
        <v>13328</v>
      </c>
      <c r="F393" s="150"/>
      <c r="G393" s="150"/>
      <c r="H393" s="150">
        <f>+I392</f>
        <v>26656</v>
      </c>
      <c r="I393" s="150">
        <f>TRUNC(D393/100*H393)</f>
        <v>13328</v>
      </c>
      <c r="J393" s="150"/>
      <c r="K393" s="150"/>
      <c r="L393" s="10"/>
    </row>
    <row r="394" spans="1:12" ht="18" customHeight="1">
      <c r="A394" s="143" t="s">
        <v>602</v>
      </c>
      <c r="B394" s="10" t="s">
        <v>1231</v>
      </c>
      <c r="C394" s="10" t="s">
        <v>770</v>
      </c>
      <c r="D394" s="205">
        <v>0.45</v>
      </c>
      <c r="E394" s="150">
        <f t="shared" si="16"/>
        <v>64995</v>
      </c>
      <c r="F394" s="150"/>
      <c r="G394" s="150"/>
      <c r="H394" s="150"/>
      <c r="I394" s="150"/>
      <c r="J394" s="150">
        <f>+기계손료!$J$67</f>
        <v>144435</v>
      </c>
      <c r="K394" s="150">
        <f>TRUNC(D394*J394)</f>
        <v>64995</v>
      </c>
      <c r="L394" s="10"/>
    </row>
    <row r="395" spans="1:12" ht="18" customHeight="1">
      <c r="A395" s="143" t="s">
        <v>701</v>
      </c>
      <c r="B395" s="10"/>
      <c r="C395" s="10"/>
      <c r="D395" s="151"/>
      <c r="E395" s="150">
        <f>SUM(E384:E394)</f>
        <v>214317</v>
      </c>
      <c r="F395" s="150"/>
      <c r="G395" s="150">
        <f>SUM(G384:G394)</f>
        <v>34395</v>
      </c>
      <c r="H395" s="150"/>
      <c r="I395" s="150">
        <f>SUM(I384:I394)</f>
        <v>43244</v>
      </c>
      <c r="J395" s="150"/>
      <c r="K395" s="150">
        <f>SUM(K384:K394)</f>
        <v>136678</v>
      </c>
      <c r="L395" s="198"/>
    </row>
    <row r="396" spans="1:12" ht="18" customHeight="1">
      <c r="A396" s="143"/>
      <c r="B396" s="10"/>
      <c r="C396" s="10"/>
      <c r="D396" s="151"/>
      <c r="E396" s="150"/>
      <c r="F396" s="150"/>
      <c r="G396" s="150"/>
      <c r="H396" s="150"/>
      <c r="I396" s="150"/>
      <c r="J396" s="150"/>
      <c r="K396" s="150"/>
      <c r="L396" s="198"/>
    </row>
    <row r="397" spans="1:12" ht="18" customHeight="1">
      <c r="A397" s="199" t="s">
        <v>682</v>
      </c>
      <c r="B397" s="200" t="s">
        <v>1164</v>
      </c>
      <c r="C397" s="201"/>
      <c r="D397" s="202">
        <f>+집계표!$G$2</f>
        <v>1.1000000000000001</v>
      </c>
      <c r="E397" s="203">
        <f>(G397+I397+K397)</f>
        <v>37834</v>
      </c>
      <c r="F397" s="203"/>
      <c r="G397" s="203"/>
      <c r="H397" s="203"/>
      <c r="I397" s="203"/>
      <c r="J397" s="203">
        <f>+G395</f>
        <v>34395</v>
      </c>
      <c r="K397" s="203">
        <f>TRUNC(D397*J397)</f>
        <v>37834</v>
      </c>
      <c r="L397" s="10"/>
    </row>
    <row r="398" spans="1:12" ht="18" customHeight="1">
      <c r="A398" s="199" t="s">
        <v>670</v>
      </c>
      <c r="B398" s="200" t="s">
        <v>425</v>
      </c>
      <c r="C398" s="201"/>
      <c r="D398" s="202">
        <f>+집계표!$H$2</f>
        <v>0.2</v>
      </c>
      <c r="E398" s="203">
        <f>(G398+I398+K398)</f>
        <v>14445</v>
      </c>
      <c r="F398" s="203"/>
      <c r="G398" s="203"/>
      <c r="H398" s="203"/>
      <c r="I398" s="203"/>
      <c r="J398" s="203">
        <f>+J397+K397</f>
        <v>72229</v>
      </c>
      <c r="K398" s="203">
        <f>TRUNC(D398*J398)</f>
        <v>14445</v>
      </c>
      <c r="L398" s="10"/>
    </row>
    <row r="399" spans="1:12" ht="18" customHeight="1">
      <c r="A399" s="199" t="s">
        <v>718</v>
      </c>
      <c r="B399" s="200"/>
      <c r="C399" s="201"/>
      <c r="D399" s="204"/>
      <c r="E399" s="203">
        <f>SUM(E395:E398)</f>
        <v>266596</v>
      </c>
      <c r="F399" s="203"/>
      <c r="G399" s="203">
        <f>SUM(G395:G398)</f>
        <v>34395</v>
      </c>
      <c r="H399" s="203"/>
      <c r="I399" s="203">
        <f>SUM(I395:I398)</f>
        <v>43244</v>
      </c>
      <c r="J399" s="203"/>
      <c r="K399" s="203">
        <f>SUM(K395:K398)</f>
        <v>188957</v>
      </c>
      <c r="L399" s="10"/>
    </row>
    <row r="400" spans="1:12" ht="18" customHeight="1">
      <c r="A400" s="199"/>
      <c r="B400" s="139"/>
      <c r="C400" s="10"/>
      <c r="D400" s="151"/>
      <c r="E400" s="150"/>
      <c r="F400" s="150"/>
      <c r="G400" s="150"/>
      <c r="H400" s="150"/>
      <c r="I400" s="150"/>
      <c r="J400" s="150"/>
      <c r="K400" s="150"/>
      <c r="L400" s="10" t="s">
        <v>662</v>
      </c>
    </row>
    <row r="401" spans="1:12" ht="18" customHeight="1">
      <c r="A401" s="194" t="s">
        <v>1770</v>
      </c>
      <c r="B401" s="191"/>
      <c r="C401" s="10"/>
      <c r="D401" s="10"/>
      <c r="E401" s="195"/>
      <c r="F401" s="196"/>
      <c r="G401" s="195"/>
      <c r="H401" s="196"/>
      <c r="I401" s="195"/>
      <c r="J401" s="196"/>
      <c r="K401" s="195"/>
      <c r="L401" s="207"/>
    </row>
    <row r="402" spans="1:12" ht="18" customHeight="1">
      <c r="A402" s="143" t="s">
        <v>1154</v>
      </c>
      <c r="B402" s="139"/>
      <c r="C402" s="10" t="s">
        <v>685</v>
      </c>
      <c r="D402" s="205">
        <v>0.02</v>
      </c>
      <c r="E402" s="150">
        <f t="shared" ref="E402:E412" si="17">+G402+I402+K402</f>
        <v>5458</v>
      </c>
      <c r="F402" s="150">
        <f>+인건비!$D$6</f>
        <v>272915</v>
      </c>
      <c r="G402" s="150">
        <f>TRUNC(D402*F402)</f>
        <v>5458</v>
      </c>
      <c r="H402" s="192"/>
      <c r="I402" s="192"/>
      <c r="J402" s="192"/>
      <c r="K402" s="192"/>
      <c r="L402" s="10"/>
    </row>
    <row r="403" spans="1:12" ht="18" customHeight="1">
      <c r="A403" s="143" t="s">
        <v>1181</v>
      </c>
      <c r="B403" s="139"/>
      <c r="C403" s="10" t="s">
        <v>685</v>
      </c>
      <c r="D403" s="205">
        <v>0.09</v>
      </c>
      <c r="E403" s="150">
        <f t="shared" si="17"/>
        <v>21443</v>
      </c>
      <c r="F403" s="150">
        <f>+인건비!$D$9</f>
        <v>238259</v>
      </c>
      <c r="G403" s="150">
        <f>TRUNC(D403*F403)</f>
        <v>21443</v>
      </c>
      <c r="H403" s="192"/>
      <c r="I403" s="192"/>
      <c r="J403" s="192"/>
      <c r="K403" s="192"/>
      <c r="L403" s="10"/>
    </row>
    <row r="404" spans="1:12" ht="18" customHeight="1">
      <c r="A404" s="143" t="s">
        <v>678</v>
      </c>
      <c r="B404" s="10"/>
      <c r="C404" s="10" t="s">
        <v>685</v>
      </c>
      <c r="D404" s="205">
        <v>0.09</v>
      </c>
      <c r="E404" s="150">
        <f t="shared" si="17"/>
        <v>20111</v>
      </c>
      <c r="F404" s="150"/>
      <c r="G404" s="150"/>
      <c r="H404" s="150"/>
      <c r="I404" s="150"/>
      <c r="J404" s="150">
        <f>+인건비!$E$21</f>
        <v>223458</v>
      </c>
      <c r="K404" s="150">
        <f>TRUNC(D404*J404)</f>
        <v>20111</v>
      </c>
      <c r="L404" s="10"/>
    </row>
    <row r="405" spans="1:12" ht="18" customHeight="1">
      <c r="A405" s="143" t="s">
        <v>1187</v>
      </c>
      <c r="B405" s="10"/>
      <c r="C405" s="10" t="s">
        <v>685</v>
      </c>
      <c r="D405" s="205">
        <v>0.04</v>
      </c>
      <c r="E405" s="150">
        <f t="shared" si="17"/>
        <v>8568</v>
      </c>
      <c r="F405" s="150"/>
      <c r="G405" s="150"/>
      <c r="H405" s="150"/>
      <c r="I405" s="150"/>
      <c r="J405" s="150">
        <f>+인건비!$E$18</f>
        <v>214222</v>
      </c>
      <c r="K405" s="150">
        <f>TRUNC(D405*J405)</f>
        <v>8568</v>
      </c>
      <c r="L405" s="10"/>
    </row>
    <row r="406" spans="1:12" ht="18" customHeight="1">
      <c r="A406" s="143" t="s">
        <v>1182</v>
      </c>
      <c r="B406" s="10"/>
      <c r="C406" s="10" t="s">
        <v>685</v>
      </c>
      <c r="D406" s="205">
        <v>0.09</v>
      </c>
      <c r="E406" s="150">
        <f t="shared" si="17"/>
        <v>14899</v>
      </c>
      <c r="F406" s="150"/>
      <c r="G406" s="150"/>
      <c r="H406" s="150"/>
      <c r="I406" s="150"/>
      <c r="J406" s="150">
        <f>+인건비!$E$17</f>
        <v>165545</v>
      </c>
      <c r="K406" s="150">
        <f>TRUNC(D406*J406)</f>
        <v>14899</v>
      </c>
      <c r="L406" s="10"/>
    </row>
    <row r="407" spans="1:12" ht="18" customHeight="1">
      <c r="A407" s="143" t="s">
        <v>1204</v>
      </c>
      <c r="B407" s="10"/>
      <c r="C407" s="10" t="s">
        <v>685</v>
      </c>
      <c r="D407" s="205">
        <v>0.04</v>
      </c>
      <c r="E407" s="150">
        <f t="shared" si="17"/>
        <v>10694</v>
      </c>
      <c r="F407" s="150"/>
      <c r="G407" s="150"/>
      <c r="H407" s="150"/>
      <c r="I407" s="150"/>
      <c r="J407" s="150">
        <f>+인건비!$E$23</f>
        <v>267360</v>
      </c>
      <c r="K407" s="150">
        <f>TRUNC(D407*J407)</f>
        <v>10694</v>
      </c>
      <c r="L407" s="10"/>
    </row>
    <row r="408" spans="1:12" ht="18" customHeight="1">
      <c r="A408" s="143" t="s">
        <v>810</v>
      </c>
      <c r="B408" s="10" t="s">
        <v>1403</v>
      </c>
      <c r="C408" s="10" t="s">
        <v>665</v>
      </c>
      <c r="D408" s="208">
        <v>3.2000000000000002E-3</v>
      </c>
      <c r="E408" s="150">
        <f t="shared" si="17"/>
        <v>1088</v>
      </c>
      <c r="F408" s="150"/>
      <c r="G408" s="150"/>
      <c r="H408" s="150">
        <f>+재료비!$K$97</f>
        <v>340000</v>
      </c>
      <c r="I408" s="150">
        <f>TRUNC(D408*H408)</f>
        <v>1088</v>
      </c>
      <c r="J408" s="150"/>
      <c r="K408" s="150"/>
      <c r="L408" s="10"/>
    </row>
    <row r="409" spans="1:12" ht="18" customHeight="1">
      <c r="A409" s="143" t="s">
        <v>1420</v>
      </c>
      <c r="B409" s="10"/>
      <c r="C409" s="10" t="s">
        <v>673</v>
      </c>
      <c r="D409" s="205">
        <v>0.88</v>
      </c>
      <c r="E409" s="150">
        <f t="shared" si="17"/>
        <v>2640</v>
      </c>
      <c r="F409" s="150"/>
      <c r="G409" s="150"/>
      <c r="H409" s="150">
        <f>+재료비!$K$101</f>
        <v>3000</v>
      </c>
      <c r="I409" s="150">
        <f>TRUNC(D409*H409)</f>
        <v>2640</v>
      </c>
      <c r="J409" s="150"/>
      <c r="K409" s="150"/>
      <c r="L409" s="10"/>
    </row>
    <row r="410" spans="1:12" ht="18" customHeight="1">
      <c r="A410" s="143" t="s">
        <v>681</v>
      </c>
      <c r="B410" s="10"/>
      <c r="C410" s="10" t="s">
        <v>739</v>
      </c>
      <c r="D410" s="151">
        <v>13.8</v>
      </c>
      <c r="E410" s="150">
        <f t="shared" si="17"/>
        <v>20782</v>
      </c>
      <c r="F410" s="150"/>
      <c r="G410" s="150"/>
      <c r="H410" s="150">
        <f>+재료비!$K$7</f>
        <v>1506</v>
      </c>
      <c r="I410" s="150">
        <f>TRUNC(D410*H410)</f>
        <v>20782</v>
      </c>
      <c r="J410" s="150"/>
      <c r="K410" s="150"/>
      <c r="L410" s="10"/>
    </row>
    <row r="411" spans="1:12" ht="18" customHeight="1">
      <c r="A411" s="143" t="s">
        <v>668</v>
      </c>
      <c r="B411" s="10" t="s">
        <v>1327</v>
      </c>
      <c r="C411" s="10" t="s">
        <v>666</v>
      </c>
      <c r="D411" s="151">
        <v>50</v>
      </c>
      <c r="E411" s="150">
        <f t="shared" si="17"/>
        <v>10391</v>
      </c>
      <c r="F411" s="150"/>
      <c r="G411" s="150"/>
      <c r="H411" s="150">
        <f>+I410</f>
        <v>20782</v>
      </c>
      <c r="I411" s="150">
        <f>TRUNC(D411/100*H411)</f>
        <v>10391</v>
      </c>
      <c r="J411" s="150"/>
      <c r="K411" s="150"/>
      <c r="L411" s="10"/>
    </row>
    <row r="412" spans="1:12" ht="18" customHeight="1">
      <c r="A412" s="143" t="s">
        <v>602</v>
      </c>
      <c r="B412" s="10" t="s">
        <v>1231</v>
      </c>
      <c r="C412" s="10" t="s">
        <v>770</v>
      </c>
      <c r="D412" s="205">
        <v>0.35</v>
      </c>
      <c r="E412" s="150">
        <f t="shared" si="17"/>
        <v>50552</v>
      </c>
      <c r="F412" s="150"/>
      <c r="G412" s="150"/>
      <c r="H412" s="150"/>
      <c r="I412" s="150"/>
      <c r="J412" s="150">
        <f>+기계손료!$J$67</f>
        <v>144435</v>
      </c>
      <c r="K412" s="150">
        <f>TRUNC(D412*J412)</f>
        <v>50552</v>
      </c>
      <c r="L412" s="10"/>
    </row>
    <row r="413" spans="1:12" ht="18" customHeight="1">
      <c r="A413" s="143" t="s">
        <v>701</v>
      </c>
      <c r="B413" s="10"/>
      <c r="C413" s="10"/>
      <c r="D413" s="151"/>
      <c r="E413" s="150">
        <f>SUM(E402:E412)</f>
        <v>166626</v>
      </c>
      <c r="F413" s="150"/>
      <c r="G413" s="150">
        <f>SUM(G402:G412)</f>
        <v>26901</v>
      </c>
      <c r="H413" s="150"/>
      <c r="I413" s="150">
        <f>SUM(I402:I412)</f>
        <v>34901</v>
      </c>
      <c r="J413" s="150"/>
      <c r="K413" s="150">
        <f>SUM(K402:K412)</f>
        <v>104824</v>
      </c>
      <c r="L413" s="198"/>
    </row>
    <row r="414" spans="1:12" ht="18" customHeight="1">
      <c r="A414" s="143"/>
      <c r="B414" s="10"/>
      <c r="C414" s="10"/>
      <c r="D414" s="151"/>
      <c r="E414" s="150"/>
      <c r="F414" s="150"/>
      <c r="G414" s="150"/>
      <c r="H414" s="150"/>
      <c r="I414" s="150"/>
      <c r="J414" s="150"/>
      <c r="K414" s="150"/>
      <c r="L414" s="198"/>
    </row>
    <row r="415" spans="1:12" ht="18" customHeight="1">
      <c r="A415" s="199" t="s">
        <v>682</v>
      </c>
      <c r="B415" s="200" t="s">
        <v>1164</v>
      </c>
      <c r="C415" s="201"/>
      <c r="D415" s="202">
        <f>+집계표!$G$2</f>
        <v>1.1000000000000001</v>
      </c>
      <c r="E415" s="203">
        <f>(G415+I415+K415)</f>
        <v>29591</v>
      </c>
      <c r="F415" s="203"/>
      <c r="G415" s="203"/>
      <c r="H415" s="203"/>
      <c r="I415" s="203"/>
      <c r="J415" s="203">
        <f>+G413</f>
        <v>26901</v>
      </c>
      <c r="K415" s="203">
        <f>TRUNC(D415*J415)</f>
        <v>29591</v>
      </c>
      <c r="L415" s="10"/>
    </row>
    <row r="416" spans="1:12" ht="18" customHeight="1">
      <c r="A416" s="199" t="s">
        <v>670</v>
      </c>
      <c r="B416" s="200" t="s">
        <v>425</v>
      </c>
      <c r="C416" s="201"/>
      <c r="D416" s="202">
        <f>+집계표!$H$2</f>
        <v>0.2</v>
      </c>
      <c r="E416" s="203">
        <f>(G416+I416+K416)</f>
        <v>11298</v>
      </c>
      <c r="F416" s="203"/>
      <c r="G416" s="203"/>
      <c r="H416" s="203"/>
      <c r="I416" s="203"/>
      <c r="J416" s="203">
        <f>+J415+K415</f>
        <v>56492</v>
      </c>
      <c r="K416" s="203">
        <f>TRUNC(D416*J416)</f>
        <v>11298</v>
      </c>
      <c r="L416" s="10"/>
    </row>
    <row r="417" spans="1:12" ht="18" customHeight="1">
      <c r="A417" s="199" t="s">
        <v>718</v>
      </c>
      <c r="B417" s="200"/>
      <c r="C417" s="201"/>
      <c r="D417" s="204"/>
      <c r="E417" s="203">
        <f>SUM(E413:E416)</f>
        <v>207515</v>
      </c>
      <c r="F417" s="203"/>
      <c r="G417" s="203">
        <f>SUM(G413:G416)</f>
        <v>26901</v>
      </c>
      <c r="H417" s="203"/>
      <c r="I417" s="203">
        <f>SUM(I413:I416)</f>
        <v>34901</v>
      </c>
      <c r="J417" s="203"/>
      <c r="K417" s="203">
        <f>SUM(K413:K416)</f>
        <v>145713</v>
      </c>
      <c r="L417" s="10"/>
    </row>
    <row r="418" spans="1:12" ht="18" customHeight="1">
      <c r="A418" s="199"/>
      <c r="B418" s="139"/>
      <c r="C418" s="10"/>
      <c r="D418" s="151"/>
      <c r="E418" s="150"/>
      <c r="F418" s="150"/>
      <c r="G418" s="150"/>
      <c r="H418" s="150"/>
      <c r="I418" s="150"/>
      <c r="J418" s="150"/>
      <c r="K418" s="150"/>
      <c r="L418" s="10" t="s">
        <v>662</v>
      </c>
    </row>
    <row r="419" spans="1:12" ht="18" customHeight="1">
      <c r="A419" s="194" t="s">
        <v>1787</v>
      </c>
      <c r="B419" s="191"/>
      <c r="C419" s="10"/>
      <c r="D419" s="10"/>
      <c r="E419" s="195"/>
      <c r="F419" s="196"/>
      <c r="G419" s="195"/>
      <c r="H419" s="196"/>
      <c r="I419" s="195"/>
      <c r="J419" s="196"/>
      <c r="K419" s="195"/>
      <c r="L419" s="207"/>
    </row>
    <row r="420" spans="1:12" ht="18" customHeight="1">
      <c r="A420" s="143" t="s">
        <v>1154</v>
      </c>
      <c r="B420" s="139"/>
      <c r="C420" s="10" t="s">
        <v>685</v>
      </c>
      <c r="D420" s="205">
        <v>0.03</v>
      </c>
      <c r="E420" s="150">
        <f t="shared" ref="E420:E430" si="18">+G420+I420+K420</f>
        <v>8187</v>
      </c>
      <c r="F420" s="150">
        <f>+인건비!$D$6</f>
        <v>272915</v>
      </c>
      <c r="G420" s="150">
        <f>TRUNC(D420*F420)</f>
        <v>8187</v>
      </c>
      <c r="H420" s="192"/>
      <c r="I420" s="192"/>
      <c r="J420" s="192"/>
      <c r="K420" s="192"/>
      <c r="L420" s="10"/>
    </row>
    <row r="421" spans="1:12" ht="18" customHeight="1">
      <c r="A421" s="143" t="s">
        <v>1181</v>
      </c>
      <c r="B421" s="139"/>
      <c r="C421" s="10" t="s">
        <v>685</v>
      </c>
      <c r="D421" s="205">
        <v>0.13</v>
      </c>
      <c r="E421" s="150">
        <f t="shared" si="18"/>
        <v>30973</v>
      </c>
      <c r="F421" s="150">
        <f>+인건비!$D$9</f>
        <v>238259</v>
      </c>
      <c r="G421" s="150">
        <f>TRUNC(D421*F421)</f>
        <v>30973</v>
      </c>
      <c r="H421" s="192"/>
      <c r="I421" s="192"/>
      <c r="J421" s="192"/>
      <c r="K421" s="192"/>
      <c r="L421" s="10"/>
    </row>
    <row r="422" spans="1:12" ht="18" customHeight="1">
      <c r="A422" s="143" t="s">
        <v>678</v>
      </c>
      <c r="B422" s="10"/>
      <c r="C422" s="10" t="s">
        <v>685</v>
      </c>
      <c r="D422" s="205">
        <v>0.13</v>
      </c>
      <c r="E422" s="150">
        <f t="shared" si="18"/>
        <v>29049</v>
      </c>
      <c r="F422" s="150"/>
      <c r="G422" s="150"/>
      <c r="H422" s="150"/>
      <c r="I422" s="150"/>
      <c r="J422" s="150">
        <f>+인건비!$E$21</f>
        <v>223458</v>
      </c>
      <c r="K422" s="150">
        <f>TRUNC(D422*J422)</f>
        <v>29049</v>
      </c>
      <c r="L422" s="10"/>
    </row>
    <row r="423" spans="1:12" ht="18" customHeight="1">
      <c r="A423" s="143" t="s">
        <v>1187</v>
      </c>
      <c r="B423" s="10"/>
      <c r="C423" s="10" t="s">
        <v>685</v>
      </c>
      <c r="D423" s="205">
        <v>0.06</v>
      </c>
      <c r="E423" s="150">
        <f t="shared" si="18"/>
        <v>12853</v>
      </c>
      <c r="F423" s="150"/>
      <c r="G423" s="150"/>
      <c r="H423" s="150"/>
      <c r="I423" s="150"/>
      <c r="J423" s="150">
        <f>+인건비!$E$18</f>
        <v>214222</v>
      </c>
      <c r="K423" s="150">
        <f>TRUNC(D423*J423)</f>
        <v>12853</v>
      </c>
      <c r="L423" s="10"/>
    </row>
    <row r="424" spans="1:12" ht="18" customHeight="1">
      <c r="A424" s="143" t="s">
        <v>1182</v>
      </c>
      <c r="B424" s="10"/>
      <c r="C424" s="10" t="s">
        <v>685</v>
      </c>
      <c r="D424" s="205">
        <v>0.13</v>
      </c>
      <c r="E424" s="150">
        <f t="shared" si="18"/>
        <v>21520</v>
      </c>
      <c r="F424" s="150"/>
      <c r="G424" s="150"/>
      <c r="H424" s="150"/>
      <c r="I424" s="150"/>
      <c r="J424" s="150">
        <f>+인건비!$E$17</f>
        <v>165545</v>
      </c>
      <c r="K424" s="150">
        <f>TRUNC(D424*J424)</f>
        <v>21520</v>
      </c>
      <c r="L424" s="10"/>
    </row>
    <row r="425" spans="1:12" ht="18" customHeight="1">
      <c r="A425" s="143" t="s">
        <v>1204</v>
      </c>
      <c r="B425" s="10"/>
      <c r="C425" s="10" t="s">
        <v>685</v>
      </c>
      <c r="D425" s="205">
        <v>0.06</v>
      </c>
      <c r="E425" s="150">
        <f t="shared" si="18"/>
        <v>16041</v>
      </c>
      <c r="F425" s="150"/>
      <c r="G425" s="150"/>
      <c r="H425" s="150"/>
      <c r="I425" s="150"/>
      <c r="J425" s="150">
        <f>+인건비!$E$23</f>
        <v>267360</v>
      </c>
      <c r="K425" s="150">
        <f>TRUNC(D425*J425)</f>
        <v>16041</v>
      </c>
      <c r="L425" s="10"/>
    </row>
    <row r="426" spans="1:12" ht="18" customHeight="1">
      <c r="A426" s="143" t="s">
        <v>810</v>
      </c>
      <c r="B426" s="10" t="s">
        <v>1403</v>
      </c>
      <c r="C426" s="10" t="s">
        <v>665</v>
      </c>
      <c r="D426" s="208">
        <v>4.1000000000000003E-3</v>
      </c>
      <c r="E426" s="150">
        <f t="shared" si="18"/>
        <v>1394</v>
      </c>
      <c r="F426" s="150"/>
      <c r="G426" s="150"/>
      <c r="H426" s="150">
        <f>+재료비!$K$97</f>
        <v>340000</v>
      </c>
      <c r="I426" s="150">
        <f>TRUNC(D426*H426)</f>
        <v>1394</v>
      </c>
      <c r="J426" s="150"/>
      <c r="K426" s="150"/>
      <c r="L426" s="10"/>
    </row>
    <row r="427" spans="1:12" ht="18" customHeight="1">
      <c r="A427" s="143" t="s">
        <v>1420</v>
      </c>
      <c r="B427" s="10"/>
      <c r="C427" s="10" t="s">
        <v>673</v>
      </c>
      <c r="D427" s="205">
        <v>0.88</v>
      </c>
      <c r="E427" s="150">
        <f t="shared" si="18"/>
        <v>2640</v>
      </c>
      <c r="F427" s="150"/>
      <c r="G427" s="150"/>
      <c r="H427" s="150">
        <f>+재료비!$K$101</f>
        <v>3000</v>
      </c>
      <c r="I427" s="150">
        <f>TRUNC(D427*H427)</f>
        <v>2640</v>
      </c>
      <c r="J427" s="150"/>
      <c r="K427" s="150"/>
      <c r="L427" s="10"/>
    </row>
    <row r="428" spans="1:12" ht="18" customHeight="1">
      <c r="A428" s="143" t="s">
        <v>681</v>
      </c>
      <c r="B428" s="10"/>
      <c r="C428" s="10" t="s">
        <v>739</v>
      </c>
      <c r="D428" s="151">
        <v>20.100000000000001</v>
      </c>
      <c r="E428" s="150">
        <f t="shared" si="18"/>
        <v>30270</v>
      </c>
      <c r="F428" s="150"/>
      <c r="G428" s="150"/>
      <c r="H428" s="150">
        <f>+재료비!$K$7</f>
        <v>1506</v>
      </c>
      <c r="I428" s="150">
        <f>TRUNC(D428*H428)</f>
        <v>30270</v>
      </c>
      <c r="J428" s="150"/>
      <c r="K428" s="150"/>
      <c r="L428" s="10"/>
    </row>
    <row r="429" spans="1:12" ht="18" customHeight="1">
      <c r="A429" s="143" t="s">
        <v>668</v>
      </c>
      <c r="B429" s="10" t="s">
        <v>1327</v>
      </c>
      <c r="C429" s="10" t="s">
        <v>666</v>
      </c>
      <c r="D429" s="151">
        <v>50</v>
      </c>
      <c r="E429" s="150">
        <f t="shared" si="18"/>
        <v>15135</v>
      </c>
      <c r="F429" s="150"/>
      <c r="G429" s="150"/>
      <c r="H429" s="150">
        <f>+I428</f>
        <v>30270</v>
      </c>
      <c r="I429" s="150">
        <f>TRUNC(D429/100*H429)</f>
        <v>15135</v>
      </c>
      <c r="J429" s="150"/>
      <c r="K429" s="150"/>
      <c r="L429" s="10"/>
    </row>
    <row r="430" spans="1:12" ht="18" customHeight="1">
      <c r="A430" s="143" t="s">
        <v>602</v>
      </c>
      <c r="B430" s="10" t="s">
        <v>1231</v>
      </c>
      <c r="C430" s="10" t="s">
        <v>770</v>
      </c>
      <c r="D430" s="205">
        <v>0.51</v>
      </c>
      <c r="E430" s="150">
        <f t="shared" si="18"/>
        <v>73661</v>
      </c>
      <c r="F430" s="150"/>
      <c r="G430" s="150"/>
      <c r="H430" s="150"/>
      <c r="I430" s="150"/>
      <c r="J430" s="150">
        <f>+기계손료!$J$67</f>
        <v>144435</v>
      </c>
      <c r="K430" s="150">
        <f>TRUNC(D430*J430)</f>
        <v>73661</v>
      </c>
      <c r="L430" s="10"/>
    </row>
    <row r="431" spans="1:12" ht="18" customHeight="1">
      <c r="A431" s="143" t="s">
        <v>701</v>
      </c>
      <c r="B431" s="10"/>
      <c r="C431" s="10"/>
      <c r="D431" s="151"/>
      <c r="E431" s="150">
        <f>SUM(E420:E430)</f>
        <v>241723</v>
      </c>
      <c r="F431" s="150"/>
      <c r="G431" s="150">
        <f>SUM(G420:G430)</f>
        <v>39160</v>
      </c>
      <c r="H431" s="150"/>
      <c r="I431" s="150">
        <f>SUM(I420:I430)</f>
        <v>49439</v>
      </c>
      <c r="J431" s="150"/>
      <c r="K431" s="150">
        <f>SUM(K420:K430)</f>
        <v>153124</v>
      </c>
      <c r="L431" s="198"/>
    </row>
    <row r="432" spans="1:12" ht="18" customHeight="1">
      <c r="A432" s="143"/>
      <c r="B432" s="10"/>
      <c r="C432" s="10"/>
      <c r="D432" s="151"/>
      <c r="E432" s="150"/>
      <c r="F432" s="150"/>
      <c r="G432" s="150"/>
      <c r="H432" s="150"/>
      <c r="I432" s="150"/>
      <c r="J432" s="150"/>
      <c r="K432" s="150"/>
      <c r="L432" s="198"/>
    </row>
    <row r="433" spans="1:12" ht="18" customHeight="1">
      <c r="A433" s="199" t="s">
        <v>682</v>
      </c>
      <c r="B433" s="200" t="s">
        <v>1164</v>
      </c>
      <c r="C433" s="201"/>
      <c r="D433" s="202">
        <f>+집계표!$G$2</f>
        <v>1.1000000000000001</v>
      </c>
      <c r="E433" s="203">
        <f>(G433+I433+K433)</f>
        <v>43076</v>
      </c>
      <c r="F433" s="203"/>
      <c r="G433" s="203"/>
      <c r="H433" s="203"/>
      <c r="I433" s="203"/>
      <c r="J433" s="203">
        <f>+G431</f>
        <v>39160</v>
      </c>
      <c r="K433" s="203">
        <f>TRUNC(D433*J433)</f>
        <v>43076</v>
      </c>
      <c r="L433" s="10"/>
    </row>
    <row r="434" spans="1:12" ht="18" customHeight="1">
      <c r="A434" s="199" t="s">
        <v>670</v>
      </c>
      <c r="B434" s="200" t="s">
        <v>425</v>
      </c>
      <c r="C434" s="201"/>
      <c r="D434" s="202">
        <f>+집계표!$H$2</f>
        <v>0.2</v>
      </c>
      <c r="E434" s="203">
        <f>(G434+I434+K434)</f>
        <v>16447</v>
      </c>
      <c r="F434" s="203"/>
      <c r="G434" s="203"/>
      <c r="H434" s="203"/>
      <c r="I434" s="203"/>
      <c r="J434" s="203">
        <f>+J433+K433</f>
        <v>82236</v>
      </c>
      <c r="K434" s="203">
        <f>TRUNC(D434*J434)</f>
        <v>16447</v>
      </c>
      <c r="L434" s="10"/>
    </row>
    <row r="435" spans="1:12" ht="18" customHeight="1">
      <c r="A435" s="199" t="s">
        <v>718</v>
      </c>
      <c r="B435" s="200"/>
      <c r="C435" s="201"/>
      <c r="D435" s="204"/>
      <c r="E435" s="203">
        <f>SUM(E431:E434)</f>
        <v>301246</v>
      </c>
      <c r="F435" s="203"/>
      <c r="G435" s="203">
        <f>SUM(G431:G434)</f>
        <v>39160</v>
      </c>
      <c r="H435" s="203"/>
      <c r="I435" s="203">
        <f>SUM(I431:I434)</f>
        <v>49439</v>
      </c>
      <c r="J435" s="203"/>
      <c r="K435" s="203">
        <f>SUM(K431:K434)</f>
        <v>212647</v>
      </c>
      <c r="L435" s="10"/>
    </row>
    <row r="436" spans="1:12" ht="18" customHeight="1">
      <c r="A436" s="199"/>
      <c r="B436" s="139"/>
      <c r="C436" s="10"/>
      <c r="D436" s="151"/>
      <c r="E436" s="150"/>
      <c r="F436" s="150"/>
      <c r="G436" s="150"/>
      <c r="H436" s="150"/>
      <c r="I436" s="150"/>
      <c r="J436" s="150"/>
      <c r="K436" s="150"/>
      <c r="L436" s="10" t="s">
        <v>662</v>
      </c>
    </row>
    <row r="437" spans="1:12" ht="18" customHeight="1">
      <c r="A437" s="194" t="s">
        <v>1778</v>
      </c>
      <c r="B437" s="191"/>
      <c r="C437" s="10"/>
      <c r="D437" s="10"/>
      <c r="E437" s="195"/>
      <c r="F437" s="196"/>
      <c r="G437" s="195"/>
      <c r="H437" s="196"/>
      <c r="I437" s="195"/>
      <c r="J437" s="196"/>
      <c r="K437" s="195"/>
      <c r="L437" s="207"/>
    </row>
    <row r="438" spans="1:12" ht="18" customHeight="1">
      <c r="A438" s="143" t="s">
        <v>1154</v>
      </c>
      <c r="B438" s="139"/>
      <c r="C438" s="10" t="s">
        <v>685</v>
      </c>
      <c r="D438" s="205">
        <v>0.05</v>
      </c>
      <c r="E438" s="150">
        <f t="shared" ref="E438:E448" si="19">+G438+I438+K438</f>
        <v>13645</v>
      </c>
      <c r="F438" s="150">
        <f>+인건비!$D$6</f>
        <v>272915</v>
      </c>
      <c r="G438" s="150">
        <f>TRUNC(D438*F438)</f>
        <v>13645</v>
      </c>
      <c r="H438" s="192"/>
      <c r="I438" s="192"/>
      <c r="J438" s="192"/>
      <c r="K438" s="192"/>
      <c r="L438" s="10"/>
    </row>
    <row r="439" spans="1:12" ht="18" customHeight="1">
      <c r="A439" s="143" t="s">
        <v>1181</v>
      </c>
      <c r="B439" s="139"/>
      <c r="C439" s="10" t="s">
        <v>685</v>
      </c>
      <c r="D439" s="151">
        <v>0.2</v>
      </c>
      <c r="E439" s="150">
        <f t="shared" si="19"/>
        <v>47651</v>
      </c>
      <c r="F439" s="150">
        <f>+인건비!$D$9</f>
        <v>238259</v>
      </c>
      <c r="G439" s="150">
        <f>TRUNC(D439*F439)</f>
        <v>47651</v>
      </c>
      <c r="H439" s="192"/>
      <c r="I439" s="192"/>
      <c r="J439" s="192"/>
      <c r="K439" s="192"/>
      <c r="L439" s="10"/>
    </row>
    <row r="440" spans="1:12" ht="18" customHeight="1">
      <c r="A440" s="143" t="s">
        <v>678</v>
      </c>
      <c r="B440" s="10"/>
      <c r="C440" s="10" t="s">
        <v>685</v>
      </c>
      <c r="D440" s="151">
        <v>0.2</v>
      </c>
      <c r="E440" s="150">
        <f t="shared" si="19"/>
        <v>44691</v>
      </c>
      <c r="F440" s="150"/>
      <c r="G440" s="150"/>
      <c r="H440" s="150"/>
      <c r="I440" s="150"/>
      <c r="J440" s="150">
        <f>+인건비!$E$21</f>
        <v>223458</v>
      </c>
      <c r="K440" s="150">
        <f>TRUNC(D440*J440)</f>
        <v>44691</v>
      </c>
      <c r="L440" s="10"/>
    </row>
    <row r="441" spans="1:12" ht="18" customHeight="1">
      <c r="A441" s="143" t="s">
        <v>1187</v>
      </c>
      <c r="B441" s="10"/>
      <c r="C441" s="10" t="s">
        <v>685</v>
      </c>
      <c r="D441" s="151">
        <v>0.1</v>
      </c>
      <c r="E441" s="150">
        <f t="shared" si="19"/>
        <v>21422</v>
      </c>
      <c r="F441" s="150"/>
      <c r="G441" s="150"/>
      <c r="H441" s="150"/>
      <c r="I441" s="150"/>
      <c r="J441" s="150">
        <f>+인건비!$E$18</f>
        <v>214222</v>
      </c>
      <c r="K441" s="150">
        <f>TRUNC(D441*J441)</f>
        <v>21422</v>
      </c>
      <c r="L441" s="10"/>
    </row>
    <row r="442" spans="1:12" ht="18" customHeight="1">
      <c r="A442" s="143" t="s">
        <v>1182</v>
      </c>
      <c r="B442" s="10"/>
      <c r="C442" s="10" t="s">
        <v>685</v>
      </c>
      <c r="D442" s="151">
        <v>0.2</v>
      </c>
      <c r="E442" s="150">
        <f t="shared" si="19"/>
        <v>33109</v>
      </c>
      <c r="F442" s="150"/>
      <c r="G442" s="150"/>
      <c r="H442" s="150"/>
      <c r="I442" s="150"/>
      <c r="J442" s="150">
        <f>+인건비!$E$17</f>
        <v>165545</v>
      </c>
      <c r="K442" s="150">
        <f>TRUNC(D442*J442)</f>
        <v>33109</v>
      </c>
      <c r="L442" s="10"/>
    </row>
    <row r="443" spans="1:12" ht="18" customHeight="1">
      <c r="A443" s="143" t="s">
        <v>1204</v>
      </c>
      <c r="B443" s="10"/>
      <c r="C443" s="10" t="s">
        <v>685</v>
      </c>
      <c r="D443" s="151">
        <v>0.1</v>
      </c>
      <c r="E443" s="150">
        <f t="shared" si="19"/>
        <v>26736</v>
      </c>
      <c r="F443" s="150"/>
      <c r="G443" s="150"/>
      <c r="H443" s="150"/>
      <c r="I443" s="150"/>
      <c r="J443" s="150">
        <f>+인건비!$E$23</f>
        <v>267360</v>
      </c>
      <c r="K443" s="150">
        <f>TRUNC(D443*J443)</f>
        <v>26736</v>
      </c>
      <c r="L443" s="10"/>
    </row>
    <row r="444" spans="1:12" ht="18" customHeight="1">
      <c r="A444" s="143" t="s">
        <v>810</v>
      </c>
      <c r="B444" s="10" t="s">
        <v>1403</v>
      </c>
      <c r="C444" s="10" t="s">
        <v>665</v>
      </c>
      <c r="D444" s="208">
        <v>6.4000000000000003E-3</v>
      </c>
      <c r="E444" s="150">
        <f t="shared" si="19"/>
        <v>2176</v>
      </c>
      <c r="F444" s="150"/>
      <c r="G444" s="150"/>
      <c r="H444" s="150">
        <f>+재료비!$K$97</f>
        <v>340000</v>
      </c>
      <c r="I444" s="150">
        <f>TRUNC(D444*H444)</f>
        <v>2176</v>
      </c>
      <c r="J444" s="150"/>
      <c r="K444" s="150"/>
      <c r="L444" s="10"/>
    </row>
    <row r="445" spans="1:12" ht="18" customHeight="1">
      <c r="A445" s="143" t="s">
        <v>1420</v>
      </c>
      <c r="B445" s="10"/>
      <c r="C445" s="10" t="s">
        <v>673</v>
      </c>
      <c r="D445" s="205">
        <v>0.88</v>
      </c>
      <c r="E445" s="150">
        <f t="shared" si="19"/>
        <v>2640</v>
      </c>
      <c r="F445" s="150"/>
      <c r="G445" s="150"/>
      <c r="H445" s="150">
        <f>+재료비!$K$101</f>
        <v>3000</v>
      </c>
      <c r="I445" s="150">
        <f>TRUNC(D445*H445)</f>
        <v>2640</v>
      </c>
      <c r="J445" s="150"/>
      <c r="K445" s="150"/>
      <c r="L445" s="10"/>
    </row>
    <row r="446" spans="1:12" ht="18" customHeight="1">
      <c r="A446" s="143" t="s">
        <v>681</v>
      </c>
      <c r="B446" s="10"/>
      <c r="C446" s="10" t="s">
        <v>739</v>
      </c>
      <c r="D446" s="151">
        <v>31.9</v>
      </c>
      <c r="E446" s="150">
        <f t="shared" si="19"/>
        <v>48041</v>
      </c>
      <c r="F446" s="150"/>
      <c r="G446" s="150"/>
      <c r="H446" s="150">
        <f>+재료비!$K$7</f>
        <v>1506</v>
      </c>
      <c r="I446" s="150">
        <f>TRUNC(D446*H446)</f>
        <v>48041</v>
      </c>
      <c r="J446" s="150"/>
      <c r="K446" s="150"/>
      <c r="L446" s="10"/>
    </row>
    <row r="447" spans="1:12" ht="18" customHeight="1">
      <c r="A447" s="143" t="s">
        <v>668</v>
      </c>
      <c r="B447" s="10" t="s">
        <v>1327</v>
      </c>
      <c r="C447" s="10" t="s">
        <v>666</v>
      </c>
      <c r="D447" s="151">
        <v>50</v>
      </c>
      <c r="E447" s="150">
        <f t="shared" si="19"/>
        <v>24020</v>
      </c>
      <c r="F447" s="150"/>
      <c r="G447" s="150"/>
      <c r="H447" s="150">
        <f>+I446</f>
        <v>48041</v>
      </c>
      <c r="I447" s="150">
        <f>TRUNC(D447/100*H447)</f>
        <v>24020</v>
      </c>
      <c r="J447" s="150"/>
      <c r="K447" s="150"/>
      <c r="L447" s="10"/>
    </row>
    <row r="448" spans="1:12" ht="18" customHeight="1">
      <c r="A448" s="143" t="s">
        <v>602</v>
      </c>
      <c r="B448" s="10" t="s">
        <v>1231</v>
      </c>
      <c r="C448" s="10" t="s">
        <v>770</v>
      </c>
      <c r="D448" s="205">
        <v>0.81</v>
      </c>
      <c r="E448" s="150">
        <f t="shared" si="19"/>
        <v>116992</v>
      </c>
      <c r="F448" s="150"/>
      <c r="G448" s="150"/>
      <c r="H448" s="150"/>
      <c r="I448" s="150"/>
      <c r="J448" s="150">
        <f>+기계손료!$J$67</f>
        <v>144435</v>
      </c>
      <c r="K448" s="150">
        <f>TRUNC(D448*J448)</f>
        <v>116992</v>
      </c>
      <c r="L448" s="10"/>
    </row>
    <row r="449" spans="1:12" ht="18" customHeight="1">
      <c r="A449" s="143" t="s">
        <v>701</v>
      </c>
      <c r="B449" s="10"/>
      <c r="C449" s="10"/>
      <c r="D449" s="151"/>
      <c r="E449" s="150">
        <f>SUM(E438:E448)</f>
        <v>381123</v>
      </c>
      <c r="F449" s="150"/>
      <c r="G449" s="150">
        <f>SUM(G438:G448)</f>
        <v>61296</v>
      </c>
      <c r="H449" s="150"/>
      <c r="I449" s="150">
        <f>SUM(I438:I448)</f>
        <v>76877</v>
      </c>
      <c r="J449" s="150"/>
      <c r="K449" s="150">
        <f>SUM(K438:K448)</f>
        <v>242950</v>
      </c>
      <c r="L449" s="198"/>
    </row>
    <row r="450" spans="1:12" ht="18" customHeight="1">
      <c r="A450" s="143"/>
      <c r="B450" s="10"/>
      <c r="C450" s="10"/>
      <c r="D450" s="151"/>
      <c r="E450" s="150"/>
      <c r="F450" s="150"/>
      <c r="G450" s="150"/>
      <c r="H450" s="150"/>
      <c r="I450" s="150"/>
      <c r="J450" s="150"/>
      <c r="K450" s="150"/>
      <c r="L450" s="198"/>
    </row>
    <row r="451" spans="1:12" ht="18" customHeight="1">
      <c r="A451" s="199" t="s">
        <v>682</v>
      </c>
      <c r="B451" s="200" t="s">
        <v>1164</v>
      </c>
      <c r="C451" s="201"/>
      <c r="D451" s="202">
        <f>+집계표!$G$2</f>
        <v>1.1000000000000001</v>
      </c>
      <c r="E451" s="203">
        <f>(G451+I451+K451)</f>
        <v>67425</v>
      </c>
      <c r="F451" s="203"/>
      <c r="G451" s="203"/>
      <c r="H451" s="203"/>
      <c r="I451" s="203"/>
      <c r="J451" s="203">
        <f>+G449</f>
        <v>61296</v>
      </c>
      <c r="K451" s="203">
        <f>TRUNC(D451*J451)</f>
        <v>67425</v>
      </c>
      <c r="L451" s="10"/>
    </row>
    <row r="452" spans="1:12" ht="18" customHeight="1">
      <c r="A452" s="199" t="s">
        <v>670</v>
      </c>
      <c r="B452" s="200" t="s">
        <v>425</v>
      </c>
      <c r="C452" s="201"/>
      <c r="D452" s="202">
        <f>+집계표!$H$2</f>
        <v>0.2</v>
      </c>
      <c r="E452" s="203">
        <f>(G452+I452+K452)</f>
        <v>25744</v>
      </c>
      <c r="F452" s="203"/>
      <c r="G452" s="203"/>
      <c r="H452" s="203"/>
      <c r="I452" s="203"/>
      <c r="J452" s="203">
        <f>+J451+K451</f>
        <v>128721</v>
      </c>
      <c r="K452" s="203">
        <f>TRUNC(D452*J452)</f>
        <v>25744</v>
      </c>
      <c r="L452" s="10"/>
    </row>
    <row r="453" spans="1:12" ht="18" customHeight="1">
      <c r="A453" s="199" t="s">
        <v>718</v>
      </c>
      <c r="B453" s="200"/>
      <c r="C453" s="201"/>
      <c r="D453" s="204"/>
      <c r="E453" s="203">
        <f>SUM(E449:E452)</f>
        <v>474292</v>
      </c>
      <c r="F453" s="203"/>
      <c r="G453" s="203">
        <f>SUM(G449:G452)</f>
        <v>61296</v>
      </c>
      <c r="H453" s="203"/>
      <c r="I453" s="203">
        <f>SUM(I449:I452)</f>
        <v>76877</v>
      </c>
      <c r="J453" s="203"/>
      <c r="K453" s="203">
        <f>SUM(K449:K452)</f>
        <v>336119</v>
      </c>
      <c r="L453" s="10"/>
    </row>
    <row r="454" spans="1:12" ht="18" customHeight="1">
      <c r="A454" s="199"/>
      <c r="B454" s="139"/>
      <c r="C454" s="10"/>
      <c r="D454" s="151"/>
      <c r="E454" s="150"/>
      <c r="F454" s="150"/>
      <c r="G454" s="150"/>
      <c r="H454" s="150"/>
      <c r="I454" s="150"/>
      <c r="J454" s="150"/>
      <c r="K454" s="150"/>
      <c r="L454" s="10" t="s">
        <v>662</v>
      </c>
    </row>
    <row r="455" spans="1:12" ht="18" customHeight="1">
      <c r="A455" s="194" t="s">
        <v>1781</v>
      </c>
      <c r="B455" s="191"/>
      <c r="C455" s="10"/>
      <c r="D455" s="10"/>
      <c r="E455" s="195"/>
      <c r="F455" s="196"/>
      <c r="G455" s="195"/>
      <c r="H455" s="196"/>
      <c r="I455" s="195"/>
      <c r="J455" s="196"/>
      <c r="K455" s="195"/>
      <c r="L455" s="207"/>
    </row>
    <row r="456" spans="1:12" ht="18" customHeight="1">
      <c r="A456" s="143" t="s">
        <v>1154</v>
      </c>
      <c r="B456" s="139"/>
      <c r="C456" s="10" t="s">
        <v>685</v>
      </c>
      <c r="D456" s="205">
        <v>0.09</v>
      </c>
      <c r="E456" s="150">
        <f t="shared" ref="E456:E466" si="20">+G456+I456+K456</f>
        <v>24562</v>
      </c>
      <c r="F456" s="150">
        <f>+인건비!$D$6</f>
        <v>272915</v>
      </c>
      <c r="G456" s="150">
        <f>TRUNC(D456*F456)</f>
        <v>24562</v>
      </c>
      <c r="H456" s="192"/>
      <c r="I456" s="192"/>
      <c r="J456" s="192"/>
      <c r="K456" s="192"/>
      <c r="L456" s="10"/>
    </row>
    <row r="457" spans="1:12" ht="18" customHeight="1">
      <c r="A457" s="143" t="s">
        <v>1181</v>
      </c>
      <c r="B457" s="139"/>
      <c r="C457" s="10" t="s">
        <v>685</v>
      </c>
      <c r="D457" s="205">
        <v>0.37</v>
      </c>
      <c r="E457" s="150">
        <f t="shared" si="20"/>
        <v>88155</v>
      </c>
      <c r="F457" s="150">
        <f>+인건비!$D$9</f>
        <v>238259</v>
      </c>
      <c r="G457" s="150">
        <f>TRUNC(D457*F457)</f>
        <v>88155</v>
      </c>
      <c r="H457" s="192"/>
      <c r="I457" s="192"/>
      <c r="J457" s="192"/>
      <c r="K457" s="192"/>
      <c r="L457" s="10"/>
    </row>
    <row r="458" spans="1:12" ht="18" customHeight="1">
      <c r="A458" s="143" t="s">
        <v>678</v>
      </c>
      <c r="B458" s="10"/>
      <c r="C458" s="10" t="s">
        <v>685</v>
      </c>
      <c r="D458" s="205">
        <v>0.37</v>
      </c>
      <c r="E458" s="150">
        <f t="shared" si="20"/>
        <v>82679</v>
      </c>
      <c r="F458" s="150"/>
      <c r="G458" s="150"/>
      <c r="H458" s="150"/>
      <c r="I458" s="150"/>
      <c r="J458" s="150">
        <f>+인건비!$E$21</f>
        <v>223458</v>
      </c>
      <c r="K458" s="150">
        <f>TRUNC(D458*J458)</f>
        <v>82679</v>
      </c>
      <c r="L458" s="10"/>
    </row>
    <row r="459" spans="1:12" ht="18" customHeight="1">
      <c r="A459" s="143" t="s">
        <v>1187</v>
      </c>
      <c r="B459" s="10"/>
      <c r="C459" s="10" t="s">
        <v>685</v>
      </c>
      <c r="D459" s="205">
        <v>0.19</v>
      </c>
      <c r="E459" s="150">
        <f t="shared" si="20"/>
        <v>40702</v>
      </c>
      <c r="F459" s="150"/>
      <c r="G459" s="150"/>
      <c r="H459" s="150"/>
      <c r="I459" s="150"/>
      <c r="J459" s="150">
        <f>+인건비!$E$18</f>
        <v>214222</v>
      </c>
      <c r="K459" s="150">
        <f>TRUNC(D459*J459)</f>
        <v>40702</v>
      </c>
      <c r="L459" s="10"/>
    </row>
    <row r="460" spans="1:12" ht="18" customHeight="1">
      <c r="A460" s="143" t="s">
        <v>1182</v>
      </c>
      <c r="B460" s="10"/>
      <c r="C460" s="10" t="s">
        <v>685</v>
      </c>
      <c r="D460" s="205">
        <v>0.37</v>
      </c>
      <c r="E460" s="150">
        <f t="shared" si="20"/>
        <v>61251</v>
      </c>
      <c r="F460" s="150"/>
      <c r="G460" s="150"/>
      <c r="H460" s="150"/>
      <c r="I460" s="150"/>
      <c r="J460" s="150">
        <f>+인건비!$E$17</f>
        <v>165545</v>
      </c>
      <c r="K460" s="150">
        <f>TRUNC(D460*J460)</f>
        <v>61251</v>
      </c>
      <c r="L460" s="10"/>
    </row>
    <row r="461" spans="1:12" ht="18" customHeight="1">
      <c r="A461" s="143" t="s">
        <v>1204</v>
      </c>
      <c r="B461" s="10"/>
      <c r="C461" s="10" t="s">
        <v>685</v>
      </c>
      <c r="D461" s="205">
        <v>0.19</v>
      </c>
      <c r="E461" s="150">
        <f t="shared" si="20"/>
        <v>50798</v>
      </c>
      <c r="F461" s="150"/>
      <c r="G461" s="150"/>
      <c r="H461" s="150"/>
      <c r="I461" s="150"/>
      <c r="J461" s="150">
        <f>+인건비!$E$23</f>
        <v>267360</v>
      </c>
      <c r="K461" s="150">
        <f>TRUNC(D461*J461)</f>
        <v>50798</v>
      </c>
      <c r="L461" s="10"/>
    </row>
    <row r="462" spans="1:12" ht="18" customHeight="1">
      <c r="A462" s="143" t="s">
        <v>810</v>
      </c>
      <c r="B462" s="10" t="s">
        <v>1403</v>
      </c>
      <c r="C462" s="10" t="s">
        <v>665</v>
      </c>
      <c r="D462" s="208">
        <v>1.1999999999999999E-3</v>
      </c>
      <c r="E462" s="150">
        <f t="shared" si="20"/>
        <v>408</v>
      </c>
      <c r="F462" s="150"/>
      <c r="G462" s="150"/>
      <c r="H462" s="150">
        <f>+재료비!$K$97</f>
        <v>340000</v>
      </c>
      <c r="I462" s="150">
        <f>TRUNC(D462*H462)</f>
        <v>408</v>
      </c>
      <c r="J462" s="150"/>
      <c r="K462" s="150"/>
      <c r="L462" s="10"/>
    </row>
    <row r="463" spans="1:12" ht="18" customHeight="1">
      <c r="A463" s="143" t="s">
        <v>1420</v>
      </c>
      <c r="B463" s="10"/>
      <c r="C463" s="10" t="s">
        <v>673</v>
      </c>
      <c r="D463" s="205">
        <v>0.88</v>
      </c>
      <c r="E463" s="150">
        <f t="shared" si="20"/>
        <v>2640</v>
      </c>
      <c r="F463" s="150"/>
      <c r="G463" s="150"/>
      <c r="H463" s="150">
        <f>+재료비!$K$101</f>
        <v>3000</v>
      </c>
      <c r="I463" s="150">
        <f>TRUNC(D463*H463)</f>
        <v>2640</v>
      </c>
      <c r="J463" s="150"/>
      <c r="K463" s="150"/>
      <c r="L463" s="10"/>
    </row>
    <row r="464" spans="1:12" ht="18" customHeight="1">
      <c r="A464" s="143" t="s">
        <v>681</v>
      </c>
      <c r="B464" s="10"/>
      <c r="C464" s="10" t="s">
        <v>739</v>
      </c>
      <c r="D464" s="151">
        <v>58.4</v>
      </c>
      <c r="E464" s="150">
        <f t="shared" si="20"/>
        <v>87950</v>
      </c>
      <c r="F464" s="150"/>
      <c r="G464" s="150"/>
      <c r="H464" s="150">
        <f>+재료비!$K$7</f>
        <v>1506</v>
      </c>
      <c r="I464" s="150">
        <f>TRUNC(D464*H464)</f>
        <v>87950</v>
      </c>
      <c r="J464" s="150"/>
      <c r="K464" s="150"/>
      <c r="L464" s="10"/>
    </row>
    <row r="465" spans="1:12" ht="18" customHeight="1">
      <c r="A465" s="143" t="s">
        <v>668</v>
      </c>
      <c r="B465" s="10" t="s">
        <v>1327</v>
      </c>
      <c r="C465" s="10" t="s">
        <v>666</v>
      </c>
      <c r="D465" s="151">
        <v>50</v>
      </c>
      <c r="E465" s="150">
        <f t="shared" si="20"/>
        <v>43975</v>
      </c>
      <c r="F465" s="150"/>
      <c r="G465" s="150"/>
      <c r="H465" s="150">
        <f>+I464</f>
        <v>87950</v>
      </c>
      <c r="I465" s="150">
        <f>TRUNC(D465/100*H465)</f>
        <v>43975</v>
      </c>
      <c r="J465" s="150"/>
      <c r="K465" s="150"/>
      <c r="L465" s="10"/>
    </row>
    <row r="466" spans="1:12" ht="18" customHeight="1">
      <c r="A466" s="143" t="s">
        <v>602</v>
      </c>
      <c r="B466" s="10" t="s">
        <v>1231</v>
      </c>
      <c r="C466" s="10" t="s">
        <v>770</v>
      </c>
      <c r="D466" s="205">
        <v>1.48</v>
      </c>
      <c r="E466" s="150">
        <f t="shared" si="20"/>
        <v>213763</v>
      </c>
      <c r="F466" s="150"/>
      <c r="G466" s="150"/>
      <c r="H466" s="150"/>
      <c r="I466" s="150"/>
      <c r="J466" s="150">
        <f>+기계손료!$J$67</f>
        <v>144435</v>
      </c>
      <c r="K466" s="150">
        <f>TRUNC(D466*J466)</f>
        <v>213763</v>
      </c>
      <c r="L466" s="10"/>
    </row>
    <row r="467" spans="1:12" ht="18" customHeight="1">
      <c r="A467" s="143" t="s">
        <v>701</v>
      </c>
      <c r="B467" s="10"/>
      <c r="C467" s="10"/>
      <c r="D467" s="151"/>
      <c r="E467" s="150">
        <f>SUM(E456:E466)</f>
        <v>696883</v>
      </c>
      <c r="F467" s="150"/>
      <c r="G467" s="150">
        <f>SUM(G456:G466)</f>
        <v>112717</v>
      </c>
      <c r="H467" s="150"/>
      <c r="I467" s="150">
        <f>SUM(I456:I466)</f>
        <v>134973</v>
      </c>
      <c r="J467" s="150"/>
      <c r="K467" s="150">
        <f>SUM(K456:K466)</f>
        <v>449193</v>
      </c>
      <c r="L467" s="198"/>
    </row>
    <row r="468" spans="1:12" ht="18" customHeight="1">
      <c r="A468" s="143"/>
      <c r="B468" s="10"/>
      <c r="C468" s="10"/>
      <c r="D468" s="151"/>
      <c r="E468" s="150"/>
      <c r="F468" s="150"/>
      <c r="G468" s="150"/>
      <c r="H468" s="150"/>
      <c r="I468" s="150"/>
      <c r="J468" s="150"/>
      <c r="K468" s="150"/>
      <c r="L468" s="198"/>
    </row>
    <row r="469" spans="1:12" ht="18" customHeight="1">
      <c r="A469" s="199" t="s">
        <v>682</v>
      </c>
      <c r="B469" s="200" t="s">
        <v>1164</v>
      </c>
      <c r="C469" s="201"/>
      <c r="D469" s="202">
        <f>+집계표!$G$2</f>
        <v>1.1000000000000001</v>
      </c>
      <c r="E469" s="203">
        <f>(G469+I469+K469)</f>
        <v>123988</v>
      </c>
      <c r="F469" s="203"/>
      <c r="G469" s="203"/>
      <c r="H469" s="203"/>
      <c r="I469" s="203"/>
      <c r="J469" s="203">
        <f>+G467</f>
        <v>112717</v>
      </c>
      <c r="K469" s="203">
        <f>TRUNC(D469*J469)</f>
        <v>123988</v>
      </c>
      <c r="L469" s="10"/>
    </row>
    <row r="470" spans="1:12" ht="18" customHeight="1">
      <c r="A470" s="199" t="s">
        <v>670</v>
      </c>
      <c r="B470" s="200" t="s">
        <v>425</v>
      </c>
      <c r="C470" s="201"/>
      <c r="D470" s="202">
        <f>+집계표!$H$2</f>
        <v>0.2</v>
      </c>
      <c r="E470" s="203">
        <f>(G470+I470+K470)</f>
        <v>47341</v>
      </c>
      <c r="F470" s="203"/>
      <c r="G470" s="203"/>
      <c r="H470" s="203"/>
      <c r="I470" s="203"/>
      <c r="J470" s="203">
        <f>+J469+K469</f>
        <v>236705</v>
      </c>
      <c r="K470" s="203">
        <f>TRUNC(D470*J470)</f>
        <v>47341</v>
      </c>
      <c r="L470" s="10"/>
    </row>
    <row r="471" spans="1:12" ht="18" customHeight="1">
      <c r="A471" s="199" t="s">
        <v>718</v>
      </c>
      <c r="B471" s="200"/>
      <c r="C471" s="201"/>
      <c r="D471" s="204"/>
      <c r="E471" s="203">
        <f>SUM(E467:E470)</f>
        <v>868212</v>
      </c>
      <c r="F471" s="203"/>
      <c r="G471" s="203">
        <f>SUM(G467:G470)</f>
        <v>112717</v>
      </c>
      <c r="H471" s="203"/>
      <c r="I471" s="203">
        <f>SUM(I467:I470)</f>
        <v>134973</v>
      </c>
      <c r="J471" s="203"/>
      <c r="K471" s="203">
        <f>SUM(K467:K470)</f>
        <v>620522</v>
      </c>
      <c r="L471" s="10"/>
    </row>
    <row r="472" spans="1:12" ht="18" customHeight="1">
      <c r="A472" s="199"/>
      <c r="B472" s="139"/>
      <c r="C472" s="10"/>
      <c r="D472" s="151"/>
      <c r="E472" s="150"/>
      <c r="F472" s="150"/>
      <c r="G472" s="150"/>
      <c r="H472" s="150"/>
      <c r="I472" s="150"/>
      <c r="J472" s="150"/>
      <c r="K472" s="150"/>
      <c r="L472" s="10" t="s">
        <v>662</v>
      </c>
    </row>
    <row r="473" spans="1:12" ht="18" customHeight="1">
      <c r="A473" s="194" t="s">
        <v>1771</v>
      </c>
      <c r="B473" s="191"/>
      <c r="C473" s="10"/>
      <c r="D473" s="10"/>
      <c r="E473" s="195"/>
      <c r="F473" s="196"/>
      <c r="G473" s="195"/>
      <c r="H473" s="196"/>
      <c r="I473" s="195"/>
      <c r="J473" s="196"/>
      <c r="K473" s="195"/>
      <c r="L473" s="207"/>
    </row>
    <row r="474" spans="1:12" ht="18" customHeight="1">
      <c r="A474" s="143" t="s">
        <v>1154</v>
      </c>
      <c r="B474" s="139"/>
      <c r="C474" s="10" t="s">
        <v>685</v>
      </c>
      <c r="D474" s="205">
        <v>0.03</v>
      </c>
      <c r="E474" s="150">
        <f t="shared" ref="E474:E484" si="21">+G474+I474+K474</f>
        <v>8187</v>
      </c>
      <c r="F474" s="150">
        <f>+인건비!$D$6</f>
        <v>272915</v>
      </c>
      <c r="G474" s="150">
        <f>TRUNC(D474*F474)</f>
        <v>8187</v>
      </c>
      <c r="H474" s="192"/>
      <c r="I474" s="192"/>
      <c r="J474" s="192"/>
      <c r="K474" s="192"/>
      <c r="L474" s="10"/>
    </row>
    <row r="475" spans="1:12" ht="18" customHeight="1">
      <c r="A475" s="143" t="s">
        <v>1181</v>
      </c>
      <c r="B475" s="139"/>
      <c r="C475" s="10" t="s">
        <v>685</v>
      </c>
      <c r="D475" s="205">
        <v>0.14000000000000001</v>
      </c>
      <c r="E475" s="150">
        <f t="shared" si="21"/>
        <v>33356</v>
      </c>
      <c r="F475" s="150">
        <f>+인건비!$D$9</f>
        <v>238259</v>
      </c>
      <c r="G475" s="150">
        <f>TRUNC(D475*F475)</f>
        <v>33356</v>
      </c>
      <c r="H475" s="192"/>
      <c r="I475" s="192"/>
      <c r="J475" s="192"/>
      <c r="K475" s="192"/>
      <c r="L475" s="10"/>
    </row>
    <row r="476" spans="1:12" ht="18" customHeight="1">
      <c r="A476" s="143" t="s">
        <v>678</v>
      </c>
      <c r="B476" s="10"/>
      <c r="C476" s="10" t="s">
        <v>685</v>
      </c>
      <c r="D476" s="205">
        <v>0.14000000000000001</v>
      </c>
      <c r="E476" s="150">
        <f t="shared" si="21"/>
        <v>31284</v>
      </c>
      <c r="F476" s="150"/>
      <c r="G476" s="150"/>
      <c r="H476" s="150"/>
      <c r="I476" s="150"/>
      <c r="J476" s="150">
        <f>+인건비!$E$21</f>
        <v>223458</v>
      </c>
      <c r="K476" s="150">
        <f>TRUNC(D476*J476)</f>
        <v>31284</v>
      </c>
      <c r="L476" s="10"/>
    </row>
    <row r="477" spans="1:12" ht="18" customHeight="1">
      <c r="A477" s="143" t="s">
        <v>1187</v>
      </c>
      <c r="B477" s="10"/>
      <c r="C477" s="10" t="s">
        <v>685</v>
      </c>
      <c r="D477" s="205">
        <v>7.0000000000000007E-2</v>
      </c>
      <c r="E477" s="150">
        <f t="shared" si="21"/>
        <v>14995</v>
      </c>
      <c r="F477" s="150"/>
      <c r="G477" s="150"/>
      <c r="H477" s="150"/>
      <c r="I477" s="150"/>
      <c r="J477" s="150">
        <f>+인건비!$E$18</f>
        <v>214222</v>
      </c>
      <c r="K477" s="150">
        <f>TRUNC(D477*J477)</f>
        <v>14995</v>
      </c>
      <c r="L477" s="10"/>
    </row>
    <row r="478" spans="1:12" ht="18" customHeight="1">
      <c r="A478" s="143" t="s">
        <v>1182</v>
      </c>
      <c r="B478" s="10"/>
      <c r="C478" s="10" t="s">
        <v>685</v>
      </c>
      <c r="D478" s="205">
        <v>0.14000000000000001</v>
      </c>
      <c r="E478" s="150">
        <f t="shared" si="21"/>
        <v>23176</v>
      </c>
      <c r="F478" s="150"/>
      <c r="G478" s="150"/>
      <c r="H478" s="150"/>
      <c r="I478" s="150"/>
      <c r="J478" s="150">
        <f>+인건비!$E$17</f>
        <v>165545</v>
      </c>
      <c r="K478" s="150">
        <f>TRUNC(D478*J478)</f>
        <v>23176</v>
      </c>
      <c r="L478" s="10"/>
    </row>
    <row r="479" spans="1:12" ht="18" customHeight="1">
      <c r="A479" s="143" t="s">
        <v>1204</v>
      </c>
      <c r="B479" s="10"/>
      <c r="C479" s="10" t="s">
        <v>685</v>
      </c>
      <c r="D479" s="205">
        <v>7.0000000000000007E-2</v>
      </c>
      <c r="E479" s="150">
        <f t="shared" si="21"/>
        <v>18715</v>
      </c>
      <c r="F479" s="150"/>
      <c r="G479" s="150"/>
      <c r="H479" s="150"/>
      <c r="I479" s="150"/>
      <c r="J479" s="150">
        <f>+인건비!$E$23</f>
        <v>267360</v>
      </c>
      <c r="K479" s="150">
        <f>TRUNC(D479*J479)</f>
        <v>18715</v>
      </c>
      <c r="L479" s="10"/>
    </row>
    <row r="480" spans="1:12" ht="18" customHeight="1">
      <c r="A480" s="143" t="s">
        <v>810</v>
      </c>
      <c r="B480" s="10" t="s">
        <v>1403</v>
      </c>
      <c r="C480" s="10" t="s">
        <v>665</v>
      </c>
      <c r="D480" s="206">
        <v>4.0000000000000001E-3</v>
      </c>
      <c r="E480" s="150">
        <f t="shared" si="21"/>
        <v>1360</v>
      </c>
      <c r="F480" s="150"/>
      <c r="G480" s="150"/>
      <c r="H480" s="150">
        <f>+재료비!$K$97</f>
        <v>340000</v>
      </c>
      <c r="I480" s="150">
        <f>TRUNC(D480*H480)</f>
        <v>1360</v>
      </c>
      <c r="J480" s="150"/>
      <c r="K480" s="150"/>
      <c r="L480" s="10"/>
    </row>
    <row r="481" spans="1:12" ht="18" customHeight="1">
      <c r="A481" s="143" t="s">
        <v>1420</v>
      </c>
      <c r="B481" s="10"/>
      <c r="C481" s="10" t="s">
        <v>673</v>
      </c>
      <c r="D481" s="205">
        <v>0.88</v>
      </c>
      <c r="E481" s="150">
        <f t="shared" si="21"/>
        <v>2640</v>
      </c>
      <c r="F481" s="150"/>
      <c r="G481" s="150"/>
      <c r="H481" s="150">
        <f>+재료비!$K$101</f>
        <v>3000</v>
      </c>
      <c r="I481" s="150">
        <f>TRUNC(D481*H481)</f>
        <v>2640</v>
      </c>
      <c r="J481" s="150"/>
      <c r="K481" s="150"/>
      <c r="L481" s="10"/>
    </row>
    <row r="482" spans="1:12" ht="18" customHeight="1">
      <c r="A482" s="143" t="s">
        <v>681</v>
      </c>
      <c r="B482" s="10"/>
      <c r="C482" s="10" t="s">
        <v>739</v>
      </c>
      <c r="D482" s="151">
        <v>21.3</v>
      </c>
      <c r="E482" s="150">
        <f t="shared" si="21"/>
        <v>32077</v>
      </c>
      <c r="F482" s="150"/>
      <c r="G482" s="150"/>
      <c r="H482" s="150">
        <f>+재료비!$K$7</f>
        <v>1506</v>
      </c>
      <c r="I482" s="150">
        <f>TRUNC(D482*H482)</f>
        <v>32077</v>
      </c>
      <c r="J482" s="150"/>
      <c r="K482" s="150"/>
      <c r="L482" s="10"/>
    </row>
    <row r="483" spans="1:12" ht="18" customHeight="1">
      <c r="A483" s="143" t="s">
        <v>668</v>
      </c>
      <c r="B483" s="10" t="s">
        <v>1327</v>
      </c>
      <c r="C483" s="10" t="s">
        <v>666</v>
      </c>
      <c r="D483" s="151">
        <v>50</v>
      </c>
      <c r="E483" s="150">
        <f t="shared" si="21"/>
        <v>16038</v>
      </c>
      <c r="F483" s="150"/>
      <c r="G483" s="150"/>
      <c r="H483" s="150">
        <f>+I482</f>
        <v>32077</v>
      </c>
      <c r="I483" s="150">
        <f>TRUNC(D483/100*H483)</f>
        <v>16038</v>
      </c>
      <c r="J483" s="150"/>
      <c r="K483" s="150"/>
      <c r="L483" s="10"/>
    </row>
    <row r="484" spans="1:12" ht="18" customHeight="1">
      <c r="A484" s="143" t="s">
        <v>602</v>
      </c>
      <c r="B484" s="10" t="s">
        <v>1231</v>
      </c>
      <c r="C484" s="10" t="s">
        <v>770</v>
      </c>
      <c r="D484" s="205">
        <v>0.54</v>
      </c>
      <c r="E484" s="150">
        <f t="shared" si="21"/>
        <v>77994</v>
      </c>
      <c r="F484" s="150"/>
      <c r="G484" s="150"/>
      <c r="H484" s="150"/>
      <c r="I484" s="150"/>
      <c r="J484" s="150">
        <f>+기계손료!$J$67</f>
        <v>144435</v>
      </c>
      <c r="K484" s="150">
        <f>TRUNC(D484*J484)</f>
        <v>77994</v>
      </c>
      <c r="L484" s="10"/>
    </row>
    <row r="485" spans="1:12" ht="18" customHeight="1">
      <c r="A485" s="143" t="s">
        <v>701</v>
      </c>
      <c r="B485" s="10"/>
      <c r="C485" s="10"/>
      <c r="D485" s="151"/>
      <c r="E485" s="150">
        <f>SUM(E474:E484)</f>
        <v>259822</v>
      </c>
      <c r="F485" s="150"/>
      <c r="G485" s="150">
        <f>SUM(G474:G484)</f>
        <v>41543</v>
      </c>
      <c r="H485" s="150"/>
      <c r="I485" s="150">
        <f>SUM(I474:I484)</f>
        <v>52115</v>
      </c>
      <c r="J485" s="150"/>
      <c r="K485" s="150">
        <f>SUM(K474:K484)</f>
        <v>166164</v>
      </c>
      <c r="L485" s="198"/>
    </row>
    <row r="486" spans="1:12" ht="18" customHeight="1">
      <c r="A486" s="143"/>
      <c r="B486" s="10"/>
      <c r="C486" s="10"/>
      <c r="D486" s="151"/>
      <c r="E486" s="150"/>
      <c r="F486" s="150"/>
      <c r="G486" s="150"/>
      <c r="H486" s="150"/>
      <c r="I486" s="150"/>
      <c r="J486" s="150"/>
      <c r="K486" s="150"/>
      <c r="L486" s="198"/>
    </row>
    <row r="487" spans="1:12" ht="18" customHeight="1">
      <c r="A487" s="199" t="s">
        <v>682</v>
      </c>
      <c r="B487" s="200" t="s">
        <v>1164</v>
      </c>
      <c r="C487" s="201"/>
      <c r="D487" s="202">
        <f>+집계표!$G$2</f>
        <v>1.1000000000000001</v>
      </c>
      <c r="E487" s="203">
        <f>(G487+I487+K487)</f>
        <v>45697</v>
      </c>
      <c r="F487" s="203"/>
      <c r="G487" s="203"/>
      <c r="H487" s="203"/>
      <c r="I487" s="203"/>
      <c r="J487" s="203">
        <f>+G485</f>
        <v>41543</v>
      </c>
      <c r="K487" s="203">
        <f>TRUNC(D487*J487)</f>
        <v>45697</v>
      </c>
      <c r="L487" s="10"/>
    </row>
    <row r="488" spans="1:12" ht="18" customHeight="1">
      <c r="A488" s="199" t="s">
        <v>670</v>
      </c>
      <c r="B488" s="200" t="s">
        <v>425</v>
      </c>
      <c r="C488" s="201"/>
      <c r="D488" s="202">
        <f>+집계표!$H$2</f>
        <v>0.2</v>
      </c>
      <c r="E488" s="203">
        <f>(G488+I488+K488)</f>
        <v>17448</v>
      </c>
      <c r="F488" s="203"/>
      <c r="G488" s="203"/>
      <c r="H488" s="203"/>
      <c r="I488" s="203"/>
      <c r="J488" s="203">
        <f>+J487+K487</f>
        <v>87240</v>
      </c>
      <c r="K488" s="203">
        <f>TRUNC(D488*J488)</f>
        <v>17448</v>
      </c>
      <c r="L488" s="10"/>
    </row>
    <row r="489" spans="1:12" ht="18" customHeight="1">
      <c r="A489" s="199" t="s">
        <v>718</v>
      </c>
      <c r="B489" s="200"/>
      <c r="C489" s="201"/>
      <c r="D489" s="204"/>
      <c r="E489" s="203">
        <f>SUM(E485:E488)</f>
        <v>322967</v>
      </c>
      <c r="F489" s="203"/>
      <c r="G489" s="203">
        <f>SUM(G485:G488)</f>
        <v>41543</v>
      </c>
      <c r="H489" s="203"/>
      <c r="I489" s="203">
        <f>SUM(I485:I488)</f>
        <v>52115</v>
      </c>
      <c r="J489" s="203"/>
      <c r="K489" s="203">
        <f>SUM(K485:K488)</f>
        <v>229309</v>
      </c>
      <c r="L489" s="10"/>
    </row>
    <row r="490" spans="1:12" ht="17.25" customHeight="1">
      <c r="A490" s="143"/>
      <c r="B490" s="10"/>
      <c r="C490" s="10"/>
      <c r="D490" s="151"/>
      <c r="E490" s="150"/>
      <c r="F490" s="150"/>
      <c r="G490" s="150"/>
      <c r="H490" s="150"/>
      <c r="I490" s="150"/>
      <c r="J490" s="150"/>
      <c r="K490" s="150"/>
      <c r="L490" s="10"/>
    </row>
    <row r="491" spans="1:12" ht="18" customHeight="1">
      <c r="A491" s="194" t="s">
        <v>1777</v>
      </c>
      <c r="B491" s="191"/>
      <c r="C491" s="10"/>
      <c r="D491" s="10"/>
      <c r="E491" s="195"/>
      <c r="F491" s="196"/>
      <c r="G491" s="195"/>
      <c r="H491" s="196"/>
      <c r="I491" s="195"/>
      <c r="J491" s="196"/>
      <c r="K491" s="195"/>
      <c r="L491" s="207"/>
    </row>
    <row r="492" spans="1:12" ht="18" customHeight="1">
      <c r="A492" s="143" t="s">
        <v>1154</v>
      </c>
      <c r="B492" s="139"/>
      <c r="C492" s="10" t="s">
        <v>685</v>
      </c>
      <c r="D492" s="205">
        <v>0.02</v>
      </c>
      <c r="E492" s="150">
        <f t="shared" ref="E492:E502" si="22">+G492+I492+K492</f>
        <v>5458</v>
      </c>
      <c r="F492" s="150">
        <f>+인건비!$D$6</f>
        <v>272915</v>
      </c>
      <c r="G492" s="150">
        <f>TRUNC(D492*F492)</f>
        <v>5458</v>
      </c>
      <c r="H492" s="192"/>
      <c r="I492" s="192"/>
      <c r="J492" s="192"/>
      <c r="K492" s="192"/>
      <c r="L492" s="10"/>
    </row>
    <row r="493" spans="1:12" ht="18" customHeight="1">
      <c r="A493" s="143" t="s">
        <v>1181</v>
      </c>
      <c r="B493" s="139"/>
      <c r="C493" s="10" t="s">
        <v>685</v>
      </c>
      <c r="D493" s="151">
        <v>0.1</v>
      </c>
      <c r="E493" s="150">
        <f t="shared" si="22"/>
        <v>23825</v>
      </c>
      <c r="F493" s="150">
        <f>+인건비!$D$9</f>
        <v>238259</v>
      </c>
      <c r="G493" s="150">
        <f>TRUNC(D493*F493)</f>
        <v>23825</v>
      </c>
      <c r="H493" s="192"/>
      <c r="I493" s="192"/>
      <c r="J493" s="192"/>
      <c r="K493" s="192"/>
      <c r="L493" s="10"/>
    </row>
    <row r="494" spans="1:12" ht="18" customHeight="1">
      <c r="A494" s="143" t="s">
        <v>678</v>
      </c>
      <c r="B494" s="10"/>
      <c r="C494" s="10" t="s">
        <v>685</v>
      </c>
      <c r="D494" s="151">
        <v>0.1</v>
      </c>
      <c r="E494" s="150">
        <f t="shared" si="22"/>
        <v>22345</v>
      </c>
      <c r="F494" s="150"/>
      <c r="G494" s="150"/>
      <c r="H494" s="150"/>
      <c r="I494" s="150"/>
      <c r="J494" s="150">
        <f>+인건비!$E$21</f>
        <v>223458</v>
      </c>
      <c r="K494" s="150">
        <f>TRUNC(D494*J494)</f>
        <v>22345</v>
      </c>
      <c r="L494" s="10"/>
    </row>
    <row r="495" spans="1:12" ht="18" customHeight="1">
      <c r="A495" s="143" t="s">
        <v>1187</v>
      </c>
      <c r="B495" s="10"/>
      <c r="C495" s="10" t="s">
        <v>685</v>
      </c>
      <c r="D495" s="205">
        <v>0.05</v>
      </c>
      <c r="E495" s="150">
        <f t="shared" si="22"/>
        <v>10711</v>
      </c>
      <c r="F495" s="150"/>
      <c r="G495" s="150"/>
      <c r="H495" s="150"/>
      <c r="I495" s="150"/>
      <c r="J495" s="150">
        <f>+인건비!$E$18</f>
        <v>214222</v>
      </c>
      <c r="K495" s="150">
        <f>TRUNC(D495*J495)</f>
        <v>10711</v>
      </c>
      <c r="L495" s="10"/>
    </row>
    <row r="496" spans="1:12" ht="18" customHeight="1">
      <c r="A496" s="143" t="s">
        <v>1182</v>
      </c>
      <c r="B496" s="10"/>
      <c r="C496" s="10" t="s">
        <v>685</v>
      </c>
      <c r="D496" s="151">
        <v>0.1</v>
      </c>
      <c r="E496" s="150">
        <f t="shared" si="22"/>
        <v>16554</v>
      </c>
      <c r="F496" s="150"/>
      <c r="G496" s="150"/>
      <c r="H496" s="150"/>
      <c r="I496" s="150"/>
      <c r="J496" s="150">
        <f>+인건비!$E$17</f>
        <v>165545</v>
      </c>
      <c r="K496" s="150">
        <f>TRUNC(D496*J496)</f>
        <v>16554</v>
      </c>
      <c r="L496" s="10"/>
    </row>
    <row r="497" spans="1:12" ht="18" customHeight="1">
      <c r="A497" s="143" t="s">
        <v>1204</v>
      </c>
      <c r="B497" s="10"/>
      <c r="C497" s="10" t="s">
        <v>685</v>
      </c>
      <c r="D497" s="205">
        <v>0.05</v>
      </c>
      <c r="E497" s="150">
        <f t="shared" si="22"/>
        <v>13368</v>
      </c>
      <c r="F497" s="150"/>
      <c r="G497" s="150"/>
      <c r="H497" s="150"/>
      <c r="I497" s="150"/>
      <c r="J497" s="150">
        <f>+인건비!$E$23</f>
        <v>267360</v>
      </c>
      <c r="K497" s="150">
        <f>TRUNC(D497*J497)</f>
        <v>13368</v>
      </c>
      <c r="L497" s="10"/>
    </row>
    <row r="498" spans="1:12" ht="18" customHeight="1">
      <c r="A498" s="143" t="s">
        <v>810</v>
      </c>
      <c r="B498" s="10" t="s">
        <v>1414</v>
      </c>
      <c r="C498" s="10" t="s">
        <v>665</v>
      </c>
      <c r="D498" s="208">
        <v>3.2000000000000002E-3</v>
      </c>
      <c r="E498" s="150">
        <f t="shared" si="22"/>
        <v>1280</v>
      </c>
      <c r="F498" s="150"/>
      <c r="G498" s="150"/>
      <c r="H498" s="150">
        <f>+재료비!$K$98</f>
        <v>400000</v>
      </c>
      <c r="I498" s="150">
        <f>TRUNC(D498*H498)</f>
        <v>1280</v>
      </c>
      <c r="J498" s="150"/>
      <c r="K498" s="150"/>
      <c r="L498" s="10"/>
    </row>
    <row r="499" spans="1:12" ht="18" customHeight="1">
      <c r="A499" s="143" t="s">
        <v>1420</v>
      </c>
      <c r="B499" s="10"/>
      <c r="C499" s="10" t="s">
        <v>673</v>
      </c>
      <c r="D499" s="205">
        <v>1.05</v>
      </c>
      <c r="E499" s="150">
        <f t="shared" si="22"/>
        <v>3150</v>
      </c>
      <c r="F499" s="150"/>
      <c r="G499" s="150"/>
      <c r="H499" s="150">
        <f>+재료비!$K$101</f>
        <v>3000</v>
      </c>
      <c r="I499" s="150">
        <f>TRUNC(D499*H499)</f>
        <v>3150</v>
      </c>
      <c r="J499" s="150"/>
      <c r="K499" s="150"/>
      <c r="L499" s="10"/>
    </row>
    <row r="500" spans="1:12" ht="18" customHeight="1">
      <c r="A500" s="143" t="s">
        <v>681</v>
      </c>
      <c r="B500" s="10"/>
      <c r="C500" s="10" t="s">
        <v>739</v>
      </c>
      <c r="D500" s="151">
        <v>15.8</v>
      </c>
      <c r="E500" s="150">
        <f t="shared" si="22"/>
        <v>23794</v>
      </c>
      <c r="F500" s="150"/>
      <c r="G500" s="150"/>
      <c r="H500" s="150">
        <f>+재료비!$K$7</f>
        <v>1506</v>
      </c>
      <c r="I500" s="150">
        <f>TRUNC(D500*H500)</f>
        <v>23794</v>
      </c>
      <c r="J500" s="150"/>
      <c r="K500" s="150"/>
      <c r="L500" s="10"/>
    </row>
    <row r="501" spans="1:12" ht="18" customHeight="1">
      <c r="A501" s="143" t="s">
        <v>668</v>
      </c>
      <c r="B501" s="10" t="s">
        <v>1327</v>
      </c>
      <c r="C501" s="10" t="s">
        <v>666</v>
      </c>
      <c r="D501" s="151">
        <v>50</v>
      </c>
      <c r="E501" s="150">
        <f t="shared" si="22"/>
        <v>11897</v>
      </c>
      <c r="F501" s="150"/>
      <c r="G501" s="150"/>
      <c r="H501" s="150">
        <f>+I500</f>
        <v>23794</v>
      </c>
      <c r="I501" s="150">
        <f>TRUNC(D501/100*H501)</f>
        <v>11897</v>
      </c>
      <c r="J501" s="150"/>
      <c r="K501" s="150"/>
      <c r="L501" s="10"/>
    </row>
    <row r="502" spans="1:12" ht="18" customHeight="1">
      <c r="A502" s="143" t="s">
        <v>602</v>
      </c>
      <c r="B502" s="10" t="s">
        <v>1231</v>
      </c>
      <c r="C502" s="10" t="s">
        <v>770</v>
      </c>
      <c r="D502" s="151">
        <v>0.4</v>
      </c>
      <c r="E502" s="150">
        <f t="shared" si="22"/>
        <v>57774</v>
      </c>
      <c r="F502" s="150"/>
      <c r="G502" s="150"/>
      <c r="H502" s="150"/>
      <c r="I502" s="150"/>
      <c r="J502" s="150">
        <f>+기계손료!$J$67</f>
        <v>144435</v>
      </c>
      <c r="K502" s="150">
        <f>TRUNC(D502*J502)</f>
        <v>57774</v>
      </c>
      <c r="L502" s="10"/>
    </row>
    <row r="503" spans="1:12" ht="18" customHeight="1">
      <c r="A503" s="143" t="s">
        <v>701</v>
      </c>
      <c r="B503" s="10"/>
      <c r="C503" s="10"/>
      <c r="D503" s="151"/>
      <c r="E503" s="150">
        <f>SUM(E492:E502)</f>
        <v>190156</v>
      </c>
      <c r="F503" s="150"/>
      <c r="G503" s="150">
        <f>SUM(G492:G502)</f>
        <v>29283</v>
      </c>
      <c r="H503" s="150"/>
      <c r="I503" s="150">
        <f>SUM(I492:I502)</f>
        <v>40121</v>
      </c>
      <c r="J503" s="150"/>
      <c r="K503" s="150">
        <f>SUM(K492:K502)</f>
        <v>120752</v>
      </c>
      <c r="L503" s="198"/>
    </row>
    <row r="504" spans="1:12" ht="18" customHeight="1">
      <c r="A504" s="143"/>
      <c r="B504" s="10"/>
      <c r="C504" s="10"/>
      <c r="D504" s="151"/>
      <c r="E504" s="150"/>
      <c r="F504" s="150"/>
      <c r="G504" s="150"/>
      <c r="H504" s="150"/>
      <c r="I504" s="150"/>
      <c r="J504" s="150"/>
      <c r="K504" s="150"/>
      <c r="L504" s="198"/>
    </row>
    <row r="505" spans="1:12" ht="18" customHeight="1">
      <c r="A505" s="199" t="s">
        <v>682</v>
      </c>
      <c r="B505" s="200" t="s">
        <v>1164</v>
      </c>
      <c r="C505" s="201"/>
      <c r="D505" s="202">
        <f>+집계표!$G$2</f>
        <v>1.1000000000000001</v>
      </c>
      <c r="E505" s="203">
        <f>(G505+I505+K505)</f>
        <v>32211</v>
      </c>
      <c r="F505" s="203"/>
      <c r="G505" s="203"/>
      <c r="H505" s="203"/>
      <c r="I505" s="203"/>
      <c r="J505" s="203">
        <f>+G503</f>
        <v>29283</v>
      </c>
      <c r="K505" s="203">
        <f>TRUNC(D505*J505)</f>
        <v>32211</v>
      </c>
      <c r="L505" s="10"/>
    </row>
    <row r="506" spans="1:12" ht="18" customHeight="1">
      <c r="A506" s="199" t="s">
        <v>670</v>
      </c>
      <c r="B506" s="200" t="s">
        <v>425</v>
      </c>
      <c r="C506" s="201"/>
      <c r="D506" s="202">
        <f>+집계표!$H$2</f>
        <v>0.2</v>
      </c>
      <c r="E506" s="203">
        <f>(G506+I506+K506)</f>
        <v>12298</v>
      </c>
      <c r="F506" s="203"/>
      <c r="G506" s="203"/>
      <c r="H506" s="203"/>
      <c r="I506" s="203"/>
      <c r="J506" s="203">
        <f>+J505+K505</f>
        <v>61494</v>
      </c>
      <c r="K506" s="203">
        <f>TRUNC(D506*J506)</f>
        <v>12298</v>
      </c>
      <c r="L506" s="10"/>
    </row>
    <row r="507" spans="1:12" ht="18" customHeight="1">
      <c r="A507" s="199" t="s">
        <v>718</v>
      </c>
      <c r="B507" s="200"/>
      <c r="C507" s="201"/>
      <c r="D507" s="204"/>
      <c r="E507" s="203">
        <f>SUM(E503:E506)</f>
        <v>234665</v>
      </c>
      <c r="F507" s="203"/>
      <c r="G507" s="203">
        <f>SUM(G503:G506)</f>
        <v>29283</v>
      </c>
      <c r="H507" s="203"/>
      <c r="I507" s="203">
        <f>SUM(I503:I506)</f>
        <v>40121</v>
      </c>
      <c r="J507" s="203"/>
      <c r="K507" s="203">
        <f>SUM(K503:K506)</f>
        <v>165261</v>
      </c>
      <c r="L507" s="10"/>
    </row>
    <row r="508" spans="1:12" ht="18" customHeight="1">
      <c r="A508" s="199"/>
      <c r="B508" s="139"/>
      <c r="C508" s="10"/>
      <c r="D508" s="151"/>
      <c r="E508" s="150"/>
      <c r="F508" s="150"/>
      <c r="G508" s="150"/>
      <c r="H508" s="150"/>
      <c r="I508" s="150"/>
      <c r="J508" s="150"/>
      <c r="K508" s="150"/>
      <c r="L508" s="10" t="s">
        <v>662</v>
      </c>
    </row>
    <row r="509" spans="1:12" ht="18" customHeight="1">
      <c r="A509" s="194" t="s">
        <v>1769</v>
      </c>
      <c r="B509" s="191"/>
      <c r="C509" s="10"/>
      <c r="D509" s="10"/>
      <c r="E509" s="195"/>
      <c r="F509" s="196"/>
      <c r="G509" s="195"/>
      <c r="H509" s="196"/>
      <c r="I509" s="195"/>
      <c r="J509" s="196"/>
      <c r="K509" s="195"/>
      <c r="L509" s="207"/>
    </row>
    <row r="510" spans="1:12" ht="18" customHeight="1">
      <c r="A510" s="143" t="s">
        <v>1154</v>
      </c>
      <c r="B510" s="139"/>
      <c r="C510" s="10" t="s">
        <v>685</v>
      </c>
      <c r="D510" s="205">
        <v>0.04</v>
      </c>
      <c r="E510" s="150">
        <f t="shared" ref="E510:E520" si="23">+G510+I510+K510</f>
        <v>10916</v>
      </c>
      <c r="F510" s="150">
        <f>+인건비!$D$6</f>
        <v>272915</v>
      </c>
      <c r="G510" s="150">
        <f>TRUNC(D510*F510)</f>
        <v>10916</v>
      </c>
      <c r="H510" s="192"/>
      <c r="I510" s="192"/>
      <c r="J510" s="192"/>
      <c r="K510" s="192"/>
      <c r="L510" s="10"/>
    </row>
    <row r="511" spans="1:12" ht="18" customHeight="1">
      <c r="A511" s="143" t="s">
        <v>1181</v>
      </c>
      <c r="B511" s="139"/>
      <c r="C511" s="10" t="s">
        <v>685</v>
      </c>
      <c r="D511" s="205">
        <v>0.15</v>
      </c>
      <c r="E511" s="150">
        <f t="shared" si="23"/>
        <v>35738</v>
      </c>
      <c r="F511" s="150">
        <f>+인건비!$D$9</f>
        <v>238259</v>
      </c>
      <c r="G511" s="150">
        <f>TRUNC(D511*F511)</f>
        <v>35738</v>
      </c>
      <c r="H511" s="192"/>
      <c r="I511" s="192"/>
      <c r="J511" s="192"/>
      <c r="K511" s="192"/>
      <c r="L511" s="10"/>
    </row>
    <row r="512" spans="1:12" ht="18" customHeight="1">
      <c r="A512" s="143" t="s">
        <v>678</v>
      </c>
      <c r="B512" s="10"/>
      <c r="C512" s="10" t="s">
        <v>685</v>
      </c>
      <c r="D512" s="205">
        <v>0.15</v>
      </c>
      <c r="E512" s="150">
        <f t="shared" si="23"/>
        <v>33518</v>
      </c>
      <c r="F512" s="150"/>
      <c r="G512" s="150"/>
      <c r="H512" s="150"/>
      <c r="I512" s="150"/>
      <c r="J512" s="150">
        <f>+인건비!$E$21</f>
        <v>223458</v>
      </c>
      <c r="K512" s="150">
        <f>TRUNC(D512*J512)</f>
        <v>33518</v>
      </c>
      <c r="L512" s="10"/>
    </row>
    <row r="513" spans="1:12" ht="18" customHeight="1">
      <c r="A513" s="143" t="s">
        <v>1187</v>
      </c>
      <c r="B513" s="10"/>
      <c r="C513" s="10" t="s">
        <v>685</v>
      </c>
      <c r="D513" s="205">
        <v>7.0000000000000007E-2</v>
      </c>
      <c r="E513" s="150">
        <f t="shared" si="23"/>
        <v>14995</v>
      </c>
      <c r="F513" s="150"/>
      <c r="G513" s="150"/>
      <c r="H513" s="150"/>
      <c r="I513" s="150"/>
      <c r="J513" s="150">
        <f>+인건비!$E$18</f>
        <v>214222</v>
      </c>
      <c r="K513" s="150">
        <f>TRUNC(D513*J513)</f>
        <v>14995</v>
      </c>
      <c r="L513" s="10"/>
    </row>
    <row r="514" spans="1:12" ht="18" customHeight="1">
      <c r="A514" s="143" t="s">
        <v>1182</v>
      </c>
      <c r="B514" s="10"/>
      <c r="C514" s="10" t="s">
        <v>685</v>
      </c>
      <c r="D514" s="205">
        <v>0.15</v>
      </c>
      <c r="E514" s="150">
        <f t="shared" si="23"/>
        <v>24831</v>
      </c>
      <c r="F514" s="150"/>
      <c r="G514" s="150"/>
      <c r="H514" s="150"/>
      <c r="I514" s="150"/>
      <c r="J514" s="150">
        <f>+인건비!$E$17</f>
        <v>165545</v>
      </c>
      <c r="K514" s="150">
        <f>TRUNC(D514*J514)</f>
        <v>24831</v>
      </c>
      <c r="L514" s="10"/>
    </row>
    <row r="515" spans="1:12" ht="18" customHeight="1">
      <c r="A515" s="143" t="s">
        <v>1204</v>
      </c>
      <c r="B515" s="10"/>
      <c r="C515" s="10" t="s">
        <v>685</v>
      </c>
      <c r="D515" s="205">
        <v>7.0000000000000007E-2</v>
      </c>
      <c r="E515" s="150">
        <f t="shared" si="23"/>
        <v>18715</v>
      </c>
      <c r="F515" s="150"/>
      <c r="G515" s="150"/>
      <c r="H515" s="150"/>
      <c r="I515" s="150"/>
      <c r="J515" s="150">
        <f>+인건비!$E$23</f>
        <v>267360</v>
      </c>
      <c r="K515" s="150">
        <f>TRUNC(D515*J515)</f>
        <v>18715</v>
      </c>
      <c r="L515" s="10"/>
    </row>
    <row r="516" spans="1:12" ht="18" customHeight="1">
      <c r="A516" s="143" t="s">
        <v>810</v>
      </c>
      <c r="B516" s="10" t="s">
        <v>1414</v>
      </c>
      <c r="C516" s="10" t="s">
        <v>665</v>
      </c>
      <c r="D516" s="208">
        <v>4.1000000000000003E-3</v>
      </c>
      <c r="E516" s="150">
        <f t="shared" si="23"/>
        <v>1640</v>
      </c>
      <c r="F516" s="150"/>
      <c r="G516" s="150"/>
      <c r="H516" s="150">
        <f>+재료비!$K$98</f>
        <v>400000</v>
      </c>
      <c r="I516" s="150">
        <f>TRUNC(D516*H516)</f>
        <v>1640</v>
      </c>
      <c r="J516" s="150"/>
      <c r="K516" s="150"/>
      <c r="L516" s="10"/>
    </row>
    <row r="517" spans="1:12" ht="18" customHeight="1">
      <c r="A517" s="143" t="s">
        <v>1420</v>
      </c>
      <c r="B517" s="10"/>
      <c r="C517" s="10" t="s">
        <v>673</v>
      </c>
      <c r="D517" s="205">
        <v>1.05</v>
      </c>
      <c r="E517" s="150">
        <f t="shared" si="23"/>
        <v>3150</v>
      </c>
      <c r="F517" s="150"/>
      <c r="G517" s="150"/>
      <c r="H517" s="150">
        <f>+재료비!$K$101</f>
        <v>3000</v>
      </c>
      <c r="I517" s="150">
        <f>TRUNC(D517*H517)</f>
        <v>3150</v>
      </c>
      <c r="J517" s="150"/>
      <c r="K517" s="150"/>
      <c r="L517" s="10"/>
    </row>
    <row r="518" spans="1:12" ht="18" customHeight="1">
      <c r="A518" s="143" t="s">
        <v>681</v>
      </c>
      <c r="B518" s="10"/>
      <c r="C518" s="10" t="s">
        <v>739</v>
      </c>
      <c r="D518" s="151">
        <v>23.3</v>
      </c>
      <c r="E518" s="150">
        <f t="shared" si="23"/>
        <v>35089</v>
      </c>
      <c r="F518" s="150"/>
      <c r="G518" s="150"/>
      <c r="H518" s="150">
        <f>+재료비!$K$7</f>
        <v>1506</v>
      </c>
      <c r="I518" s="150">
        <f>TRUNC(D518*H518)</f>
        <v>35089</v>
      </c>
      <c r="J518" s="150"/>
      <c r="K518" s="150"/>
      <c r="L518" s="10"/>
    </row>
    <row r="519" spans="1:12" ht="18" customHeight="1">
      <c r="A519" s="143" t="s">
        <v>668</v>
      </c>
      <c r="B519" s="10" t="s">
        <v>1327</v>
      </c>
      <c r="C519" s="10" t="s">
        <v>666</v>
      </c>
      <c r="D519" s="151">
        <v>50</v>
      </c>
      <c r="E519" s="150">
        <f t="shared" si="23"/>
        <v>17544</v>
      </c>
      <c r="F519" s="150"/>
      <c r="G519" s="150"/>
      <c r="H519" s="150">
        <f>+I518</f>
        <v>35089</v>
      </c>
      <c r="I519" s="150">
        <f>TRUNC(D519/100*H519)</f>
        <v>17544</v>
      </c>
      <c r="J519" s="150"/>
      <c r="K519" s="150"/>
      <c r="L519" s="10"/>
    </row>
    <row r="520" spans="1:12" ht="18" customHeight="1">
      <c r="A520" s="143" t="s">
        <v>602</v>
      </c>
      <c r="B520" s="10" t="s">
        <v>1231</v>
      </c>
      <c r="C520" s="10" t="s">
        <v>770</v>
      </c>
      <c r="D520" s="205">
        <v>0.59</v>
      </c>
      <c r="E520" s="150">
        <f t="shared" si="23"/>
        <v>85216</v>
      </c>
      <c r="F520" s="150"/>
      <c r="G520" s="150"/>
      <c r="H520" s="150"/>
      <c r="I520" s="150"/>
      <c r="J520" s="150">
        <f>+기계손료!$J$67</f>
        <v>144435</v>
      </c>
      <c r="K520" s="150">
        <f>TRUNC(D520*J520)</f>
        <v>85216</v>
      </c>
      <c r="L520" s="10"/>
    </row>
    <row r="521" spans="1:12" ht="18" customHeight="1">
      <c r="A521" s="143" t="s">
        <v>701</v>
      </c>
      <c r="B521" s="10"/>
      <c r="C521" s="10"/>
      <c r="D521" s="151"/>
      <c r="E521" s="150">
        <f>SUM(E510:E520)</f>
        <v>281352</v>
      </c>
      <c r="F521" s="150"/>
      <c r="G521" s="150">
        <f>SUM(G510:G520)</f>
        <v>46654</v>
      </c>
      <c r="H521" s="150"/>
      <c r="I521" s="150">
        <f>SUM(I510:I520)</f>
        <v>57423</v>
      </c>
      <c r="J521" s="150"/>
      <c r="K521" s="150">
        <f>SUM(K510:K520)</f>
        <v>177275</v>
      </c>
      <c r="L521" s="198"/>
    </row>
    <row r="522" spans="1:12" ht="18" customHeight="1">
      <c r="A522" s="143"/>
      <c r="B522" s="10"/>
      <c r="C522" s="10"/>
      <c r="D522" s="151"/>
      <c r="E522" s="150"/>
      <c r="F522" s="150"/>
      <c r="G522" s="150"/>
      <c r="H522" s="150"/>
      <c r="I522" s="150"/>
      <c r="J522" s="150"/>
      <c r="K522" s="150"/>
      <c r="L522" s="198"/>
    </row>
    <row r="523" spans="1:12" ht="18" customHeight="1">
      <c r="A523" s="199" t="s">
        <v>682</v>
      </c>
      <c r="B523" s="200" t="s">
        <v>1164</v>
      </c>
      <c r="C523" s="201"/>
      <c r="D523" s="202">
        <f>+집계표!$G$2</f>
        <v>1.1000000000000001</v>
      </c>
      <c r="E523" s="203">
        <f>(G523+I523+K523)</f>
        <v>51319</v>
      </c>
      <c r="F523" s="203"/>
      <c r="G523" s="203"/>
      <c r="H523" s="203"/>
      <c r="I523" s="203"/>
      <c r="J523" s="203">
        <f>+G521</f>
        <v>46654</v>
      </c>
      <c r="K523" s="203">
        <f>TRUNC(D523*J523)</f>
        <v>51319</v>
      </c>
      <c r="L523" s="10"/>
    </row>
    <row r="524" spans="1:12" ht="18" customHeight="1">
      <c r="A524" s="199" t="s">
        <v>670</v>
      </c>
      <c r="B524" s="200" t="s">
        <v>425</v>
      </c>
      <c r="C524" s="201"/>
      <c r="D524" s="202">
        <f>+집계표!$H$2</f>
        <v>0.2</v>
      </c>
      <c r="E524" s="203">
        <f>(G524+I524+K524)</f>
        <v>19594</v>
      </c>
      <c r="F524" s="203"/>
      <c r="G524" s="203"/>
      <c r="H524" s="203"/>
      <c r="I524" s="203"/>
      <c r="J524" s="203">
        <f>+J523+K523</f>
        <v>97973</v>
      </c>
      <c r="K524" s="203">
        <f>TRUNC(D524*J524)</f>
        <v>19594</v>
      </c>
      <c r="L524" s="10"/>
    </row>
    <row r="525" spans="1:12" ht="18" customHeight="1">
      <c r="A525" s="199" t="s">
        <v>718</v>
      </c>
      <c r="B525" s="200"/>
      <c r="C525" s="201"/>
      <c r="D525" s="204"/>
      <c r="E525" s="203">
        <f>SUM(E521:E524)</f>
        <v>352265</v>
      </c>
      <c r="F525" s="203"/>
      <c r="G525" s="203">
        <f>SUM(G521:G524)</f>
        <v>46654</v>
      </c>
      <c r="H525" s="203"/>
      <c r="I525" s="203">
        <f>SUM(I521:I524)</f>
        <v>57423</v>
      </c>
      <c r="J525" s="203"/>
      <c r="K525" s="203">
        <f>SUM(K521:K524)</f>
        <v>248188</v>
      </c>
      <c r="L525" s="10"/>
    </row>
    <row r="526" spans="1:12" ht="18" customHeight="1">
      <c r="A526" s="199"/>
      <c r="B526" s="139"/>
      <c r="C526" s="10"/>
      <c r="D526" s="151"/>
      <c r="E526" s="150"/>
      <c r="F526" s="150"/>
      <c r="G526" s="150"/>
      <c r="H526" s="150"/>
      <c r="I526" s="150"/>
      <c r="J526" s="150"/>
      <c r="K526" s="150"/>
      <c r="L526" s="10" t="s">
        <v>662</v>
      </c>
    </row>
    <row r="527" spans="1:12" ht="18" customHeight="1">
      <c r="A527" s="194" t="s">
        <v>1780</v>
      </c>
      <c r="B527" s="191"/>
      <c r="C527" s="10"/>
      <c r="D527" s="10"/>
      <c r="E527" s="195"/>
      <c r="F527" s="196"/>
      <c r="G527" s="195"/>
      <c r="H527" s="196"/>
      <c r="I527" s="195"/>
      <c r="J527" s="196"/>
      <c r="K527" s="195"/>
      <c r="L527" s="207"/>
    </row>
    <row r="528" spans="1:12" ht="18" customHeight="1">
      <c r="A528" s="143" t="s">
        <v>1154</v>
      </c>
      <c r="B528" s="139"/>
      <c r="C528" s="10" t="s">
        <v>685</v>
      </c>
      <c r="D528" s="205">
        <v>0.06</v>
      </c>
      <c r="E528" s="150">
        <f t="shared" ref="E528:E538" si="24">+G528+I528+K528</f>
        <v>16374</v>
      </c>
      <c r="F528" s="150">
        <f>+인건비!$D$6</f>
        <v>272915</v>
      </c>
      <c r="G528" s="150">
        <f>TRUNC(D528*F528)</f>
        <v>16374</v>
      </c>
      <c r="H528" s="192"/>
      <c r="I528" s="192"/>
      <c r="J528" s="192"/>
      <c r="K528" s="192"/>
      <c r="L528" s="10"/>
    </row>
    <row r="529" spans="1:12" ht="18" customHeight="1">
      <c r="A529" s="143" t="s">
        <v>1181</v>
      </c>
      <c r="B529" s="139"/>
      <c r="C529" s="10" t="s">
        <v>685</v>
      </c>
      <c r="D529" s="205">
        <v>0.24</v>
      </c>
      <c r="E529" s="150">
        <f t="shared" si="24"/>
        <v>57182</v>
      </c>
      <c r="F529" s="150">
        <f>+인건비!$D$9</f>
        <v>238259</v>
      </c>
      <c r="G529" s="150">
        <f>TRUNC(D529*F529)</f>
        <v>57182</v>
      </c>
      <c r="H529" s="192"/>
      <c r="I529" s="192"/>
      <c r="J529" s="192"/>
      <c r="K529" s="192"/>
      <c r="L529" s="10"/>
    </row>
    <row r="530" spans="1:12" ht="18" customHeight="1">
      <c r="A530" s="143" t="s">
        <v>678</v>
      </c>
      <c r="B530" s="10"/>
      <c r="C530" s="10" t="s">
        <v>685</v>
      </c>
      <c r="D530" s="205">
        <v>0.24</v>
      </c>
      <c r="E530" s="150">
        <f t="shared" si="24"/>
        <v>53629</v>
      </c>
      <c r="F530" s="150"/>
      <c r="G530" s="150"/>
      <c r="H530" s="150"/>
      <c r="I530" s="150"/>
      <c r="J530" s="150">
        <f>+인건비!$E$21</f>
        <v>223458</v>
      </c>
      <c r="K530" s="150">
        <f>TRUNC(D530*J530)</f>
        <v>53629</v>
      </c>
      <c r="L530" s="10"/>
    </row>
    <row r="531" spans="1:12" ht="18" customHeight="1">
      <c r="A531" s="143" t="s">
        <v>1187</v>
      </c>
      <c r="B531" s="10"/>
      <c r="C531" s="10" t="s">
        <v>685</v>
      </c>
      <c r="D531" s="205">
        <v>0.12</v>
      </c>
      <c r="E531" s="150">
        <f t="shared" si="24"/>
        <v>25706</v>
      </c>
      <c r="F531" s="150"/>
      <c r="G531" s="150"/>
      <c r="H531" s="150"/>
      <c r="I531" s="150"/>
      <c r="J531" s="150">
        <f>+인건비!$E$18</f>
        <v>214222</v>
      </c>
      <c r="K531" s="150">
        <f>TRUNC(D531*J531)</f>
        <v>25706</v>
      </c>
      <c r="L531" s="10"/>
    </row>
    <row r="532" spans="1:12" ht="18" customHeight="1">
      <c r="A532" s="143" t="s">
        <v>1182</v>
      </c>
      <c r="B532" s="10"/>
      <c r="C532" s="10" t="s">
        <v>685</v>
      </c>
      <c r="D532" s="205">
        <v>0.24</v>
      </c>
      <c r="E532" s="150">
        <f t="shared" si="24"/>
        <v>39730</v>
      </c>
      <c r="F532" s="150"/>
      <c r="G532" s="150"/>
      <c r="H532" s="150"/>
      <c r="I532" s="150"/>
      <c r="J532" s="150">
        <f>+인건비!$E$17</f>
        <v>165545</v>
      </c>
      <c r="K532" s="150">
        <f>TRUNC(D532*J532)</f>
        <v>39730</v>
      </c>
      <c r="L532" s="10"/>
    </row>
    <row r="533" spans="1:12" ht="18" customHeight="1">
      <c r="A533" s="143" t="s">
        <v>1204</v>
      </c>
      <c r="B533" s="10"/>
      <c r="C533" s="10" t="s">
        <v>685</v>
      </c>
      <c r="D533" s="205">
        <v>0.12</v>
      </c>
      <c r="E533" s="150">
        <f t="shared" si="24"/>
        <v>32083</v>
      </c>
      <c r="F533" s="150"/>
      <c r="G533" s="150"/>
      <c r="H533" s="150"/>
      <c r="I533" s="150"/>
      <c r="J533" s="150">
        <f>+인건비!$E$23</f>
        <v>267360</v>
      </c>
      <c r="K533" s="150">
        <f>TRUNC(D533*J533)</f>
        <v>32083</v>
      </c>
      <c r="L533" s="10"/>
    </row>
    <row r="534" spans="1:12" ht="18" customHeight="1">
      <c r="A534" s="143" t="s">
        <v>810</v>
      </c>
      <c r="B534" s="10" t="s">
        <v>1414</v>
      </c>
      <c r="C534" s="10" t="s">
        <v>665</v>
      </c>
      <c r="D534" s="208">
        <v>6.4000000000000003E-3</v>
      </c>
      <c r="E534" s="150">
        <f t="shared" si="24"/>
        <v>2560</v>
      </c>
      <c r="F534" s="150"/>
      <c r="G534" s="150"/>
      <c r="H534" s="150">
        <f>+재료비!$K$98</f>
        <v>400000</v>
      </c>
      <c r="I534" s="150">
        <f>TRUNC(D534*H534)</f>
        <v>2560</v>
      </c>
      <c r="J534" s="150"/>
      <c r="K534" s="150"/>
      <c r="L534" s="10"/>
    </row>
    <row r="535" spans="1:12" ht="18" customHeight="1">
      <c r="A535" s="143" t="s">
        <v>1420</v>
      </c>
      <c r="B535" s="10"/>
      <c r="C535" s="10" t="s">
        <v>673</v>
      </c>
      <c r="D535" s="205">
        <v>1.05</v>
      </c>
      <c r="E535" s="150">
        <f t="shared" si="24"/>
        <v>3150</v>
      </c>
      <c r="F535" s="150"/>
      <c r="G535" s="150"/>
      <c r="H535" s="150">
        <f>+재료비!$K$101</f>
        <v>3000</v>
      </c>
      <c r="I535" s="150">
        <f>TRUNC(D535*H535)</f>
        <v>3150</v>
      </c>
      <c r="J535" s="150"/>
      <c r="K535" s="150"/>
      <c r="L535" s="10"/>
    </row>
    <row r="536" spans="1:12" ht="18" customHeight="1">
      <c r="A536" s="143" t="s">
        <v>681</v>
      </c>
      <c r="B536" s="10"/>
      <c r="C536" s="10" t="s">
        <v>739</v>
      </c>
      <c r="D536" s="151">
        <v>38.299999999999997</v>
      </c>
      <c r="E536" s="150">
        <f t="shared" si="24"/>
        <v>57679</v>
      </c>
      <c r="F536" s="150"/>
      <c r="G536" s="150"/>
      <c r="H536" s="150">
        <f>+재료비!$K$7</f>
        <v>1506</v>
      </c>
      <c r="I536" s="150">
        <f>TRUNC(D536*H536)</f>
        <v>57679</v>
      </c>
      <c r="J536" s="150"/>
      <c r="K536" s="150"/>
      <c r="L536" s="10"/>
    </row>
    <row r="537" spans="1:12" ht="18" customHeight="1">
      <c r="A537" s="143" t="s">
        <v>668</v>
      </c>
      <c r="B537" s="10" t="s">
        <v>1327</v>
      </c>
      <c r="C537" s="10" t="s">
        <v>666</v>
      </c>
      <c r="D537" s="151">
        <v>50</v>
      </c>
      <c r="E537" s="150">
        <f t="shared" si="24"/>
        <v>28839</v>
      </c>
      <c r="F537" s="150"/>
      <c r="G537" s="150"/>
      <c r="H537" s="150">
        <f>+I536</f>
        <v>57679</v>
      </c>
      <c r="I537" s="150">
        <f>TRUNC(D537/100*H537)</f>
        <v>28839</v>
      </c>
      <c r="J537" s="150"/>
      <c r="K537" s="150"/>
      <c r="L537" s="10"/>
    </row>
    <row r="538" spans="1:12" ht="18" customHeight="1">
      <c r="A538" s="143" t="s">
        <v>602</v>
      </c>
      <c r="B538" s="10" t="s">
        <v>1231</v>
      </c>
      <c r="C538" s="10" t="s">
        <v>770</v>
      </c>
      <c r="D538" s="205">
        <v>0.97</v>
      </c>
      <c r="E538" s="150">
        <f t="shared" si="24"/>
        <v>140101</v>
      </c>
      <c r="F538" s="150"/>
      <c r="G538" s="150"/>
      <c r="H538" s="150"/>
      <c r="I538" s="150"/>
      <c r="J538" s="150">
        <f>+기계손료!$J$67</f>
        <v>144435</v>
      </c>
      <c r="K538" s="150">
        <f>TRUNC(D538*J538)</f>
        <v>140101</v>
      </c>
      <c r="L538" s="10"/>
    </row>
    <row r="539" spans="1:12" ht="18" customHeight="1">
      <c r="A539" s="143" t="s">
        <v>701</v>
      </c>
      <c r="B539" s="10"/>
      <c r="C539" s="10"/>
      <c r="D539" s="151"/>
      <c r="E539" s="150">
        <f>SUM(E528:E538)</f>
        <v>457033</v>
      </c>
      <c r="F539" s="150"/>
      <c r="G539" s="150">
        <f>SUM(G528:G538)</f>
        <v>73556</v>
      </c>
      <c r="H539" s="150"/>
      <c r="I539" s="150">
        <f>SUM(I528:I538)</f>
        <v>92228</v>
      </c>
      <c r="J539" s="150"/>
      <c r="K539" s="150">
        <f>SUM(K528:K538)</f>
        <v>291249</v>
      </c>
      <c r="L539" s="198"/>
    </row>
    <row r="540" spans="1:12" ht="18" customHeight="1">
      <c r="A540" s="143"/>
      <c r="B540" s="10"/>
      <c r="C540" s="10"/>
      <c r="D540" s="151"/>
      <c r="E540" s="150"/>
      <c r="F540" s="150"/>
      <c r="G540" s="150"/>
      <c r="H540" s="150"/>
      <c r="I540" s="150"/>
      <c r="J540" s="150"/>
      <c r="K540" s="150"/>
      <c r="L540" s="198"/>
    </row>
    <row r="541" spans="1:12" ht="18" customHeight="1">
      <c r="A541" s="199" t="s">
        <v>682</v>
      </c>
      <c r="B541" s="200" t="s">
        <v>1164</v>
      </c>
      <c r="C541" s="201"/>
      <c r="D541" s="202">
        <f>+집계표!$G$2</f>
        <v>1.1000000000000001</v>
      </c>
      <c r="E541" s="203">
        <f>(G541+I541+K541)</f>
        <v>80911</v>
      </c>
      <c r="F541" s="203"/>
      <c r="G541" s="203"/>
      <c r="H541" s="203"/>
      <c r="I541" s="203"/>
      <c r="J541" s="203">
        <f>+G539</f>
        <v>73556</v>
      </c>
      <c r="K541" s="203">
        <f>TRUNC(D541*J541)</f>
        <v>80911</v>
      </c>
      <c r="L541" s="10"/>
    </row>
    <row r="542" spans="1:12" ht="18" customHeight="1">
      <c r="A542" s="199" t="s">
        <v>670</v>
      </c>
      <c r="B542" s="200" t="s">
        <v>425</v>
      </c>
      <c r="C542" s="201"/>
      <c r="D542" s="202">
        <f>+집계표!$H$2</f>
        <v>0.2</v>
      </c>
      <c r="E542" s="203">
        <f>(G542+I542+K542)</f>
        <v>30893</v>
      </c>
      <c r="F542" s="203"/>
      <c r="G542" s="203"/>
      <c r="H542" s="203"/>
      <c r="I542" s="203"/>
      <c r="J542" s="203">
        <f>+J541+K541</f>
        <v>154467</v>
      </c>
      <c r="K542" s="203">
        <f>TRUNC(D542*J542)</f>
        <v>30893</v>
      </c>
      <c r="L542" s="10"/>
    </row>
    <row r="543" spans="1:12" ht="18" customHeight="1">
      <c r="A543" s="199" t="s">
        <v>718</v>
      </c>
      <c r="B543" s="200"/>
      <c r="C543" s="201"/>
      <c r="D543" s="204"/>
      <c r="E543" s="203">
        <f>SUM(E539:E542)</f>
        <v>568837</v>
      </c>
      <c r="F543" s="203"/>
      <c r="G543" s="203">
        <f>SUM(G539:G542)</f>
        <v>73556</v>
      </c>
      <c r="H543" s="203"/>
      <c r="I543" s="203">
        <f>SUM(I539:I542)</f>
        <v>92228</v>
      </c>
      <c r="J543" s="203"/>
      <c r="K543" s="203">
        <f>SUM(K539:K542)</f>
        <v>403053</v>
      </c>
      <c r="L543" s="10"/>
    </row>
    <row r="544" spans="1:12" ht="18" customHeight="1">
      <c r="A544" s="199"/>
      <c r="B544" s="139"/>
      <c r="C544" s="10"/>
      <c r="D544" s="151"/>
      <c r="E544" s="150"/>
      <c r="F544" s="150"/>
      <c r="G544" s="150"/>
      <c r="H544" s="150"/>
      <c r="I544" s="150"/>
      <c r="J544" s="150"/>
      <c r="K544" s="150"/>
      <c r="L544" s="10" t="s">
        <v>662</v>
      </c>
    </row>
    <row r="545" spans="1:12" ht="18" customHeight="1">
      <c r="A545" s="194" t="s">
        <v>1772</v>
      </c>
      <c r="B545" s="191"/>
      <c r="C545" s="10"/>
      <c r="D545" s="10"/>
      <c r="E545" s="195"/>
      <c r="F545" s="196"/>
      <c r="G545" s="195"/>
      <c r="H545" s="196"/>
      <c r="I545" s="195"/>
      <c r="J545" s="196"/>
      <c r="K545" s="195"/>
      <c r="L545" s="207"/>
    </row>
    <row r="546" spans="1:12" ht="18" customHeight="1">
      <c r="A546" s="143" t="s">
        <v>1154</v>
      </c>
      <c r="B546" s="139"/>
      <c r="C546" s="10" t="s">
        <v>685</v>
      </c>
      <c r="D546" s="205">
        <v>0.12</v>
      </c>
      <c r="E546" s="150">
        <f t="shared" ref="E546:E556" si="25">+G546+I546+K546</f>
        <v>32749</v>
      </c>
      <c r="F546" s="150">
        <f>+인건비!$D$6</f>
        <v>272915</v>
      </c>
      <c r="G546" s="150">
        <f>TRUNC(D546*F546)</f>
        <v>32749</v>
      </c>
      <c r="H546" s="192"/>
      <c r="I546" s="192"/>
      <c r="J546" s="192"/>
      <c r="K546" s="192"/>
      <c r="L546" s="10"/>
    </row>
    <row r="547" spans="1:12" ht="18" customHeight="1">
      <c r="A547" s="143" t="s">
        <v>1181</v>
      </c>
      <c r="B547" s="139"/>
      <c r="C547" s="10" t="s">
        <v>685</v>
      </c>
      <c r="D547" s="205">
        <v>0.47</v>
      </c>
      <c r="E547" s="150">
        <f t="shared" si="25"/>
        <v>111981</v>
      </c>
      <c r="F547" s="150">
        <f>+인건비!$D$9</f>
        <v>238259</v>
      </c>
      <c r="G547" s="150">
        <f>TRUNC(D547*F547)</f>
        <v>111981</v>
      </c>
      <c r="H547" s="192"/>
      <c r="I547" s="192"/>
      <c r="J547" s="192"/>
      <c r="K547" s="192"/>
      <c r="L547" s="10"/>
    </row>
    <row r="548" spans="1:12" ht="18" customHeight="1">
      <c r="A548" s="143" t="s">
        <v>678</v>
      </c>
      <c r="B548" s="10"/>
      <c r="C548" s="10" t="s">
        <v>685</v>
      </c>
      <c r="D548" s="205">
        <v>0.47</v>
      </c>
      <c r="E548" s="150">
        <f t="shared" si="25"/>
        <v>105025</v>
      </c>
      <c r="F548" s="150"/>
      <c r="G548" s="150"/>
      <c r="H548" s="150"/>
      <c r="I548" s="150"/>
      <c r="J548" s="150">
        <f>+인건비!$E$21</f>
        <v>223458</v>
      </c>
      <c r="K548" s="150">
        <f>TRUNC(D548*J548)</f>
        <v>105025</v>
      </c>
      <c r="L548" s="10"/>
    </row>
    <row r="549" spans="1:12" ht="18" customHeight="1">
      <c r="A549" s="143" t="s">
        <v>1187</v>
      </c>
      <c r="B549" s="10"/>
      <c r="C549" s="10" t="s">
        <v>685</v>
      </c>
      <c r="D549" s="205">
        <v>0.23</v>
      </c>
      <c r="E549" s="150">
        <f t="shared" si="25"/>
        <v>49271</v>
      </c>
      <c r="F549" s="150"/>
      <c r="G549" s="150"/>
      <c r="H549" s="150"/>
      <c r="I549" s="150"/>
      <c r="J549" s="150">
        <f>+인건비!$E$18</f>
        <v>214222</v>
      </c>
      <c r="K549" s="150">
        <f>TRUNC(D549*J549)</f>
        <v>49271</v>
      </c>
      <c r="L549" s="10"/>
    </row>
    <row r="550" spans="1:12" ht="18" customHeight="1">
      <c r="A550" s="143" t="s">
        <v>1182</v>
      </c>
      <c r="B550" s="10"/>
      <c r="C550" s="10" t="s">
        <v>685</v>
      </c>
      <c r="D550" s="205">
        <v>0.47</v>
      </c>
      <c r="E550" s="150">
        <f t="shared" si="25"/>
        <v>77806</v>
      </c>
      <c r="F550" s="150"/>
      <c r="G550" s="150"/>
      <c r="H550" s="150"/>
      <c r="I550" s="150"/>
      <c r="J550" s="150">
        <f>+인건비!$E$17</f>
        <v>165545</v>
      </c>
      <c r="K550" s="150">
        <f>TRUNC(D550*J550)</f>
        <v>77806</v>
      </c>
      <c r="L550" s="10"/>
    </row>
    <row r="551" spans="1:12" ht="18" customHeight="1">
      <c r="A551" s="143" t="s">
        <v>1204</v>
      </c>
      <c r="B551" s="10"/>
      <c r="C551" s="10" t="s">
        <v>685</v>
      </c>
      <c r="D551" s="205">
        <v>0.23</v>
      </c>
      <c r="E551" s="150">
        <f t="shared" si="25"/>
        <v>61492</v>
      </c>
      <c r="F551" s="150"/>
      <c r="G551" s="150"/>
      <c r="H551" s="150"/>
      <c r="I551" s="150"/>
      <c r="J551" s="150">
        <f>+인건비!$E$23</f>
        <v>267360</v>
      </c>
      <c r="K551" s="150">
        <f>TRUNC(D551*J551)</f>
        <v>61492</v>
      </c>
      <c r="L551" s="10"/>
    </row>
    <row r="552" spans="1:12" ht="18" customHeight="1">
      <c r="A552" s="143" t="s">
        <v>810</v>
      </c>
      <c r="B552" s="10" t="s">
        <v>1414</v>
      </c>
      <c r="C552" s="10" t="s">
        <v>665</v>
      </c>
      <c r="D552" s="206">
        <v>1.2E-2</v>
      </c>
      <c r="E552" s="150">
        <f t="shared" si="25"/>
        <v>4800</v>
      </c>
      <c r="F552" s="150"/>
      <c r="G552" s="150"/>
      <c r="H552" s="150">
        <f>+재료비!$K$98</f>
        <v>400000</v>
      </c>
      <c r="I552" s="150">
        <f>TRUNC(D552*H552)</f>
        <v>4800</v>
      </c>
      <c r="J552" s="150"/>
      <c r="K552" s="150"/>
      <c r="L552" s="10"/>
    </row>
    <row r="553" spans="1:12" ht="18" customHeight="1">
      <c r="A553" s="143" t="s">
        <v>1420</v>
      </c>
      <c r="B553" s="10"/>
      <c r="C553" s="10" t="s">
        <v>673</v>
      </c>
      <c r="D553" s="205">
        <v>1.05</v>
      </c>
      <c r="E553" s="150">
        <f t="shared" si="25"/>
        <v>3150</v>
      </c>
      <c r="F553" s="150"/>
      <c r="G553" s="150"/>
      <c r="H553" s="150">
        <f>+재료비!$K$101</f>
        <v>3000</v>
      </c>
      <c r="I553" s="150">
        <f>TRUNC(D553*H553)</f>
        <v>3150</v>
      </c>
      <c r="J553" s="150"/>
      <c r="K553" s="150"/>
      <c r="L553" s="10"/>
    </row>
    <row r="554" spans="1:12" ht="18" customHeight="1">
      <c r="A554" s="143" t="s">
        <v>681</v>
      </c>
      <c r="B554" s="10"/>
      <c r="C554" s="10" t="s">
        <v>739</v>
      </c>
      <c r="D554" s="151">
        <v>73.400000000000006</v>
      </c>
      <c r="E554" s="150">
        <f t="shared" si="25"/>
        <v>110540</v>
      </c>
      <c r="F554" s="150"/>
      <c r="G554" s="150"/>
      <c r="H554" s="150">
        <f>+재료비!$K$7</f>
        <v>1506</v>
      </c>
      <c r="I554" s="150">
        <f>TRUNC(D554*H554)</f>
        <v>110540</v>
      </c>
      <c r="J554" s="150"/>
      <c r="K554" s="150"/>
      <c r="L554" s="10"/>
    </row>
    <row r="555" spans="1:12" ht="18" customHeight="1">
      <c r="A555" s="143" t="s">
        <v>668</v>
      </c>
      <c r="B555" s="10" t="s">
        <v>1327</v>
      </c>
      <c r="C555" s="10" t="s">
        <v>666</v>
      </c>
      <c r="D555" s="151">
        <v>50</v>
      </c>
      <c r="E555" s="150">
        <f t="shared" si="25"/>
        <v>55270</v>
      </c>
      <c r="F555" s="150"/>
      <c r="G555" s="150"/>
      <c r="H555" s="150">
        <f>+I554</f>
        <v>110540</v>
      </c>
      <c r="I555" s="150">
        <f>TRUNC(D555/100*H555)</f>
        <v>55270</v>
      </c>
      <c r="J555" s="150"/>
      <c r="K555" s="150"/>
      <c r="L555" s="10"/>
    </row>
    <row r="556" spans="1:12" ht="18" customHeight="1">
      <c r="A556" s="143" t="s">
        <v>602</v>
      </c>
      <c r="B556" s="10" t="s">
        <v>1231</v>
      </c>
      <c r="C556" s="10" t="s">
        <v>770</v>
      </c>
      <c r="D556" s="205">
        <v>1.86</v>
      </c>
      <c r="E556" s="150">
        <f t="shared" si="25"/>
        <v>268649</v>
      </c>
      <c r="F556" s="150"/>
      <c r="G556" s="150"/>
      <c r="H556" s="150"/>
      <c r="I556" s="150"/>
      <c r="J556" s="150">
        <f>+기계손료!$J$67</f>
        <v>144435</v>
      </c>
      <c r="K556" s="150">
        <f>TRUNC(D556*J556)</f>
        <v>268649</v>
      </c>
      <c r="L556" s="10"/>
    </row>
    <row r="557" spans="1:12" ht="18" customHeight="1">
      <c r="A557" s="143" t="s">
        <v>701</v>
      </c>
      <c r="B557" s="10"/>
      <c r="C557" s="10"/>
      <c r="D557" s="151"/>
      <c r="E557" s="150">
        <f>SUM(E546:E556)</f>
        <v>880733</v>
      </c>
      <c r="F557" s="150"/>
      <c r="G557" s="150">
        <f>SUM(G546:G556)</f>
        <v>144730</v>
      </c>
      <c r="H557" s="150"/>
      <c r="I557" s="150">
        <f>SUM(I546:I556)</f>
        <v>173760</v>
      </c>
      <c r="J557" s="150"/>
      <c r="K557" s="150">
        <f>SUM(K546:K556)</f>
        <v>562243</v>
      </c>
      <c r="L557" s="198"/>
    </row>
    <row r="558" spans="1:12" ht="18" customHeight="1">
      <c r="A558" s="143"/>
      <c r="B558" s="10"/>
      <c r="C558" s="10"/>
      <c r="D558" s="151"/>
      <c r="E558" s="150"/>
      <c r="F558" s="150"/>
      <c r="G558" s="150"/>
      <c r="H558" s="150"/>
      <c r="I558" s="150"/>
      <c r="J558" s="150"/>
      <c r="K558" s="150"/>
      <c r="L558" s="198"/>
    </row>
    <row r="559" spans="1:12" ht="18" customHeight="1">
      <c r="A559" s="199" t="s">
        <v>682</v>
      </c>
      <c r="B559" s="200" t="s">
        <v>1164</v>
      </c>
      <c r="C559" s="201"/>
      <c r="D559" s="202">
        <f>+집계표!$G$2</f>
        <v>1.1000000000000001</v>
      </c>
      <c r="E559" s="203">
        <f>(G559+I559+K559)</f>
        <v>159203</v>
      </c>
      <c r="F559" s="203"/>
      <c r="G559" s="203"/>
      <c r="H559" s="203"/>
      <c r="I559" s="203"/>
      <c r="J559" s="203">
        <f>+G557</f>
        <v>144730</v>
      </c>
      <c r="K559" s="203">
        <f>TRUNC(D559*J559)</f>
        <v>159203</v>
      </c>
      <c r="L559" s="10"/>
    </row>
    <row r="560" spans="1:12" ht="18" customHeight="1">
      <c r="A560" s="199" t="s">
        <v>670</v>
      </c>
      <c r="B560" s="200" t="s">
        <v>425</v>
      </c>
      <c r="C560" s="201"/>
      <c r="D560" s="202">
        <f>+집계표!$H$2</f>
        <v>0.2</v>
      </c>
      <c r="E560" s="203">
        <f>(G560+I560+K560)</f>
        <v>60786</v>
      </c>
      <c r="F560" s="203"/>
      <c r="G560" s="203"/>
      <c r="H560" s="203"/>
      <c r="I560" s="203"/>
      <c r="J560" s="203">
        <f>+J559+K559</f>
        <v>303933</v>
      </c>
      <c r="K560" s="203">
        <f>TRUNC(D560*J560)</f>
        <v>60786</v>
      </c>
      <c r="L560" s="10"/>
    </row>
    <row r="561" spans="1:12" ht="18" customHeight="1">
      <c r="A561" s="199" t="s">
        <v>718</v>
      </c>
      <c r="B561" s="200"/>
      <c r="C561" s="201"/>
      <c r="D561" s="204"/>
      <c r="E561" s="203">
        <f>SUM(E557:E560)</f>
        <v>1100722</v>
      </c>
      <c r="F561" s="203"/>
      <c r="G561" s="203">
        <f>SUM(G557:G560)</f>
        <v>144730</v>
      </c>
      <c r="H561" s="203"/>
      <c r="I561" s="203">
        <f>SUM(I557:I560)</f>
        <v>173760</v>
      </c>
      <c r="J561" s="203"/>
      <c r="K561" s="203">
        <f>SUM(K557:K560)</f>
        <v>782232</v>
      </c>
      <c r="L561" s="10"/>
    </row>
    <row r="562" spans="1:12" ht="18" customHeight="1">
      <c r="A562" s="199"/>
      <c r="B562" s="139"/>
      <c r="C562" s="10"/>
      <c r="D562" s="151"/>
      <c r="E562" s="150"/>
      <c r="F562" s="150"/>
      <c r="G562" s="150"/>
      <c r="H562" s="150"/>
      <c r="I562" s="150"/>
      <c r="J562" s="150"/>
      <c r="K562" s="150"/>
      <c r="L562" s="10" t="s">
        <v>662</v>
      </c>
    </row>
    <row r="563" spans="1:12" ht="18" customHeight="1">
      <c r="A563" s="194" t="s">
        <v>1773</v>
      </c>
      <c r="B563" s="191"/>
      <c r="C563" s="10"/>
      <c r="D563" s="10"/>
      <c r="E563" s="195"/>
      <c r="F563" s="196"/>
      <c r="G563" s="195"/>
      <c r="H563" s="196"/>
      <c r="I563" s="195"/>
      <c r="J563" s="196"/>
      <c r="K563" s="195"/>
      <c r="L563" s="207"/>
    </row>
    <row r="564" spans="1:12" ht="18" customHeight="1">
      <c r="A564" s="143" t="s">
        <v>1154</v>
      </c>
      <c r="B564" s="139"/>
      <c r="C564" s="10" t="s">
        <v>685</v>
      </c>
      <c r="D564" s="205">
        <v>0.04</v>
      </c>
      <c r="E564" s="150">
        <f t="shared" ref="E564:E574" si="26">+G564+I564+K564</f>
        <v>10916</v>
      </c>
      <c r="F564" s="150">
        <f>+인건비!$D$6</f>
        <v>272915</v>
      </c>
      <c r="G564" s="150">
        <f>TRUNC(D564*F564)</f>
        <v>10916</v>
      </c>
      <c r="H564" s="192"/>
      <c r="I564" s="192"/>
      <c r="J564" s="192"/>
      <c r="K564" s="192"/>
      <c r="L564" s="10"/>
    </row>
    <row r="565" spans="1:12" ht="18" customHeight="1">
      <c r="A565" s="143" t="s">
        <v>1181</v>
      </c>
      <c r="B565" s="139"/>
      <c r="C565" s="10" t="s">
        <v>685</v>
      </c>
      <c r="D565" s="205">
        <v>0.16</v>
      </c>
      <c r="E565" s="150">
        <f t="shared" si="26"/>
        <v>38121</v>
      </c>
      <c r="F565" s="150">
        <f>+인건비!$D$9</f>
        <v>238259</v>
      </c>
      <c r="G565" s="150">
        <f>TRUNC(D565*F565)</f>
        <v>38121</v>
      </c>
      <c r="H565" s="192"/>
      <c r="I565" s="192"/>
      <c r="J565" s="192"/>
      <c r="K565" s="192"/>
      <c r="L565" s="10"/>
    </row>
    <row r="566" spans="1:12" ht="18" customHeight="1">
      <c r="A566" s="143" t="s">
        <v>678</v>
      </c>
      <c r="B566" s="10"/>
      <c r="C566" s="10" t="s">
        <v>685</v>
      </c>
      <c r="D566" s="205">
        <v>0.16</v>
      </c>
      <c r="E566" s="150">
        <f t="shared" si="26"/>
        <v>35753</v>
      </c>
      <c r="F566" s="150"/>
      <c r="G566" s="150"/>
      <c r="H566" s="150"/>
      <c r="I566" s="150"/>
      <c r="J566" s="150">
        <f>+인건비!$E$21</f>
        <v>223458</v>
      </c>
      <c r="K566" s="150">
        <f>TRUNC(D566*J566)</f>
        <v>35753</v>
      </c>
      <c r="L566" s="10"/>
    </row>
    <row r="567" spans="1:12" ht="18" customHeight="1">
      <c r="A567" s="143" t="s">
        <v>1187</v>
      </c>
      <c r="B567" s="10"/>
      <c r="C567" s="10" t="s">
        <v>685</v>
      </c>
      <c r="D567" s="205">
        <v>0.08</v>
      </c>
      <c r="E567" s="150">
        <f t="shared" si="26"/>
        <v>17137</v>
      </c>
      <c r="F567" s="150"/>
      <c r="G567" s="150"/>
      <c r="H567" s="150"/>
      <c r="I567" s="150"/>
      <c r="J567" s="150">
        <f>+인건비!$E$18</f>
        <v>214222</v>
      </c>
      <c r="K567" s="150">
        <f>TRUNC(D567*J567)</f>
        <v>17137</v>
      </c>
      <c r="L567" s="10"/>
    </row>
    <row r="568" spans="1:12" ht="18" customHeight="1">
      <c r="A568" s="143" t="s">
        <v>1182</v>
      </c>
      <c r="B568" s="10"/>
      <c r="C568" s="10" t="s">
        <v>685</v>
      </c>
      <c r="D568" s="205">
        <v>0.16</v>
      </c>
      <c r="E568" s="150">
        <f t="shared" si="26"/>
        <v>26487</v>
      </c>
      <c r="F568" s="150"/>
      <c r="G568" s="150"/>
      <c r="H568" s="150"/>
      <c r="I568" s="150"/>
      <c r="J568" s="150">
        <f>+인건비!$E$17</f>
        <v>165545</v>
      </c>
      <c r="K568" s="150">
        <f>TRUNC(D568*J568)</f>
        <v>26487</v>
      </c>
      <c r="L568" s="10"/>
    </row>
    <row r="569" spans="1:12" ht="18" customHeight="1">
      <c r="A569" s="143" t="s">
        <v>1204</v>
      </c>
      <c r="B569" s="10"/>
      <c r="C569" s="10" t="s">
        <v>685</v>
      </c>
      <c r="D569" s="205">
        <v>0.08</v>
      </c>
      <c r="E569" s="150">
        <f t="shared" si="26"/>
        <v>21388</v>
      </c>
      <c r="F569" s="150"/>
      <c r="G569" s="150"/>
      <c r="H569" s="150"/>
      <c r="I569" s="150"/>
      <c r="J569" s="150">
        <f>+인건비!$E$23</f>
        <v>267360</v>
      </c>
      <c r="K569" s="150">
        <f>TRUNC(D569*J569)</f>
        <v>21388</v>
      </c>
      <c r="L569" s="10"/>
    </row>
    <row r="570" spans="1:12" ht="18" customHeight="1">
      <c r="A570" s="143" t="s">
        <v>810</v>
      </c>
      <c r="B570" s="10" t="s">
        <v>1414</v>
      </c>
      <c r="C570" s="10" t="s">
        <v>665</v>
      </c>
      <c r="D570" s="206">
        <v>4.0000000000000001E-3</v>
      </c>
      <c r="E570" s="150">
        <f t="shared" si="26"/>
        <v>1600</v>
      </c>
      <c r="F570" s="150"/>
      <c r="G570" s="150"/>
      <c r="H570" s="150">
        <f>+재료비!$K$98</f>
        <v>400000</v>
      </c>
      <c r="I570" s="150">
        <f>TRUNC(D570*H570)</f>
        <v>1600</v>
      </c>
      <c r="J570" s="150"/>
      <c r="K570" s="150"/>
      <c r="L570" s="10"/>
    </row>
    <row r="571" spans="1:12" ht="18" customHeight="1">
      <c r="A571" s="143" t="s">
        <v>1420</v>
      </c>
      <c r="B571" s="10"/>
      <c r="C571" s="10" t="s">
        <v>673</v>
      </c>
      <c r="D571" s="205">
        <v>1.05</v>
      </c>
      <c r="E571" s="150">
        <f t="shared" si="26"/>
        <v>3150</v>
      </c>
      <c r="F571" s="150"/>
      <c r="G571" s="150"/>
      <c r="H571" s="150">
        <f>+재료비!$K$101</f>
        <v>3000</v>
      </c>
      <c r="I571" s="150">
        <f>TRUNC(D571*H571)</f>
        <v>3150</v>
      </c>
      <c r="J571" s="150"/>
      <c r="K571" s="150"/>
      <c r="L571" s="10"/>
    </row>
    <row r="572" spans="1:12" ht="18" customHeight="1">
      <c r="A572" s="143" t="s">
        <v>681</v>
      </c>
      <c r="B572" s="10"/>
      <c r="C572" s="10" t="s">
        <v>739</v>
      </c>
      <c r="D572" s="151">
        <v>25.2</v>
      </c>
      <c r="E572" s="150">
        <f t="shared" si="26"/>
        <v>37951</v>
      </c>
      <c r="F572" s="150"/>
      <c r="G572" s="150"/>
      <c r="H572" s="150">
        <f>+재료비!$K$7</f>
        <v>1506</v>
      </c>
      <c r="I572" s="150">
        <f>TRUNC(D572*H572)</f>
        <v>37951</v>
      </c>
      <c r="J572" s="150"/>
      <c r="K572" s="150"/>
      <c r="L572" s="10"/>
    </row>
    <row r="573" spans="1:12" ht="18" customHeight="1">
      <c r="A573" s="143" t="s">
        <v>668</v>
      </c>
      <c r="B573" s="10" t="s">
        <v>1327</v>
      </c>
      <c r="C573" s="10" t="s">
        <v>666</v>
      </c>
      <c r="D573" s="151">
        <v>50</v>
      </c>
      <c r="E573" s="150">
        <f t="shared" si="26"/>
        <v>18975</v>
      </c>
      <c r="F573" s="150"/>
      <c r="G573" s="150"/>
      <c r="H573" s="150">
        <f>+I572</f>
        <v>37951</v>
      </c>
      <c r="I573" s="150">
        <f>TRUNC(D573/100*H573)</f>
        <v>18975</v>
      </c>
      <c r="J573" s="150"/>
      <c r="K573" s="150"/>
      <c r="L573" s="10"/>
    </row>
    <row r="574" spans="1:12" ht="18" customHeight="1">
      <c r="A574" s="143" t="s">
        <v>602</v>
      </c>
      <c r="B574" s="10" t="s">
        <v>1231</v>
      </c>
      <c r="C574" s="10" t="s">
        <v>770</v>
      </c>
      <c r="D574" s="205">
        <v>0.64</v>
      </c>
      <c r="E574" s="150">
        <f t="shared" si="26"/>
        <v>92438</v>
      </c>
      <c r="F574" s="150"/>
      <c r="G574" s="150"/>
      <c r="H574" s="150"/>
      <c r="I574" s="150"/>
      <c r="J574" s="150">
        <f>+기계손료!$J$67</f>
        <v>144435</v>
      </c>
      <c r="K574" s="150">
        <f>TRUNC(D574*J574)</f>
        <v>92438</v>
      </c>
      <c r="L574" s="10"/>
    </row>
    <row r="575" spans="1:12" ht="18" customHeight="1">
      <c r="A575" s="143" t="s">
        <v>701</v>
      </c>
      <c r="B575" s="10"/>
      <c r="C575" s="10"/>
      <c r="D575" s="151"/>
      <c r="E575" s="150">
        <f>SUM(E564:E574)</f>
        <v>303916</v>
      </c>
      <c r="F575" s="150"/>
      <c r="G575" s="150">
        <f>SUM(G564:G574)</f>
        <v>49037</v>
      </c>
      <c r="H575" s="150"/>
      <c r="I575" s="150">
        <f>SUM(I564:I574)</f>
        <v>61676</v>
      </c>
      <c r="J575" s="150"/>
      <c r="K575" s="150">
        <f>SUM(K564:K574)</f>
        <v>193203</v>
      </c>
      <c r="L575" s="198"/>
    </row>
    <row r="576" spans="1:12" ht="18" customHeight="1">
      <c r="A576" s="143"/>
      <c r="B576" s="10"/>
      <c r="C576" s="10"/>
      <c r="D576" s="151"/>
      <c r="E576" s="150"/>
      <c r="F576" s="150"/>
      <c r="G576" s="150"/>
      <c r="H576" s="150"/>
      <c r="I576" s="150"/>
      <c r="J576" s="150"/>
      <c r="K576" s="150"/>
      <c r="L576" s="198"/>
    </row>
    <row r="577" spans="1:12" ht="18" customHeight="1">
      <c r="A577" s="199" t="s">
        <v>682</v>
      </c>
      <c r="B577" s="200" t="s">
        <v>1164</v>
      </c>
      <c r="C577" s="201"/>
      <c r="D577" s="202">
        <f>+집계표!$G$2</f>
        <v>1.1000000000000001</v>
      </c>
      <c r="E577" s="203">
        <f>(G577+I577+K577)</f>
        <v>53940</v>
      </c>
      <c r="F577" s="203"/>
      <c r="G577" s="203"/>
      <c r="H577" s="203"/>
      <c r="I577" s="203"/>
      <c r="J577" s="203">
        <f>+G575</f>
        <v>49037</v>
      </c>
      <c r="K577" s="203">
        <f>TRUNC(D577*J577)</f>
        <v>53940</v>
      </c>
      <c r="L577" s="10"/>
    </row>
    <row r="578" spans="1:12" ht="18" customHeight="1">
      <c r="A578" s="199" t="s">
        <v>670</v>
      </c>
      <c r="B578" s="200" t="s">
        <v>425</v>
      </c>
      <c r="C578" s="201"/>
      <c r="D578" s="202">
        <f>+집계표!$H$2</f>
        <v>0.2</v>
      </c>
      <c r="E578" s="203">
        <f>(G578+I578+K578)</f>
        <v>20595</v>
      </c>
      <c r="F578" s="203"/>
      <c r="G578" s="203"/>
      <c r="H578" s="203"/>
      <c r="I578" s="203"/>
      <c r="J578" s="203">
        <f>+J577+K577</f>
        <v>102977</v>
      </c>
      <c r="K578" s="203">
        <f>TRUNC(D578*J578)</f>
        <v>20595</v>
      </c>
      <c r="L578" s="10"/>
    </row>
    <row r="579" spans="1:12" ht="18" customHeight="1">
      <c r="A579" s="199" t="s">
        <v>718</v>
      </c>
      <c r="B579" s="200"/>
      <c r="C579" s="201"/>
      <c r="D579" s="204"/>
      <c r="E579" s="203">
        <f>SUM(E575:E578)</f>
        <v>378451</v>
      </c>
      <c r="F579" s="203"/>
      <c r="G579" s="203">
        <f>SUM(G575:G578)</f>
        <v>49037</v>
      </c>
      <c r="H579" s="203"/>
      <c r="I579" s="203">
        <f>SUM(I575:I578)</f>
        <v>61676</v>
      </c>
      <c r="J579" s="203"/>
      <c r="K579" s="203">
        <f>SUM(K575:K578)</f>
        <v>267738</v>
      </c>
      <c r="L579" s="10"/>
    </row>
    <row r="580" spans="1:12" ht="17.25" customHeight="1">
      <c r="A580" s="143"/>
      <c r="B580" s="10"/>
      <c r="C580" s="10"/>
      <c r="D580" s="151"/>
      <c r="E580" s="150"/>
      <c r="F580" s="150"/>
      <c r="G580" s="150"/>
      <c r="H580" s="150"/>
      <c r="I580" s="150"/>
      <c r="J580" s="150"/>
      <c r="K580" s="150"/>
      <c r="L580" s="10"/>
    </row>
    <row r="581" spans="1:12" ht="18" customHeight="1">
      <c r="A581" s="194" t="s">
        <v>1776</v>
      </c>
      <c r="B581" s="191"/>
      <c r="C581" s="10"/>
      <c r="D581" s="10"/>
      <c r="E581" s="195"/>
      <c r="F581" s="196"/>
      <c r="G581" s="195"/>
      <c r="H581" s="196"/>
      <c r="I581" s="195"/>
      <c r="J581" s="196"/>
      <c r="K581" s="195"/>
      <c r="L581" s="207"/>
    </row>
    <row r="582" spans="1:12" ht="18" customHeight="1">
      <c r="A582" s="143" t="s">
        <v>1154</v>
      </c>
      <c r="B582" s="139"/>
      <c r="C582" s="10" t="s">
        <v>685</v>
      </c>
      <c r="D582" s="205">
        <v>0.03</v>
      </c>
      <c r="E582" s="150">
        <f t="shared" ref="E582:E592" si="27">+G582+I582+K582</f>
        <v>8187</v>
      </c>
      <c r="F582" s="150">
        <f>+인건비!$D$6</f>
        <v>272915</v>
      </c>
      <c r="G582" s="150">
        <f>TRUNC(D582*F582)</f>
        <v>8187</v>
      </c>
      <c r="H582" s="192"/>
      <c r="I582" s="192"/>
      <c r="J582" s="192"/>
      <c r="K582" s="192"/>
      <c r="L582" s="10"/>
    </row>
    <row r="583" spans="1:12" ht="18" customHeight="1">
      <c r="A583" s="143" t="s">
        <v>1181</v>
      </c>
      <c r="B583" s="139"/>
      <c r="C583" s="10" t="s">
        <v>685</v>
      </c>
      <c r="D583" s="205">
        <v>0.12</v>
      </c>
      <c r="E583" s="150">
        <f t="shared" si="27"/>
        <v>28591</v>
      </c>
      <c r="F583" s="150">
        <f>+인건비!$D$9</f>
        <v>238259</v>
      </c>
      <c r="G583" s="150">
        <f>TRUNC(D583*F583)</f>
        <v>28591</v>
      </c>
      <c r="H583" s="192"/>
      <c r="I583" s="192"/>
      <c r="J583" s="192"/>
      <c r="K583" s="192"/>
      <c r="L583" s="10"/>
    </row>
    <row r="584" spans="1:12" ht="18" customHeight="1">
      <c r="A584" s="143" t="s">
        <v>678</v>
      </c>
      <c r="B584" s="10"/>
      <c r="C584" s="10" t="s">
        <v>685</v>
      </c>
      <c r="D584" s="205">
        <v>0.12</v>
      </c>
      <c r="E584" s="150">
        <f t="shared" si="27"/>
        <v>26814</v>
      </c>
      <c r="F584" s="150"/>
      <c r="G584" s="150"/>
      <c r="H584" s="150"/>
      <c r="I584" s="150"/>
      <c r="J584" s="150">
        <f>+인건비!$E$21</f>
        <v>223458</v>
      </c>
      <c r="K584" s="150">
        <f>TRUNC(D584*J584)</f>
        <v>26814</v>
      </c>
      <c r="L584" s="10"/>
    </row>
    <row r="585" spans="1:12" ht="18" customHeight="1">
      <c r="A585" s="143" t="s">
        <v>1187</v>
      </c>
      <c r="B585" s="10"/>
      <c r="C585" s="10" t="s">
        <v>685</v>
      </c>
      <c r="D585" s="205">
        <v>0.06</v>
      </c>
      <c r="E585" s="150">
        <f t="shared" si="27"/>
        <v>12853</v>
      </c>
      <c r="F585" s="150"/>
      <c r="G585" s="150"/>
      <c r="H585" s="150"/>
      <c r="I585" s="150"/>
      <c r="J585" s="150">
        <f>+인건비!$E$18</f>
        <v>214222</v>
      </c>
      <c r="K585" s="150">
        <f>TRUNC(D585*J585)</f>
        <v>12853</v>
      </c>
      <c r="L585" s="10"/>
    </row>
    <row r="586" spans="1:12" ht="18" customHeight="1">
      <c r="A586" s="143" t="s">
        <v>1182</v>
      </c>
      <c r="B586" s="10"/>
      <c r="C586" s="10" t="s">
        <v>685</v>
      </c>
      <c r="D586" s="205">
        <v>0.12</v>
      </c>
      <c r="E586" s="150">
        <f t="shared" si="27"/>
        <v>19865</v>
      </c>
      <c r="F586" s="150"/>
      <c r="G586" s="150"/>
      <c r="H586" s="150"/>
      <c r="I586" s="150"/>
      <c r="J586" s="150">
        <f>+인건비!$E$17</f>
        <v>165545</v>
      </c>
      <c r="K586" s="150">
        <f>TRUNC(D586*J586)</f>
        <v>19865</v>
      </c>
      <c r="L586" s="10"/>
    </row>
    <row r="587" spans="1:12" ht="18" customHeight="1">
      <c r="A587" s="143" t="s">
        <v>1204</v>
      </c>
      <c r="B587" s="10"/>
      <c r="C587" s="10" t="s">
        <v>685</v>
      </c>
      <c r="D587" s="205">
        <v>0.06</v>
      </c>
      <c r="E587" s="150">
        <f t="shared" si="27"/>
        <v>16041</v>
      </c>
      <c r="F587" s="150"/>
      <c r="G587" s="150"/>
      <c r="H587" s="150"/>
      <c r="I587" s="150"/>
      <c r="J587" s="150">
        <f>+인건비!$E$23</f>
        <v>267360</v>
      </c>
      <c r="K587" s="150">
        <f>TRUNC(D587*J587)</f>
        <v>16041</v>
      </c>
      <c r="L587" s="10"/>
    </row>
    <row r="588" spans="1:12" ht="18" customHeight="1">
      <c r="A588" s="143" t="s">
        <v>810</v>
      </c>
      <c r="B588" s="10" t="s">
        <v>1422</v>
      </c>
      <c r="C588" s="10" t="s">
        <v>665</v>
      </c>
      <c r="D588" s="208">
        <v>3.2000000000000002E-3</v>
      </c>
      <c r="E588" s="150">
        <f t="shared" si="27"/>
        <v>1792</v>
      </c>
      <c r="F588" s="150"/>
      <c r="G588" s="150"/>
      <c r="H588" s="150">
        <f>+재료비!$K$99</f>
        <v>560000</v>
      </c>
      <c r="I588" s="150">
        <f>TRUNC(D588*H588)</f>
        <v>1792</v>
      </c>
      <c r="J588" s="150"/>
      <c r="K588" s="150"/>
      <c r="L588" s="10"/>
    </row>
    <row r="589" spans="1:12" ht="18" customHeight="1">
      <c r="A589" s="143" t="s">
        <v>1420</v>
      </c>
      <c r="B589" s="10"/>
      <c r="C589" s="10" t="s">
        <v>673</v>
      </c>
      <c r="D589" s="205">
        <v>1.43</v>
      </c>
      <c r="E589" s="150">
        <f t="shared" si="27"/>
        <v>4290</v>
      </c>
      <c r="F589" s="150"/>
      <c r="G589" s="150"/>
      <c r="H589" s="150">
        <f>+재료비!$K$101</f>
        <v>3000</v>
      </c>
      <c r="I589" s="150">
        <f>TRUNC(D589*H589)</f>
        <v>4290</v>
      </c>
      <c r="J589" s="150"/>
      <c r="K589" s="150"/>
      <c r="L589" s="10"/>
    </row>
    <row r="590" spans="1:12" ht="18" customHeight="1">
      <c r="A590" s="143" t="s">
        <v>681</v>
      </c>
      <c r="B590" s="10"/>
      <c r="C590" s="10" t="s">
        <v>739</v>
      </c>
      <c r="D590" s="151">
        <v>19.3</v>
      </c>
      <c r="E590" s="150">
        <f t="shared" si="27"/>
        <v>29065</v>
      </c>
      <c r="F590" s="150"/>
      <c r="G590" s="150"/>
      <c r="H590" s="150">
        <f>+재료비!$K$7</f>
        <v>1506</v>
      </c>
      <c r="I590" s="150">
        <f>TRUNC(D590*H590)</f>
        <v>29065</v>
      </c>
      <c r="J590" s="150"/>
      <c r="K590" s="150"/>
      <c r="L590" s="10"/>
    </row>
    <row r="591" spans="1:12" ht="18" customHeight="1">
      <c r="A591" s="143" t="s">
        <v>668</v>
      </c>
      <c r="B591" s="10" t="s">
        <v>1327</v>
      </c>
      <c r="C591" s="10" t="s">
        <v>666</v>
      </c>
      <c r="D591" s="151">
        <v>50</v>
      </c>
      <c r="E591" s="150">
        <f t="shared" si="27"/>
        <v>14532</v>
      </c>
      <c r="F591" s="150"/>
      <c r="G591" s="150"/>
      <c r="H591" s="150">
        <f>+I590</f>
        <v>29065</v>
      </c>
      <c r="I591" s="150">
        <f>TRUNC(D591/100*H591)</f>
        <v>14532</v>
      </c>
      <c r="J591" s="150"/>
      <c r="K591" s="150"/>
      <c r="L591" s="10"/>
    </row>
    <row r="592" spans="1:12" ht="18" customHeight="1">
      <c r="A592" s="143" t="s">
        <v>602</v>
      </c>
      <c r="B592" s="10" t="s">
        <v>1231</v>
      </c>
      <c r="C592" s="10" t="s">
        <v>770</v>
      </c>
      <c r="D592" s="205">
        <v>0.49</v>
      </c>
      <c r="E592" s="150">
        <f t="shared" si="27"/>
        <v>70773</v>
      </c>
      <c r="F592" s="150"/>
      <c r="G592" s="150"/>
      <c r="H592" s="150"/>
      <c r="I592" s="150"/>
      <c r="J592" s="150">
        <f>+기계손료!$J$67</f>
        <v>144435</v>
      </c>
      <c r="K592" s="150">
        <f>TRUNC(D592*J592)</f>
        <v>70773</v>
      </c>
      <c r="L592" s="10"/>
    </row>
    <row r="593" spans="1:12" ht="18" customHeight="1">
      <c r="A593" s="143" t="s">
        <v>701</v>
      </c>
      <c r="B593" s="10"/>
      <c r="C593" s="10"/>
      <c r="D593" s="151"/>
      <c r="E593" s="150">
        <f>SUM(E582:E592)</f>
        <v>232803</v>
      </c>
      <c r="F593" s="150"/>
      <c r="G593" s="150">
        <f>SUM(G582:G592)</f>
        <v>36778</v>
      </c>
      <c r="H593" s="150"/>
      <c r="I593" s="150">
        <f>SUM(I582:I592)</f>
        <v>49679</v>
      </c>
      <c r="J593" s="150"/>
      <c r="K593" s="150">
        <f>SUM(K582:K592)</f>
        <v>146346</v>
      </c>
      <c r="L593" s="198"/>
    </row>
    <row r="594" spans="1:12" ht="18" customHeight="1">
      <c r="A594" s="143"/>
      <c r="B594" s="10"/>
      <c r="C594" s="10"/>
      <c r="D594" s="151"/>
      <c r="E594" s="150"/>
      <c r="F594" s="150"/>
      <c r="G594" s="150"/>
      <c r="H594" s="150"/>
      <c r="I594" s="150"/>
      <c r="J594" s="150"/>
      <c r="K594" s="150"/>
      <c r="L594" s="198"/>
    </row>
    <row r="595" spans="1:12" ht="18" customHeight="1">
      <c r="A595" s="199" t="s">
        <v>682</v>
      </c>
      <c r="B595" s="200" t="s">
        <v>1164</v>
      </c>
      <c r="C595" s="201"/>
      <c r="D595" s="202">
        <f>+집계표!$G$2</f>
        <v>1.1000000000000001</v>
      </c>
      <c r="E595" s="203">
        <f>(G595+I595+K595)</f>
        <v>40455</v>
      </c>
      <c r="F595" s="203"/>
      <c r="G595" s="203"/>
      <c r="H595" s="203"/>
      <c r="I595" s="203"/>
      <c r="J595" s="203">
        <f>+G593</f>
        <v>36778</v>
      </c>
      <c r="K595" s="203">
        <f>TRUNC(D595*J595)</f>
        <v>40455</v>
      </c>
      <c r="L595" s="10"/>
    </row>
    <row r="596" spans="1:12" ht="18" customHeight="1">
      <c r="A596" s="199" t="s">
        <v>670</v>
      </c>
      <c r="B596" s="200" t="s">
        <v>425</v>
      </c>
      <c r="C596" s="201"/>
      <c r="D596" s="202">
        <f>+집계표!$H$2</f>
        <v>0.2</v>
      </c>
      <c r="E596" s="203">
        <f>(G596+I596+K596)</f>
        <v>15446</v>
      </c>
      <c r="F596" s="203"/>
      <c r="G596" s="203"/>
      <c r="H596" s="203"/>
      <c r="I596" s="203"/>
      <c r="J596" s="203">
        <f>+J595+K595</f>
        <v>77233</v>
      </c>
      <c r="K596" s="203">
        <f>TRUNC(D596*J596)</f>
        <v>15446</v>
      </c>
      <c r="L596" s="10"/>
    </row>
    <row r="597" spans="1:12" ht="18" customHeight="1">
      <c r="A597" s="199" t="s">
        <v>718</v>
      </c>
      <c r="B597" s="200"/>
      <c r="C597" s="201"/>
      <c r="D597" s="204"/>
      <c r="E597" s="203">
        <f>SUM(E593:E596)</f>
        <v>288704</v>
      </c>
      <c r="F597" s="203"/>
      <c r="G597" s="203">
        <f>SUM(G593:G596)</f>
        <v>36778</v>
      </c>
      <c r="H597" s="203"/>
      <c r="I597" s="203">
        <f>SUM(I593:I596)</f>
        <v>49679</v>
      </c>
      <c r="J597" s="203"/>
      <c r="K597" s="203">
        <f>SUM(K593:K596)</f>
        <v>202247</v>
      </c>
      <c r="L597" s="10"/>
    </row>
    <row r="598" spans="1:12" ht="18" customHeight="1">
      <c r="A598" s="199"/>
      <c r="B598" s="139"/>
      <c r="C598" s="10"/>
      <c r="D598" s="151"/>
      <c r="E598" s="150"/>
      <c r="F598" s="150"/>
      <c r="G598" s="150"/>
      <c r="H598" s="150"/>
      <c r="I598" s="150"/>
      <c r="J598" s="150"/>
      <c r="K598" s="150"/>
      <c r="L598" s="10" t="s">
        <v>662</v>
      </c>
    </row>
    <row r="599" spans="1:12" ht="18" customHeight="1">
      <c r="A599" s="194" t="s">
        <v>1969</v>
      </c>
      <c r="B599" s="191"/>
      <c r="C599" s="10"/>
      <c r="D599" s="10"/>
      <c r="E599" s="195"/>
      <c r="F599" s="196"/>
      <c r="G599" s="195"/>
      <c r="H599" s="196"/>
      <c r="I599" s="195"/>
      <c r="J599" s="196"/>
      <c r="K599" s="195"/>
      <c r="L599" s="207"/>
    </row>
    <row r="600" spans="1:12" ht="18" customHeight="1">
      <c r="A600" s="143" t="s">
        <v>1154</v>
      </c>
      <c r="B600" s="139"/>
      <c r="C600" s="10" t="s">
        <v>685</v>
      </c>
      <c r="D600" s="205">
        <v>0.05</v>
      </c>
      <c r="E600" s="150">
        <f t="shared" ref="E600:E610" si="28">+G600+I600+K600</f>
        <v>13645</v>
      </c>
      <c r="F600" s="150">
        <f>+인건비!$D$6</f>
        <v>272915</v>
      </c>
      <c r="G600" s="150">
        <f>TRUNC(D600*F600)</f>
        <v>13645</v>
      </c>
      <c r="H600" s="192"/>
      <c r="I600" s="192"/>
      <c r="J600" s="192"/>
      <c r="K600" s="192"/>
      <c r="L600" s="10"/>
    </row>
    <row r="601" spans="1:12" ht="18" customHeight="1">
      <c r="A601" s="143" t="s">
        <v>1181</v>
      </c>
      <c r="B601" s="139"/>
      <c r="C601" s="10" t="s">
        <v>685</v>
      </c>
      <c r="D601" s="205">
        <v>0.19</v>
      </c>
      <c r="E601" s="150">
        <f t="shared" si="28"/>
        <v>45269</v>
      </c>
      <c r="F601" s="150">
        <f>+인건비!$D$9</f>
        <v>238259</v>
      </c>
      <c r="G601" s="150">
        <f>TRUNC(D601*F601)</f>
        <v>45269</v>
      </c>
      <c r="H601" s="192"/>
      <c r="I601" s="192"/>
      <c r="J601" s="192"/>
      <c r="K601" s="192"/>
      <c r="L601" s="10"/>
    </row>
    <row r="602" spans="1:12" ht="18" customHeight="1">
      <c r="A602" s="143" t="s">
        <v>678</v>
      </c>
      <c r="B602" s="10"/>
      <c r="C602" s="10" t="s">
        <v>685</v>
      </c>
      <c r="D602" s="205">
        <v>0.19</v>
      </c>
      <c r="E602" s="150">
        <f t="shared" si="28"/>
        <v>42457</v>
      </c>
      <c r="F602" s="150"/>
      <c r="G602" s="150"/>
      <c r="H602" s="150"/>
      <c r="I602" s="150"/>
      <c r="J602" s="150">
        <f>+인건비!$E$21</f>
        <v>223458</v>
      </c>
      <c r="K602" s="150">
        <f>TRUNC(D602*J602)</f>
        <v>42457</v>
      </c>
      <c r="L602" s="10"/>
    </row>
    <row r="603" spans="1:12" ht="18" customHeight="1">
      <c r="A603" s="143" t="s">
        <v>1187</v>
      </c>
      <c r="B603" s="10"/>
      <c r="C603" s="10" t="s">
        <v>685</v>
      </c>
      <c r="D603" s="205">
        <v>0.09</v>
      </c>
      <c r="E603" s="150">
        <f t="shared" si="28"/>
        <v>19279</v>
      </c>
      <c r="F603" s="150"/>
      <c r="G603" s="150"/>
      <c r="H603" s="150"/>
      <c r="I603" s="150"/>
      <c r="J603" s="150">
        <f>+인건비!$E$18</f>
        <v>214222</v>
      </c>
      <c r="K603" s="150">
        <f>TRUNC(D603*J603)</f>
        <v>19279</v>
      </c>
      <c r="L603" s="10"/>
    </row>
    <row r="604" spans="1:12" ht="18" customHeight="1">
      <c r="A604" s="143" t="s">
        <v>1182</v>
      </c>
      <c r="B604" s="10"/>
      <c r="C604" s="10" t="s">
        <v>685</v>
      </c>
      <c r="D604" s="205">
        <v>0.19</v>
      </c>
      <c r="E604" s="150">
        <f t="shared" si="28"/>
        <v>31453</v>
      </c>
      <c r="F604" s="150"/>
      <c r="G604" s="150"/>
      <c r="H604" s="150"/>
      <c r="I604" s="150"/>
      <c r="J604" s="150">
        <f>+인건비!$E$17</f>
        <v>165545</v>
      </c>
      <c r="K604" s="150">
        <f>TRUNC(D604*J604)</f>
        <v>31453</v>
      </c>
      <c r="L604" s="10"/>
    </row>
    <row r="605" spans="1:12" ht="18" customHeight="1">
      <c r="A605" s="143" t="s">
        <v>1204</v>
      </c>
      <c r="B605" s="10"/>
      <c r="C605" s="10" t="s">
        <v>685</v>
      </c>
      <c r="D605" s="205">
        <v>0.09</v>
      </c>
      <c r="E605" s="150">
        <f t="shared" si="28"/>
        <v>24062</v>
      </c>
      <c r="F605" s="150"/>
      <c r="G605" s="150"/>
      <c r="H605" s="150"/>
      <c r="I605" s="150"/>
      <c r="J605" s="150">
        <f>+인건비!$E$23</f>
        <v>267360</v>
      </c>
      <c r="K605" s="150">
        <f>TRUNC(D605*J605)</f>
        <v>24062</v>
      </c>
      <c r="L605" s="10"/>
    </row>
    <row r="606" spans="1:12" ht="18" customHeight="1">
      <c r="A606" s="143" t="s">
        <v>810</v>
      </c>
      <c r="B606" s="10" t="s">
        <v>1422</v>
      </c>
      <c r="C606" s="10" t="s">
        <v>665</v>
      </c>
      <c r="D606" s="208">
        <v>4.1000000000000003E-3</v>
      </c>
      <c r="E606" s="150">
        <f t="shared" si="28"/>
        <v>2296</v>
      </c>
      <c r="F606" s="150"/>
      <c r="G606" s="150"/>
      <c r="H606" s="150">
        <f>+재료비!$K$99</f>
        <v>560000</v>
      </c>
      <c r="I606" s="150">
        <f>TRUNC(D606*H606)</f>
        <v>2296</v>
      </c>
      <c r="J606" s="150"/>
      <c r="K606" s="150"/>
      <c r="L606" s="10"/>
    </row>
    <row r="607" spans="1:12" ht="18" customHeight="1">
      <c r="A607" s="143" t="s">
        <v>1420</v>
      </c>
      <c r="B607" s="10"/>
      <c r="C607" s="10" t="s">
        <v>673</v>
      </c>
      <c r="D607" s="205">
        <v>1.43</v>
      </c>
      <c r="E607" s="150">
        <f t="shared" si="28"/>
        <v>4290</v>
      </c>
      <c r="F607" s="150"/>
      <c r="G607" s="150"/>
      <c r="H607" s="150">
        <f>+재료비!$K$101</f>
        <v>3000</v>
      </c>
      <c r="I607" s="150">
        <f>TRUNC(D607*H607)</f>
        <v>4290</v>
      </c>
      <c r="J607" s="150"/>
      <c r="K607" s="150"/>
      <c r="L607" s="10"/>
    </row>
    <row r="608" spans="1:12" ht="18" customHeight="1">
      <c r="A608" s="143" t="s">
        <v>681</v>
      </c>
      <c r="B608" s="10"/>
      <c r="C608" s="10" t="s">
        <v>739</v>
      </c>
      <c r="D608" s="151">
        <v>29.2</v>
      </c>
      <c r="E608" s="150">
        <f t="shared" si="28"/>
        <v>43975</v>
      </c>
      <c r="F608" s="150"/>
      <c r="G608" s="150"/>
      <c r="H608" s="150">
        <f>+재료비!$K$7</f>
        <v>1506</v>
      </c>
      <c r="I608" s="150">
        <f>TRUNC(D608*H608)</f>
        <v>43975</v>
      </c>
      <c r="J608" s="150"/>
      <c r="K608" s="150"/>
      <c r="L608" s="10"/>
    </row>
    <row r="609" spans="1:12" ht="18" customHeight="1">
      <c r="A609" s="143" t="s">
        <v>668</v>
      </c>
      <c r="B609" s="10" t="s">
        <v>1327</v>
      </c>
      <c r="C609" s="10" t="s">
        <v>666</v>
      </c>
      <c r="D609" s="151">
        <v>50</v>
      </c>
      <c r="E609" s="150">
        <f t="shared" si="28"/>
        <v>21987</v>
      </c>
      <c r="F609" s="150"/>
      <c r="G609" s="150"/>
      <c r="H609" s="150">
        <f>+I608</f>
        <v>43975</v>
      </c>
      <c r="I609" s="150">
        <f>TRUNC(D609/100*H609)</f>
        <v>21987</v>
      </c>
      <c r="J609" s="150"/>
      <c r="K609" s="150"/>
      <c r="L609" s="10"/>
    </row>
    <row r="610" spans="1:12" ht="18" customHeight="1">
      <c r="A610" s="143" t="s">
        <v>602</v>
      </c>
      <c r="B610" s="10" t="s">
        <v>1231</v>
      </c>
      <c r="C610" s="10" t="s">
        <v>770</v>
      </c>
      <c r="D610" s="205">
        <v>0.74</v>
      </c>
      <c r="E610" s="150">
        <f t="shared" si="28"/>
        <v>106881</v>
      </c>
      <c r="F610" s="150"/>
      <c r="G610" s="150"/>
      <c r="H610" s="150"/>
      <c r="I610" s="150"/>
      <c r="J610" s="150">
        <f>+기계손료!$J$67</f>
        <v>144435</v>
      </c>
      <c r="K610" s="150">
        <f>TRUNC(D610*J610)</f>
        <v>106881</v>
      </c>
      <c r="L610" s="10"/>
    </row>
    <row r="611" spans="1:12" ht="18" customHeight="1">
      <c r="A611" s="143" t="s">
        <v>701</v>
      </c>
      <c r="B611" s="10"/>
      <c r="C611" s="10"/>
      <c r="D611" s="151"/>
      <c r="E611" s="150">
        <f>SUM(E600:E610)</f>
        <v>355594</v>
      </c>
      <c r="F611" s="150"/>
      <c r="G611" s="150">
        <f>SUM(G600:G610)</f>
        <v>58914</v>
      </c>
      <c r="H611" s="150"/>
      <c r="I611" s="150">
        <f>SUM(I600:I610)</f>
        <v>72548</v>
      </c>
      <c r="J611" s="150"/>
      <c r="K611" s="150">
        <f>SUM(K600:K610)</f>
        <v>224132</v>
      </c>
      <c r="L611" s="198"/>
    </row>
    <row r="612" spans="1:12" ht="18" customHeight="1">
      <c r="A612" s="143"/>
      <c r="B612" s="10"/>
      <c r="C612" s="10"/>
      <c r="D612" s="151"/>
      <c r="E612" s="150"/>
      <c r="F612" s="150"/>
      <c r="G612" s="150"/>
      <c r="H612" s="150"/>
      <c r="I612" s="150"/>
      <c r="J612" s="150"/>
      <c r="K612" s="150"/>
      <c r="L612" s="198"/>
    </row>
    <row r="613" spans="1:12" ht="18" customHeight="1">
      <c r="A613" s="199" t="s">
        <v>682</v>
      </c>
      <c r="B613" s="200" t="s">
        <v>1164</v>
      </c>
      <c r="C613" s="201"/>
      <c r="D613" s="202">
        <f>+집계표!$G$2</f>
        <v>1.1000000000000001</v>
      </c>
      <c r="E613" s="203">
        <f>(G613+I613+K613)</f>
        <v>64805</v>
      </c>
      <c r="F613" s="203"/>
      <c r="G613" s="203"/>
      <c r="H613" s="203"/>
      <c r="I613" s="203"/>
      <c r="J613" s="203">
        <f>+G611</f>
        <v>58914</v>
      </c>
      <c r="K613" s="203">
        <f>TRUNC(D613*J613)</f>
        <v>64805</v>
      </c>
      <c r="L613" s="10"/>
    </row>
    <row r="614" spans="1:12" ht="18" customHeight="1">
      <c r="A614" s="199" t="s">
        <v>670</v>
      </c>
      <c r="B614" s="200" t="s">
        <v>425</v>
      </c>
      <c r="C614" s="201"/>
      <c r="D614" s="202">
        <f>+집계표!$H$2</f>
        <v>0.2</v>
      </c>
      <c r="E614" s="203">
        <f>(G614+I614+K614)</f>
        <v>24743</v>
      </c>
      <c r="F614" s="203"/>
      <c r="G614" s="203"/>
      <c r="H614" s="203"/>
      <c r="I614" s="203"/>
      <c r="J614" s="203">
        <f>+J613+K613</f>
        <v>123719</v>
      </c>
      <c r="K614" s="203">
        <f>TRUNC(D614*J614)</f>
        <v>24743</v>
      </c>
      <c r="L614" s="10"/>
    </row>
    <row r="615" spans="1:12" ht="18" customHeight="1">
      <c r="A615" s="199" t="s">
        <v>718</v>
      </c>
      <c r="B615" s="200"/>
      <c r="C615" s="201"/>
      <c r="D615" s="204"/>
      <c r="E615" s="203">
        <f>SUM(E611:E614)</f>
        <v>445142</v>
      </c>
      <c r="F615" s="203"/>
      <c r="G615" s="203">
        <f>SUM(G611:G614)</f>
        <v>58914</v>
      </c>
      <c r="H615" s="203"/>
      <c r="I615" s="203">
        <f>SUM(I611:I614)</f>
        <v>72548</v>
      </c>
      <c r="J615" s="203"/>
      <c r="K615" s="203">
        <f>SUM(K611:K614)</f>
        <v>313680</v>
      </c>
      <c r="L615" s="10"/>
    </row>
    <row r="616" spans="1:12" ht="18" customHeight="1">
      <c r="A616" s="199"/>
      <c r="B616" s="139"/>
      <c r="C616" s="10"/>
      <c r="D616" s="151"/>
      <c r="E616" s="150"/>
      <c r="F616" s="150"/>
      <c r="G616" s="150"/>
      <c r="H616" s="150"/>
      <c r="I616" s="150"/>
      <c r="J616" s="150"/>
      <c r="K616" s="150"/>
      <c r="L616" s="10" t="s">
        <v>662</v>
      </c>
    </row>
    <row r="617" spans="1:12" ht="18" customHeight="1">
      <c r="A617" s="194" t="s">
        <v>1967</v>
      </c>
      <c r="B617" s="191"/>
      <c r="C617" s="10"/>
      <c r="D617" s="10"/>
      <c r="E617" s="195"/>
      <c r="F617" s="196"/>
      <c r="G617" s="195"/>
      <c r="H617" s="196"/>
      <c r="I617" s="195"/>
      <c r="J617" s="196"/>
      <c r="K617" s="195"/>
      <c r="L617" s="207"/>
    </row>
    <row r="618" spans="1:12" ht="18" customHeight="1">
      <c r="A618" s="143" t="s">
        <v>1154</v>
      </c>
      <c r="B618" s="139"/>
      <c r="C618" s="10" t="s">
        <v>685</v>
      </c>
      <c r="D618" s="205">
        <v>0.08</v>
      </c>
      <c r="E618" s="150">
        <f t="shared" ref="E618:E628" si="29">+G618+I618+K618</f>
        <v>21833</v>
      </c>
      <c r="F618" s="150">
        <f>+인건비!$D$6</f>
        <v>272915</v>
      </c>
      <c r="G618" s="150">
        <f>TRUNC(D618*F618)</f>
        <v>21833</v>
      </c>
      <c r="H618" s="192"/>
      <c r="I618" s="192"/>
      <c r="J618" s="192"/>
      <c r="K618" s="192"/>
      <c r="L618" s="10"/>
    </row>
    <row r="619" spans="1:12" ht="18" customHeight="1">
      <c r="A619" s="143" t="s">
        <v>1181</v>
      </c>
      <c r="B619" s="139"/>
      <c r="C619" s="10" t="s">
        <v>685</v>
      </c>
      <c r="D619" s="205">
        <v>0.32</v>
      </c>
      <c r="E619" s="150">
        <f t="shared" si="29"/>
        <v>76242</v>
      </c>
      <c r="F619" s="150">
        <f>+인건비!$D$9</f>
        <v>238259</v>
      </c>
      <c r="G619" s="150">
        <f>TRUNC(D619*F619)</f>
        <v>76242</v>
      </c>
      <c r="H619" s="192"/>
      <c r="I619" s="192"/>
      <c r="J619" s="192"/>
      <c r="K619" s="192"/>
      <c r="L619" s="10"/>
    </row>
    <row r="620" spans="1:12" ht="18" customHeight="1">
      <c r="A620" s="143" t="s">
        <v>678</v>
      </c>
      <c r="B620" s="10"/>
      <c r="C620" s="10" t="s">
        <v>685</v>
      </c>
      <c r="D620" s="205">
        <v>0.32</v>
      </c>
      <c r="E620" s="150">
        <f t="shared" si="29"/>
        <v>71506</v>
      </c>
      <c r="F620" s="150"/>
      <c r="G620" s="150"/>
      <c r="H620" s="150"/>
      <c r="I620" s="150"/>
      <c r="J620" s="150">
        <f>+인건비!$E$21</f>
        <v>223458</v>
      </c>
      <c r="K620" s="150">
        <f>TRUNC(D620*J620)</f>
        <v>71506</v>
      </c>
      <c r="L620" s="10"/>
    </row>
    <row r="621" spans="1:12" ht="18" customHeight="1">
      <c r="A621" s="143" t="s">
        <v>1187</v>
      </c>
      <c r="B621" s="10"/>
      <c r="C621" s="10" t="s">
        <v>685</v>
      </c>
      <c r="D621" s="205">
        <v>0.16</v>
      </c>
      <c r="E621" s="150">
        <f t="shared" si="29"/>
        <v>34275</v>
      </c>
      <c r="F621" s="150"/>
      <c r="G621" s="150"/>
      <c r="H621" s="150"/>
      <c r="I621" s="150"/>
      <c r="J621" s="150">
        <f>+인건비!$E$18</f>
        <v>214222</v>
      </c>
      <c r="K621" s="150">
        <f>TRUNC(D621*J621)</f>
        <v>34275</v>
      </c>
      <c r="L621" s="10"/>
    </row>
    <row r="622" spans="1:12" ht="18" customHeight="1">
      <c r="A622" s="143" t="s">
        <v>1182</v>
      </c>
      <c r="B622" s="10"/>
      <c r="C622" s="10" t="s">
        <v>685</v>
      </c>
      <c r="D622" s="205">
        <v>0.32</v>
      </c>
      <c r="E622" s="150">
        <f t="shared" si="29"/>
        <v>52974</v>
      </c>
      <c r="F622" s="150"/>
      <c r="G622" s="150"/>
      <c r="H622" s="150"/>
      <c r="I622" s="150"/>
      <c r="J622" s="150">
        <f>+인건비!$E$17</f>
        <v>165545</v>
      </c>
      <c r="K622" s="150">
        <f>TRUNC(D622*J622)</f>
        <v>52974</v>
      </c>
      <c r="L622" s="10"/>
    </row>
    <row r="623" spans="1:12" ht="18" customHeight="1">
      <c r="A623" s="143" t="s">
        <v>1204</v>
      </c>
      <c r="B623" s="10"/>
      <c r="C623" s="10" t="s">
        <v>685</v>
      </c>
      <c r="D623" s="205">
        <v>0.16</v>
      </c>
      <c r="E623" s="150">
        <f t="shared" si="29"/>
        <v>42777</v>
      </c>
      <c r="F623" s="150"/>
      <c r="G623" s="150"/>
      <c r="H623" s="150"/>
      <c r="I623" s="150"/>
      <c r="J623" s="150">
        <f>+인건비!$E$23</f>
        <v>267360</v>
      </c>
      <c r="K623" s="150">
        <f>TRUNC(D623*J623)</f>
        <v>42777</v>
      </c>
      <c r="L623" s="10"/>
    </row>
    <row r="624" spans="1:12" ht="18" customHeight="1">
      <c r="A624" s="143" t="s">
        <v>810</v>
      </c>
      <c r="B624" s="10" t="s">
        <v>1422</v>
      </c>
      <c r="C624" s="10" t="s">
        <v>665</v>
      </c>
      <c r="D624" s="208">
        <v>6.4000000000000003E-3</v>
      </c>
      <c r="E624" s="150">
        <f t="shared" si="29"/>
        <v>3584</v>
      </c>
      <c r="F624" s="150"/>
      <c r="G624" s="150"/>
      <c r="H624" s="150">
        <f>+재료비!$K$99</f>
        <v>560000</v>
      </c>
      <c r="I624" s="150">
        <f>TRUNC(D624*H624)</f>
        <v>3584</v>
      </c>
      <c r="J624" s="150"/>
      <c r="K624" s="150"/>
      <c r="L624" s="10"/>
    </row>
    <row r="625" spans="1:12" ht="18" customHeight="1">
      <c r="A625" s="143" t="s">
        <v>1420</v>
      </c>
      <c r="B625" s="10"/>
      <c r="C625" s="10" t="s">
        <v>673</v>
      </c>
      <c r="D625" s="205">
        <v>1.43</v>
      </c>
      <c r="E625" s="150">
        <f t="shared" si="29"/>
        <v>4290</v>
      </c>
      <c r="F625" s="150"/>
      <c r="G625" s="150"/>
      <c r="H625" s="150">
        <f>+재료비!$K$101</f>
        <v>3000</v>
      </c>
      <c r="I625" s="150">
        <f>TRUNC(D625*H625)</f>
        <v>4290</v>
      </c>
      <c r="J625" s="150"/>
      <c r="K625" s="150"/>
      <c r="L625" s="10"/>
    </row>
    <row r="626" spans="1:12" ht="18" customHeight="1">
      <c r="A626" s="143" t="s">
        <v>681</v>
      </c>
      <c r="B626" s="10"/>
      <c r="C626" s="10" t="s">
        <v>739</v>
      </c>
      <c r="D626" s="151">
        <v>50.1</v>
      </c>
      <c r="E626" s="150">
        <f t="shared" si="29"/>
        <v>75450</v>
      </c>
      <c r="F626" s="150"/>
      <c r="G626" s="150"/>
      <c r="H626" s="150">
        <f>+재료비!$K$7</f>
        <v>1506</v>
      </c>
      <c r="I626" s="150">
        <f>TRUNC(D626*H626)</f>
        <v>75450</v>
      </c>
      <c r="J626" s="150"/>
      <c r="K626" s="150"/>
      <c r="L626" s="10"/>
    </row>
    <row r="627" spans="1:12" ht="18" customHeight="1">
      <c r="A627" s="143" t="s">
        <v>668</v>
      </c>
      <c r="B627" s="10" t="s">
        <v>1327</v>
      </c>
      <c r="C627" s="10" t="s">
        <v>666</v>
      </c>
      <c r="D627" s="151">
        <v>50</v>
      </c>
      <c r="E627" s="150">
        <f t="shared" si="29"/>
        <v>37725</v>
      </c>
      <c r="F627" s="150"/>
      <c r="G627" s="150"/>
      <c r="H627" s="150">
        <f>+I626</f>
        <v>75450</v>
      </c>
      <c r="I627" s="150">
        <f>TRUNC(D627/100*H627)</f>
        <v>37725</v>
      </c>
      <c r="J627" s="150"/>
      <c r="K627" s="150"/>
      <c r="L627" s="10"/>
    </row>
    <row r="628" spans="1:12" ht="18" customHeight="1">
      <c r="A628" s="143" t="s">
        <v>602</v>
      </c>
      <c r="B628" s="10" t="s">
        <v>1231</v>
      </c>
      <c r="C628" s="10" t="s">
        <v>770</v>
      </c>
      <c r="D628" s="205">
        <v>1.27</v>
      </c>
      <c r="E628" s="150">
        <f t="shared" si="29"/>
        <v>183432</v>
      </c>
      <c r="F628" s="150"/>
      <c r="G628" s="150"/>
      <c r="H628" s="150"/>
      <c r="I628" s="150"/>
      <c r="J628" s="150">
        <f>+기계손료!$J$67</f>
        <v>144435</v>
      </c>
      <c r="K628" s="150">
        <f>TRUNC(D628*J628)</f>
        <v>183432</v>
      </c>
      <c r="L628" s="10"/>
    </row>
    <row r="629" spans="1:12" ht="18" customHeight="1">
      <c r="A629" s="143" t="s">
        <v>701</v>
      </c>
      <c r="B629" s="10"/>
      <c r="C629" s="10"/>
      <c r="D629" s="151"/>
      <c r="E629" s="150">
        <f>SUM(E618:E628)</f>
        <v>604088</v>
      </c>
      <c r="F629" s="150"/>
      <c r="G629" s="150">
        <f>SUM(G618:G628)</f>
        <v>98075</v>
      </c>
      <c r="H629" s="150"/>
      <c r="I629" s="150">
        <f>SUM(I618:I628)</f>
        <v>121049</v>
      </c>
      <c r="J629" s="150"/>
      <c r="K629" s="150">
        <f>SUM(K618:K628)</f>
        <v>384964</v>
      </c>
      <c r="L629" s="198"/>
    </row>
    <row r="630" spans="1:12" ht="18" customHeight="1">
      <c r="A630" s="143"/>
      <c r="B630" s="10"/>
      <c r="C630" s="10"/>
      <c r="D630" s="151"/>
      <c r="E630" s="150"/>
      <c r="F630" s="150"/>
      <c r="G630" s="150"/>
      <c r="H630" s="150"/>
      <c r="I630" s="150"/>
      <c r="J630" s="150"/>
      <c r="K630" s="150"/>
      <c r="L630" s="198"/>
    </row>
    <row r="631" spans="1:12" ht="18" customHeight="1">
      <c r="A631" s="199" t="s">
        <v>682</v>
      </c>
      <c r="B631" s="200" t="s">
        <v>1164</v>
      </c>
      <c r="C631" s="201"/>
      <c r="D631" s="202">
        <f>+집계표!$G$2</f>
        <v>1.1000000000000001</v>
      </c>
      <c r="E631" s="203">
        <f>(G631+I631+K631)</f>
        <v>107882</v>
      </c>
      <c r="F631" s="203"/>
      <c r="G631" s="203"/>
      <c r="H631" s="203"/>
      <c r="I631" s="203"/>
      <c r="J631" s="203">
        <f>+G629</f>
        <v>98075</v>
      </c>
      <c r="K631" s="203">
        <f>TRUNC(D631*J631)</f>
        <v>107882</v>
      </c>
      <c r="L631" s="10"/>
    </row>
    <row r="632" spans="1:12" ht="18" customHeight="1">
      <c r="A632" s="199" t="s">
        <v>670</v>
      </c>
      <c r="B632" s="200" t="s">
        <v>425</v>
      </c>
      <c r="C632" s="201"/>
      <c r="D632" s="202">
        <f>+집계표!$H$2</f>
        <v>0.2</v>
      </c>
      <c r="E632" s="203">
        <f>(G632+I632+K632)</f>
        <v>41191</v>
      </c>
      <c r="F632" s="203"/>
      <c r="G632" s="203"/>
      <c r="H632" s="203"/>
      <c r="I632" s="203"/>
      <c r="J632" s="203">
        <f>+J631+K631</f>
        <v>205957</v>
      </c>
      <c r="K632" s="203">
        <f>TRUNC(D632*J632)</f>
        <v>41191</v>
      </c>
      <c r="L632" s="10"/>
    </row>
    <row r="633" spans="1:12" ht="18" customHeight="1">
      <c r="A633" s="199" t="s">
        <v>718</v>
      </c>
      <c r="B633" s="200"/>
      <c r="C633" s="201"/>
      <c r="D633" s="204"/>
      <c r="E633" s="203">
        <f>SUM(E629:E632)</f>
        <v>753161</v>
      </c>
      <c r="F633" s="203"/>
      <c r="G633" s="203">
        <f>SUM(G629:G632)</f>
        <v>98075</v>
      </c>
      <c r="H633" s="203"/>
      <c r="I633" s="203">
        <f>SUM(I629:I632)</f>
        <v>121049</v>
      </c>
      <c r="J633" s="203"/>
      <c r="K633" s="203">
        <f>SUM(K629:K632)</f>
        <v>534037</v>
      </c>
      <c r="L633" s="10"/>
    </row>
    <row r="634" spans="1:12" ht="18" customHeight="1">
      <c r="A634" s="199"/>
      <c r="B634" s="139"/>
      <c r="C634" s="10"/>
      <c r="D634" s="151"/>
      <c r="E634" s="150"/>
      <c r="F634" s="150"/>
      <c r="G634" s="150"/>
      <c r="H634" s="150"/>
      <c r="I634" s="150"/>
      <c r="J634" s="150"/>
      <c r="K634" s="150"/>
      <c r="L634" s="10" t="s">
        <v>662</v>
      </c>
    </row>
    <row r="635" spans="1:12" ht="18" customHeight="1">
      <c r="A635" s="194" t="s">
        <v>1956</v>
      </c>
      <c r="B635" s="191"/>
      <c r="C635" s="10"/>
      <c r="D635" s="10"/>
      <c r="E635" s="195"/>
      <c r="F635" s="196"/>
      <c r="G635" s="195"/>
      <c r="H635" s="196"/>
      <c r="I635" s="195"/>
      <c r="J635" s="196"/>
      <c r="K635" s="195"/>
      <c r="L635" s="207"/>
    </row>
    <row r="636" spans="1:12" ht="18" customHeight="1">
      <c r="A636" s="143" t="s">
        <v>1154</v>
      </c>
      <c r="B636" s="139"/>
      <c r="C636" s="10" t="s">
        <v>685</v>
      </c>
      <c r="D636" s="205">
        <v>0.16</v>
      </c>
      <c r="E636" s="150">
        <f t="shared" ref="E636:E646" si="30">+G636+I636+K636</f>
        <v>43666</v>
      </c>
      <c r="F636" s="150">
        <f>+인건비!$D$6</f>
        <v>272915</v>
      </c>
      <c r="G636" s="150">
        <f>TRUNC(D636*F636)</f>
        <v>43666</v>
      </c>
      <c r="H636" s="192"/>
      <c r="I636" s="192"/>
      <c r="J636" s="192"/>
      <c r="K636" s="192"/>
      <c r="L636" s="10"/>
    </row>
    <row r="637" spans="1:12" ht="18" customHeight="1">
      <c r="A637" s="143" t="s">
        <v>1181</v>
      </c>
      <c r="B637" s="139"/>
      <c r="C637" s="10" t="s">
        <v>685</v>
      </c>
      <c r="D637" s="205">
        <v>0.66</v>
      </c>
      <c r="E637" s="150">
        <f t="shared" si="30"/>
        <v>157250</v>
      </c>
      <c r="F637" s="150">
        <f>+인건비!$D$9</f>
        <v>238259</v>
      </c>
      <c r="G637" s="150">
        <f>TRUNC(D637*F637)</f>
        <v>157250</v>
      </c>
      <c r="H637" s="192"/>
      <c r="I637" s="192"/>
      <c r="J637" s="192"/>
      <c r="K637" s="192"/>
      <c r="L637" s="10"/>
    </row>
    <row r="638" spans="1:12" ht="18" customHeight="1">
      <c r="A638" s="143" t="s">
        <v>678</v>
      </c>
      <c r="B638" s="10"/>
      <c r="C638" s="10" t="s">
        <v>685</v>
      </c>
      <c r="D638" s="205">
        <v>0.66</v>
      </c>
      <c r="E638" s="150">
        <f t="shared" si="30"/>
        <v>147482</v>
      </c>
      <c r="F638" s="150"/>
      <c r="G638" s="150"/>
      <c r="H638" s="150"/>
      <c r="I638" s="150"/>
      <c r="J638" s="150">
        <f>+인건비!$E$21</f>
        <v>223458</v>
      </c>
      <c r="K638" s="150">
        <f>TRUNC(D638*J638)</f>
        <v>147482</v>
      </c>
      <c r="L638" s="10"/>
    </row>
    <row r="639" spans="1:12" ht="18" customHeight="1">
      <c r="A639" s="143" t="s">
        <v>1187</v>
      </c>
      <c r="B639" s="10"/>
      <c r="C639" s="10" t="s">
        <v>685</v>
      </c>
      <c r="D639" s="205">
        <v>0.33</v>
      </c>
      <c r="E639" s="150">
        <f t="shared" si="30"/>
        <v>70693</v>
      </c>
      <c r="F639" s="150"/>
      <c r="G639" s="150"/>
      <c r="H639" s="150"/>
      <c r="I639" s="150"/>
      <c r="J639" s="150">
        <f>+인건비!$E$18</f>
        <v>214222</v>
      </c>
      <c r="K639" s="150">
        <f>TRUNC(D639*J639)</f>
        <v>70693</v>
      </c>
      <c r="L639" s="10"/>
    </row>
    <row r="640" spans="1:12" ht="18" customHeight="1">
      <c r="A640" s="143" t="s">
        <v>1182</v>
      </c>
      <c r="B640" s="10"/>
      <c r="C640" s="10" t="s">
        <v>685</v>
      </c>
      <c r="D640" s="205">
        <v>0.66</v>
      </c>
      <c r="E640" s="150">
        <f t="shared" si="30"/>
        <v>109259</v>
      </c>
      <c r="F640" s="150"/>
      <c r="G640" s="150"/>
      <c r="H640" s="150"/>
      <c r="I640" s="150"/>
      <c r="J640" s="150">
        <f>+인건비!$E$17</f>
        <v>165545</v>
      </c>
      <c r="K640" s="150">
        <f>TRUNC(D640*J640)</f>
        <v>109259</v>
      </c>
      <c r="L640" s="10"/>
    </row>
    <row r="641" spans="1:12" ht="18" customHeight="1">
      <c r="A641" s="143" t="s">
        <v>1204</v>
      </c>
      <c r="B641" s="10"/>
      <c r="C641" s="10" t="s">
        <v>685</v>
      </c>
      <c r="D641" s="205">
        <v>0.33</v>
      </c>
      <c r="E641" s="150">
        <f t="shared" si="30"/>
        <v>88228</v>
      </c>
      <c r="F641" s="150"/>
      <c r="G641" s="150"/>
      <c r="H641" s="150"/>
      <c r="I641" s="150"/>
      <c r="J641" s="150">
        <f>+인건비!$E$23</f>
        <v>267360</v>
      </c>
      <c r="K641" s="150">
        <f>TRUNC(D641*J641)</f>
        <v>88228</v>
      </c>
      <c r="L641" s="10"/>
    </row>
    <row r="642" spans="1:12" ht="18" customHeight="1">
      <c r="A642" s="143" t="s">
        <v>810</v>
      </c>
      <c r="B642" s="10" t="s">
        <v>1422</v>
      </c>
      <c r="C642" s="10" t="s">
        <v>665</v>
      </c>
      <c r="D642" s="206">
        <v>1.2E-2</v>
      </c>
      <c r="E642" s="150">
        <f t="shared" si="30"/>
        <v>6720</v>
      </c>
      <c r="F642" s="150"/>
      <c r="G642" s="150"/>
      <c r="H642" s="150">
        <f>+재료비!$K$99</f>
        <v>560000</v>
      </c>
      <c r="I642" s="150">
        <f>TRUNC(D642*H642)</f>
        <v>6720</v>
      </c>
      <c r="J642" s="150"/>
      <c r="K642" s="150"/>
      <c r="L642" s="10"/>
    </row>
    <row r="643" spans="1:12" ht="18" customHeight="1">
      <c r="A643" s="143" t="s">
        <v>1420</v>
      </c>
      <c r="B643" s="10"/>
      <c r="C643" s="10" t="s">
        <v>673</v>
      </c>
      <c r="D643" s="205">
        <v>1.43</v>
      </c>
      <c r="E643" s="150">
        <f t="shared" si="30"/>
        <v>4290</v>
      </c>
      <c r="F643" s="150"/>
      <c r="G643" s="150"/>
      <c r="H643" s="150">
        <f>+재료비!$K$101</f>
        <v>3000</v>
      </c>
      <c r="I643" s="150">
        <f>TRUNC(D643*H643)</f>
        <v>4290</v>
      </c>
      <c r="J643" s="150"/>
      <c r="K643" s="150"/>
      <c r="L643" s="10"/>
    </row>
    <row r="644" spans="1:12" ht="18" customHeight="1">
      <c r="A644" s="143" t="s">
        <v>681</v>
      </c>
      <c r="B644" s="10"/>
      <c r="C644" s="10" t="s">
        <v>739</v>
      </c>
      <c r="D644" s="151">
        <v>103.4</v>
      </c>
      <c r="E644" s="150">
        <f t="shared" si="30"/>
        <v>155720</v>
      </c>
      <c r="F644" s="150"/>
      <c r="G644" s="150"/>
      <c r="H644" s="150">
        <f>+재료비!$K$7</f>
        <v>1506</v>
      </c>
      <c r="I644" s="150">
        <f>TRUNC(D644*H644)</f>
        <v>155720</v>
      </c>
      <c r="J644" s="150"/>
      <c r="K644" s="150"/>
      <c r="L644" s="10"/>
    </row>
    <row r="645" spans="1:12" ht="18" customHeight="1">
      <c r="A645" s="143" t="s">
        <v>668</v>
      </c>
      <c r="B645" s="10" t="s">
        <v>1327</v>
      </c>
      <c r="C645" s="10" t="s">
        <v>666</v>
      </c>
      <c r="D645" s="151">
        <v>50</v>
      </c>
      <c r="E645" s="150">
        <f t="shared" si="30"/>
        <v>77860</v>
      </c>
      <c r="F645" s="150"/>
      <c r="G645" s="150"/>
      <c r="H645" s="150">
        <f>+I644</f>
        <v>155720</v>
      </c>
      <c r="I645" s="150">
        <f>TRUNC(D645/100*H645)</f>
        <v>77860</v>
      </c>
      <c r="J645" s="150"/>
      <c r="K645" s="150"/>
      <c r="L645" s="10"/>
    </row>
    <row r="646" spans="1:12" ht="18" customHeight="1">
      <c r="A646" s="143" t="s">
        <v>602</v>
      </c>
      <c r="B646" s="10" t="s">
        <v>1231</v>
      </c>
      <c r="C646" s="10" t="s">
        <v>770</v>
      </c>
      <c r="D646" s="205">
        <v>2.62</v>
      </c>
      <c r="E646" s="150">
        <f t="shared" si="30"/>
        <v>378419</v>
      </c>
      <c r="F646" s="150"/>
      <c r="G646" s="150"/>
      <c r="H646" s="150"/>
      <c r="I646" s="150"/>
      <c r="J646" s="150">
        <f>+기계손료!$J$67</f>
        <v>144435</v>
      </c>
      <c r="K646" s="150">
        <f>TRUNC(D646*J646)</f>
        <v>378419</v>
      </c>
      <c r="L646" s="10"/>
    </row>
    <row r="647" spans="1:12" ht="18" customHeight="1">
      <c r="A647" s="143" t="s">
        <v>701</v>
      </c>
      <c r="B647" s="10"/>
      <c r="C647" s="10"/>
      <c r="D647" s="151"/>
      <c r="E647" s="150">
        <f>SUM(E636:E646)</f>
        <v>1239587</v>
      </c>
      <c r="F647" s="150"/>
      <c r="G647" s="150">
        <f>SUM(G636:G646)</f>
        <v>200916</v>
      </c>
      <c r="H647" s="150"/>
      <c r="I647" s="150">
        <f>SUM(I636:I646)</f>
        <v>244590</v>
      </c>
      <c r="J647" s="150"/>
      <c r="K647" s="150">
        <f>SUM(K636:K646)</f>
        <v>794081</v>
      </c>
      <c r="L647" s="198"/>
    </row>
    <row r="648" spans="1:12" ht="18" customHeight="1">
      <c r="A648" s="143"/>
      <c r="B648" s="10"/>
      <c r="C648" s="10"/>
      <c r="D648" s="151"/>
      <c r="E648" s="150"/>
      <c r="F648" s="150"/>
      <c r="G648" s="150"/>
      <c r="H648" s="150"/>
      <c r="I648" s="150"/>
      <c r="J648" s="150"/>
      <c r="K648" s="150"/>
      <c r="L648" s="198"/>
    </row>
    <row r="649" spans="1:12" ht="18" customHeight="1">
      <c r="A649" s="199" t="s">
        <v>682</v>
      </c>
      <c r="B649" s="200" t="s">
        <v>1164</v>
      </c>
      <c r="C649" s="201"/>
      <c r="D649" s="202">
        <f>+집계표!$G$2</f>
        <v>1.1000000000000001</v>
      </c>
      <c r="E649" s="203">
        <f>(G649+I649+K649)</f>
        <v>221007</v>
      </c>
      <c r="F649" s="203"/>
      <c r="G649" s="203"/>
      <c r="H649" s="203"/>
      <c r="I649" s="203"/>
      <c r="J649" s="203">
        <f>+G647</f>
        <v>200916</v>
      </c>
      <c r="K649" s="203">
        <f>TRUNC(D649*J649)</f>
        <v>221007</v>
      </c>
      <c r="L649" s="10"/>
    </row>
    <row r="650" spans="1:12" ht="18" customHeight="1">
      <c r="A650" s="199" t="s">
        <v>670</v>
      </c>
      <c r="B650" s="200" t="s">
        <v>425</v>
      </c>
      <c r="C650" s="201"/>
      <c r="D650" s="202">
        <f>+집계표!$H$2</f>
        <v>0.2</v>
      </c>
      <c r="E650" s="203">
        <f>(G650+I650+K650)</f>
        <v>84384</v>
      </c>
      <c r="F650" s="203"/>
      <c r="G650" s="203"/>
      <c r="H650" s="203"/>
      <c r="I650" s="203"/>
      <c r="J650" s="203">
        <f>+J649+K649</f>
        <v>421923</v>
      </c>
      <c r="K650" s="203">
        <f>TRUNC(D650*J650)</f>
        <v>84384</v>
      </c>
      <c r="L650" s="10"/>
    </row>
    <row r="651" spans="1:12" ht="18" customHeight="1">
      <c r="A651" s="199" t="s">
        <v>718</v>
      </c>
      <c r="B651" s="200"/>
      <c r="C651" s="201"/>
      <c r="D651" s="204"/>
      <c r="E651" s="203">
        <f>SUM(E647:E650)</f>
        <v>1544978</v>
      </c>
      <c r="F651" s="203"/>
      <c r="G651" s="203">
        <f>SUM(G647:G650)</f>
        <v>200916</v>
      </c>
      <c r="H651" s="203"/>
      <c r="I651" s="203">
        <f>SUM(I647:I650)</f>
        <v>244590</v>
      </c>
      <c r="J651" s="203"/>
      <c r="K651" s="203">
        <f>SUM(K647:K650)</f>
        <v>1099472</v>
      </c>
      <c r="L651" s="10"/>
    </row>
    <row r="652" spans="1:12" ht="18" customHeight="1">
      <c r="A652" s="199"/>
      <c r="B652" s="139"/>
      <c r="C652" s="10"/>
      <c r="D652" s="151"/>
      <c r="E652" s="150"/>
      <c r="F652" s="150"/>
      <c r="G652" s="150"/>
      <c r="H652" s="150"/>
      <c r="I652" s="150"/>
      <c r="J652" s="150"/>
      <c r="K652" s="150"/>
      <c r="L652" s="10" t="s">
        <v>662</v>
      </c>
    </row>
    <row r="653" spans="1:12" ht="18" customHeight="1">
      <c r="A653" s="194" t="s">
        <v>1963</v>
      </c>
      <c r="B653" s="191"/>
      <c r="C653" s="10"/>
      <c r="D653" s="10"/>
      <c r="E653" s="195"/>
      <c r="F653" s="196"/>
      <c r="G653" s="195"/>
      <c r="H653" s="196"/>
      <c r="I653" s="195"/>
      <c r="J653" s="196"/>
      <c r="K653" s="195"/>
      <c r="L653" s="207"/>
    </row>
    <row r="654" spans="1:12" ht="18" customHeight="1">
      <c r="A654" s="143" t="s">
        <v>1154</v>
      </c>
      <c r="B654" s="139"/>
      <c r="C654" s="10" t="s">
        <v>685</v>
      </c>
      <c r="D654" s="205">
        <v>0.05</v>
      </c>
      <c r="E654" s="150">
        <f t="shared" ref="E654:E664" si="31">+G654+I654+K654</f>
        <v>13645</v>
      </c>
      <c r="F654" s="150">
        <f>+인건비!$D$6</f>
        <v>272915</v>
      </c>
      <c r="G654" s="150">
        <f>TRUNC(D654*F654)</f>
        <v>13645</v>
      </c>
      <c r="H654" s="192"/>
      <c r="I654" s="192"/>
      <c r="J654" s="192"/>
      <c r="K654" s="192"/>
      <c r="L654" s="10"/>
    </row>
    <row r="655" spans="1:12" ht="18" customHeight="1">
      <c r="A655" s="143" t="s">
        <v>1181</v>
      </c>
      <c r="B655" s="139"/>
      <c r="C655" s="10" t="s">
        <v>685</v>
      </c>
      <c r="D655" s="205">
        <v>0.21</v>
      </c>
      <c r="E655" s="150">
        <f t="shared" si="31"/>
        <v>50034</v>
      </c>
      <c r="F655" s="150">
        <f>+인건비!$D$9</f>
        <v>238259</v>
      </c>
      <c r="G655" s="150">
        <f>TRUNC(D655*F655)</f>
        <v>50034</v>
      </c>
      <c r="H655" s="192"/>
      <c r="I655" s="192"/>
      <c r="J655" s="192"/>
      <c r="K655" s="192"/>
      <c r="L655" s="10"/>
    </row>
    <row r="656" spans="1:12" ht="18" customHeight="1">
      <c r="A656" s="143" t="s">
        <v>678</v>
      </c>
      <c r="B656" s="10"/>
      <c r="C656" s="10" t="s">
        <v>685</v>
      </c>
      <c r="D656" s="205">
        <v>0.21</v>
      </c>
      <c r="E656" s="150">
        <f t="shared" si="31"/>
        <v>46926</v>
      </c>
      <c r="F656" s="150"/>
      <c r="G656" s="150"/>
      <c r="H656" s="150"/>
      <c r="I656" s="150"/>
      <c r="J656" s="150">
        <f>+인건비!$E$21</f>
        <v>223458</v>
      </c>
      <c r="K656" s="150">
        <f>TRUNC(D656*J656)</f>
        <v>46926</v>
      </c>
      <c r="L656" s="10"/>
    </row>
    <row r="657" spans="1:12" ht="18" customHeight="1">
      <c r="A657" s="143" t="s">
        <v>1187</v>
      </c>
      <c r="B657" s="10"/>
      <c r="C657" s="10" t="s">
        <v>685</v>
      </c>
      <c r="D657" s="151">
        <v>0.1</v>
      </c>
      <c r="E657" s="150">
        <f t="shared" si="31"/>
        <v>21422</v>
      </c>
      <c r="F657" s="150"/>
      <c r="G657" s="150"/>
      <c r="H657" s="150"/>
      <c r="I657" s="150"/>
      <c r="J657" s="150">
        <f>+인건비!$E$18</f>
        <v>214222</v>
      </c>
      <c r="K657" s="150">
        <f>TRUNC(D657*J657)</f>
        <v>21422</v>
      </c>
      <c r="L657" s="10"/>
    </row>
    <row r="658" spans="1:12" ht="18" customHeight="1">
      <c r="A658" s="143" t="s">
        <v>1182</v>
      </c>
      <c r="B658" s="10"/>
      <c r="C658" s="10" t="s">
        <v>685</v>
      </c>
      <c r="D658" s="205">
        <v>0.21</v>
      </c>
      <c r="E658" s="150">
        <f t="shared" si="31"/>
        <v>34764</v>
      </c>
      <c r="F658" s="150"/>
      <c r="G658" s="150"/>
      <c r="H658" s="150"/>
      <c r="I658" s="150"/>
      <c r="J658" s="150">
        <f>+인건비!$E$17</f>
        <v>165545</v>
      </c>
      <c r="K658" s="150">
        <f>TRUNC(D658*J658)</f>
        <v>34764</v>
      </c>
      <c r="L658" s="10"/>
    </row>
    <row r="659" spans="1:12" ht="18" customHeight="1">
      <c r="A659" s="143" t="s">
        <v>1204</v>
      </c>
      <c r="B659" s="10"/>
      <c r="C659" s="10" t="s">
        <v>685</v>
      </c>
      <c r="D659" s="151">
        <v>0.1</v>
      </c>
      <c r="E659" s="150">
        <f t="shared" si="31"/>
        <v>26736</v>
      </c>
      <c r="F659" s="150"/>
      <c r="G659" s="150"/>
      <c r="H659" s="150"/>
      <c r="I659" s="150"/>
      <c r="J659" s="150">
        <f>+인건비!$E$23</f>
        <v>267360</v>
      </c>
      <c r="K659" s="150">
        <f>TRUNC(D659*J659)</f>
        <v>26736</v>
      </c>
      <c r="L659" s="10"/>
    </row>
    <row r="660" spans="1:12" ht="18" customHeight="1">
      <c r="A660" s="143" t="s">
        <v>810</v>
      </c>
      <c r="B660" s="10" t="s">
        <v>1422</v>
      </c>
      <c r="C660" s="10" t="s">
        <v>665</v>
      </c>
      <c r="D660" s="206">
        <v>4.0000000000000001E-3</v>
      </c>
      <c r="E660" s="150">
        <f t="shared" si="31"/>
        <v>2240</v>
      </c>
      <c r="F660" s="150"/>
      <c r="G660" s="150"/>
      <c r="H660" s="150">
        <f>+재료비!$K$99</f>
        <v>560000</v>
      </c>
      <c r="I660" s="150">
        <f>TRUNC(D660*H660)</f>
        <v>2240</v>
      </c>
      <c r="J660" s="150"/>
      <c r="K660" s="150"/>
      <c r="L660" s="10"/>
    </row>
    <row r="661" spans="1:12" ht="18" customHeight="1">
      <c r="A661" s="143" t="s">
        <v>1420</v>
      </c>
      <c r="B661" s="10"/>
      <c r="C661" s="10" t="s">
        <v>673</v>
      </c>
      <c r="D661" s="205">
        <v>1.43</v>
      </c>
      <c r="E661" s="150">
        <f t="shared" si="31"/>
        <v>4290</v>
      </c>
      <c r="F661" s="150"/>
      <c r="G661" s="150"/>
      <c r="H661" s="150">
        <f>+재료비!$K$101</f>
        <v>3000</v>
      </c>
      <c r="I661" s="150">
        <f>TRUNC(D661*H661)</f>
        <v>4290</v>
      </c>
      <c r="J661" s="150"/>
      <c r="K661" s="150"/>
      <c r="L661" s="10"/>
    </row>
    <row r="662" spans="1:12" ht="18" customHeight="1">
      <c r="A662" s="143" t="s">
        <v>681</v>
      </c>
      <c r="B662" s="10"/>
      <c r="C662" s="10" t="s">
        <v>739</v>
      </c>
      <c r="D662" s="151">
        <v>32.299999999999997</v>
      </c>
      <c r="E662" s="150">
        <f t="shared" si="31"/>
        <v>48643</v>
      </c>
      <c r="F662" s="150"/>
      <c r="G662" s="150"/>
      <c r="H662" s="150">
        <f>+재료비!$K$7</f>
        <v>1506</v>
      </c>
      <c r="I662" s="150">
        <f>TRUNC(D662*H662)</f>
        <v>48643</v>
      </c>
      <c r="J662" s="150"/>
      <c r="K662" s="150"/>
      <c r="L662" s="10"/>
    </row>
    <row r="663" spans="1:12" ht="18" customHeight="1">
      <c r="A663" s="143" t="s">
        <v>668</v>
      </c>
      <c r="B663" s="10" t="s">
        <v>1327</v>
      </c>
      <c r="C663" s="10" t="s">
        <v>666</v>
      </c>
      <c r="D663" s="151">
        <v>50</v>
      </c>
      <c r="E663" s="150">
        <f t="shared" si="31"/>
        <v>24321</v>
      </c>
      <c r="F663" s="150"/>
      <c r="G663" s="150"/>
      <c r="H663" s="150">
        <f>+I662</f>
        <v>48643</v>
      </c>
      <c r="I663" s="150">
        <f>TRUNC(D663/100*H663)</f>
        <v>24321</v>
      </c>
      <c r="J663" s="150"/>
      <c r="K663" s="150"/>
      <c r="L663" s="10"/>
    </row>
    <row r="664" spans="1:12" ht="18" customHeight="1">
      <c r="A664" s="143" t="s">
        <v>602</v>
      </c>
      <c r="B664" s="10" t="s">
        <v>1231</v>
      </c>
      <c r="C664" s="10" t="s">
        <v>770</v>
      </c>
      <c r="D664" s="205">
        <v>0.82</v>
      </c>
      <c r="E664" s="150">
        <f t="shared" si="31"/>
        <v>118436</v>
      </c>
      <c r="F664" s="150"/>
      <c r="G664" s="150"/>
      <c r="H664" s="150"/>
      <c r="I664" s="150"/>
      <c r="J664" s="150">
        <f>+기계손료!$J$67</f>
        <v>144435</v>
      </c>
      <c r="K664" s="150">
        <f>TRUNC(D664*J664)</f>
        <v>118436</v>
      </c>
      <c r="L664" s="10"/>
    </row>
    <row r="665" spans="1:12" ht="18" customHeight="1">
      <c r="A665" s="143" t="s">
        <v>701</v>
      </c>
      <c r="B665" s="10"/>
      <c r="C665" s="10"/>
      <c r="D665" s="151"/>
      <c r="E665" s="150">
        <f>SUM(E654:E664)</f>
        <v>391457</v>
      </c>
      <c r="F665" s="150"/>
      <c r="G665" s="150">
        <f>SUM(G654:G664)</f>
        <v>63679</v>
      </c>
      <c r="H665" s="150"/>
      <c r="I665" s="150">
        <f>SUM(I654:I664)</f>
        <v>79494</v>
      </c>
      <c r="J665" s="150"/>
      <c r="K665" s="150">
        <f>SUM(K654:K664)</f>
        <v>248284</v>
      </c>
      <c r="L665" s="198"/>
    </row>
    <row r="666" spans="1:12" ht="18" customHeight="1">
      <c r="A666" s="143"/>
      <c r="B666" s="10"/>
      <c r="C666" s="10"/>
      <c r="D666" s="151"/>
      <c r="E666" s="150"/>
      <c r="F666" s="150"/>
      <c r="G666" s="150"/>
      <c r="H666" s="150"/>
      <c r="I666" s="150"/>
      <c r="J666" s="150"/>
      <c r="K666" s="150"/>
      <c r="L666" s="198"/>
    </row>
    <row r="667" spans="1:12" ht="18" customHeight="1">
      <c r="A667" s="199" t="s">
        <v>682</v>
      </c>
      <c r="B667" s="200" t="s">
        <v>1164</v>
      </c>
      <c r="C667" s="201"/>
      <c r="D667" s="202">
        <f>+집계표!$G$2</f>
        <v>1.1000000000000001</v>
      </c>
      <c r="E667" s="203">
        <f>(G667+I667+K667)</f>
        <v>70046</v>
      </c>
      <c r="F667" s="203"/>
      <c r="G667" s="203"/>
      <c r="H667" s="203"/>
      <c r="I667" s="203"/>
      <c r="J667" s="203">
        <f>+G665</f>
        <v>63679</v>
      </c>
      <c r="K667" s="203">
        <f>TRUNC(D667*J667)</f>
        <v>70046</v>
      </c>
      <c r="L667" s="10"/>
    </row>
    <row r="668" spans="1:12" ht="18" customHeight="1">
      <c r="A668" s="199" t="s">
        <v>670</v>
      </c>
      <c r="B668" s="200" t="s">
        <v>425</v>
      </c>
      <c r="C668" s="201"/>
      <c r="D668" s="202">
        <f>+집계표!$H$2</f>
        <v>0.2</v>
      </c>
      <c r="E668" s="203">
        <f>(G668+I668+K668)</f>
        <v>26745</v>
      </c>
      <c r="F668" s="203"/>
      <c r="G668" s="203"/>
      <c r="H668" s="203"/>
      <c r="I668" s="203"/>
      <c r="J668" s="203">
        <f>+J667+K667</f>
        <v>133725</v>
      </c>
      <c r="K668" s="203">
        <f>TRUNC(D668*J668)</f>
        <v>26745</v>
      </c>
      <c r="L668" s="10"/>
    </row>
    <row r="669" spans="1:12" ht="18" customHeight="1">
      <c r="A669" s="199" t="s">
        <v>718</v>
      </c>
      <c r="B669" s="200"/>
      <c r="C669" s="201"/>
      <c r="D669" s="204"/>
      <c r="E669" s="203">
        <f>SUM(E665:E668)</f>
        <v>488248</v>
      </c>
      <c r="F669" s="203"/>
      <c r="G669" s="203">
        <f>SUM(G665:G668)</f>
        <v>63679</v>
      </c>
      <c r="H669" s="203"/>
      <c r="I669" s="203">
        <f>SUM(I665:I668)</f>
        <v>79494</v>
      </c>
      <c r="J669" s="203"/>
      <c r="K669" s="203">
        <f>SUM(K665:K668)</f>
        <v>345075</v>
      </c>
      <c r="L669" s="10"/>
    </row>
    <row r="670" spans="1:12" ht="17.25" customHeight="1">
      <c r="A670" s="143"/>
      <c r="B670" s="10"/>
      <c r="C670" s="10"/>
      <c r="D670" s="151"/>
      <c r="E670" s="150"/>
      <c r="F670" s="150"/>
      <c r="G670" s="150"/>
      <c r="H670" s="150"/>
      <c r="I670" s="150"/>
      <c r="J670" s="150"/>
      <c r="K670" s="150"/>
      <c r="L670" s="10"/>
    </row>
    <row r="671" spans="1:12" ht="18" customHeight="1">
      <c r="A671" s="194" t="s">
        <v>1955</v>
      </c>
      <c r="B671" s="191"/>
      <c r="C671" s="10"/>
      <c r="D671" s="10"/>
      <c r="E671" s="195"/>
      <c r="F671" s="196"/>
      <c r="G671" s="195"/>
      <c r="H671" s="196"/>
      <c r="I671" s="195"/>
      <c r="J671" s="196"/>
      <c r="K671" s="195"/>
      <c r="L671" s="207"/>
    </row>
    <row r="672" spans="1:12" ht="18" customHeight="1">
      <c r="A672" s="143" t="s">
        <v>1154</v>
      </c>
      <c r="B672" s="139"/>
      <c r="C672" s="10" t="s">
        <v>685</v>
      </c>
      <c r="D672" s="209">
        <v>0.04</v>
      </c>
      <c r="E672" s="150">
        <f t="shared" ref="E672:E682" si="32">+G672+I672+K672</f>
        <v>10916</v>
      </c>
      <c r="F672" s="150">
        <f>+인건비!$D$6</f>
        <v>272915</v>
      </c>
      <c r="G672" s="150">
        <f>TRUNC(D672*F672)</f>
        <v>10916</v>
      </c>
      <c r="H672" s="192"/>
      <c r="I672" s="192"/>
      <c r="J672" s="192"/>
      <c r="K672" s="192"/>
      <c r="L672" s="10"/>
    </row>
    <row r="673" spans="1:12" ht="18" customHeight="1">
      <c r="A673" s="143" t="s">
        <v>1181</v>
      </c>
      <c r="B673" s="139"/>
      <c r="C673" s="10" t="s">
        <v>685</v>
      </c>
      <c r="D673" s="209">
        <v>0.14000000000000001</v>
      </c>
      <c r="E673" s="150">
        <f t="shared" si="32"/>
        <v>33356</v>
      </c>
      <c r="F673" s="150">
        <f>+인건비!$D$9</f>
        <v>238259</v>
      </c>
      <c r="G673" s="150">
        <f>TRUNC(D673*F673)</f>
        <v>33356</v>
      </c>
      <c r="H673" s="192"/>
      <c r="I673" s="192"/>
      <c r="J673" s="192"/>
      <c r="K673" s="192"/>
      <c r="L673" s="10"/>
    </row>
    <row r="674" spans="1:12" ht="18" customHeight="1">
      <c r="A674" s="143" t="s">
        <v>678</v>
      </c>
      <c r="B674" s="10"/>
      <c r="C674" s="10" t="s">
        <v>685</v>
      </c>
      <c r="D674" s="209">
        <v>0.14000000000000001</v>
      </c>
      <c r="E674" s="150">
        <f t="shared" si="32"/>
        <v>31284</v>
      </c>
      <c r="F674" s="150"/>
      <c r="G674" s="150"/>
      <c r="H674" s="150"/>
      <c r="I674" s="150"/>
      <c r="J674" s="150">
        <f>+인건비!$E$21</f>
        <v>223458</v>
      </c>
      <c r="K674" s="150">
        <f>TRUNC(D674*J674)</f>
        <v>31284</v>
      </c>
      <c r="L674" s="10"/>
    </row>
    <row r="675" spans="1:12" ht="18" customHeight="1">
      <c r="A675" s="143" t="s">
        <v>1187</v>
      </c>
      <c r="B675" s="10"/>
      <c r="C675" s="10" t="s">
        <v>685</v>
      </c>
      <c r="D675" s="209">
        <v>0.08</v>
      </c>
      <c r="E675" s="150">
        <f t="shared" si="32"/>
        <v>17137</v>
      </c>
      <c r="F675" s="150"/>
      <c r="G675" s="150"/>
      <c r="H675" s="150"/>
      <c r="I675" s="150"/>
      <c r="J675" s="150">
        <f>+인건비!$E$18</f>
        <v>214222</v>
      </c>
      <c r="K675" s="150">
        <f>TRUNC(D675*J675)</f>
        <v>17137</v>
      </c>
      <c r="L675" s="10"/>
    </row>
    <row r="676" spans="1:12" ht="18" customHeight="1">
      <c r="A676" s="143" t="s">
        <v>1182</v>
      </c>
      <c r="B676" s="10"/>
      <c r="C676" s="10" t="s">
        <v>685</v>
      </c>
      <c r="D676" s="209">
        <v>0.14000000000000001</v>
      </c>
      <c r="E676" s="150">
        <f t="shared" si="32"/>
        <v>23176</v>
      </c>
      <c r="F676" s="150"/>
      <c r="G676" s="150"/>
      <c r="H676" s="150"/>
      <c r="I676" s="150"/>
      <c r="J676" s="150">
        <f>+인건비!$E$17</f>
        <v>165545</v>
      </c>
      <c r="K676" s="150">
        <f>TRUNC(D676*J676)</f>
        <v>23176</v>
      </c>
      <c r="L676" s="10"/>
    </row>
    <row r="677" spans="1:12" ht="18" customHeight="1">
      <c r="A677" s="143" t="s">
        <v>1204</v>
      </c>
      <c r="B677" s="10"/>
      <c r="C677" s="10" t="s">
        <v>685</v>
      </c>
      <c r="D677" s="209">
        <v>0.08</v>
      </c>
      <c r="E677" s="150">
        <f t="shared" si="32"/>
        <v>21388</v>
      </c>
      <c r="F677" s="150"/>
      <c r="G677" s="150"/>
      <c r="H677" s="150"/>
      <c r="I677" s="150"/>
      <c r="J677" s="150">
        <f>+인건비!$E$23</f>
        <v>267360</v>
      </c>
      <c r="K677" s="150">
        <f>TRUNC(D677*J677)</f>
        <v>21388</v>
      </c>
      <c r="L677" s="10"/>
    </row>
    <row r="678" spans="1:12" ht="18" customHeight="1">
      <c r="A678" s="143" t="s">
        <v>810</v>
      </c>
      <c r="B678" s="10" t="s">
        <v>1450</v>
      </c>
      <c r="C678" s="10" t="s">
        <v>665</v>
      </c>
      <c r="D678" s="210">
        <v>3.2000000000000002E-3</v>
      </c>
      <c r="E678" s="150">
        <f t="shared" si="32"/>
        <v>2560</v>
      </c>
      <c r="F678" s="150"/>
      <c r="G678" s="150"/>
      <c r="H678" s="150">
        <f>+재료비!$K$100</f>
        <v>800000</v>
      </c>
      <c r="I678" s="150">
        <f>TRUNC(D678*H678)</f>
        <v>2560</v>
      </c>
      <c r="J678" s="150"/>
      <c r="K678" s="150"/>
      <c r="L678" s="211"/>
    </row>
    <row r="679" spans="1:12" ht="18" customHeight="1">
      <c r="A679" s="143" t="s">
        <v>1420</v>
      </c>
      <c r="B679" s="10"/>
      <c r="C679" s="10" t="s">
        <v>673</v>
      </c>
      <c r="D679" s="209">
        <v>1.78</v>
      </c>
      <c r="E679" s="150">
        <f t="shared" si="32"/>
        <v>5340</v>
      </c>
      <c r="F679" s="150"/>
      <c r="G679" s="150"/>
      <c r="H679" s="150">
        <f>+재료비!$K$101</f>
        <v>3000</v>
      </c>
      <c r="I679" s="150">
        <f>TRUNC(D679*H679)</f>
        <v>5340</v>
      </c>
      <c r="J679" s="150"/>
      <c r="K679" s="150"/>
      <c r="L679" s="10"/>
    </row>
    <row r="680" spans="1:12" ht="18" customHeight="1">
      <c r="A680" s="143" t="s">
        <v>681</v>
      </c>
      <c r="B680" s="10"/>
      <c r="C680" s="10" t="s">
        <v>739</v>
      </c>
      <c r="D680" s="212">
        <v>23.3</v>
      </c>
      <c r="E680" s="150">
        <f t="shared" si="32"/>
        <v>35089</v>
      </c>
      <c r="F680" s="150"/>
      <c r="G680" s="150"/>
      <c r="H680" s="150">
        <f>+재료비!$K$7</f>
        <v>1506</v>
      </c>
      <c r="I680" s="150">
        <f>TRUNC(D680*H680)</f>
        <v>35089</v>
      </c>
      <c r="J680" s="150"/>
      <c r="K680" s="150"/>
      <c r="L680" s="10"/>
    </row>
    <row r="681" spans="1:12" ht="18" customHeight="1">
      <c r="A681" s="143" t="s">
        <v>668</v>
      </c>
      <c r="B681" s="10" t="s">
        <v>1327</v>
      </c>
      <c r="C681" s="10" t="s">
        <v>666</v>
      </c>
      <c r="D681" s="213">
        <v>50</v>
      </c>
      <c r="E681" s="150">
        <f t="shared" si="32"/>
        <v>17544</v>
      </c>
      <c r="F681" s="150"/>
      <c r="G681" s="150"/>
      <c r="H681" s="150">
        <f>+I680</f>
        <v>35089</v>
      </c>
      <c r="I681" s="150">
        <f>TRUNC(D681/100*H681)</f>
        <v>17544</v>
      </c>
      <c r="J681" s="150"/>
      <c r="K681" s="150"/>
      <c r="L681" s="10"/>
    </row>
    <row r="682" spans="1:12" ht="18" customHeight="1">
      <c r="A682" s="143" t="s">
        <v>602</v>
      </c>
      <c r="B682" s="10" t="s">
        <v>1231</v>
      </c>
      <c r="C682" s="10" t="s">
        <v>770</v>
      </c>
      <c r="D682" s="214">
        <v>0.59</v>
      </c>
      <c r="E682" s="150">
        <f t="shared" si="32"/>
        <v>85216</v>
      </c>
      <c r="F682" s="150"/>
      <c r="G682" s="150"/>
      <c r="H682" s="150"/>
      <c r="I682" s="150"/>
      <c r="J682" s="150">
        <f>+기계손료!$J$67</f>
        <v>144435</v>
      </c>
      <c r="K682" s="150">
        <f>TRUNC(D682*J682)</f>
        <v>85216</v>
      </c>
      <c r="L682" s="10"/>
    </row>
    <row r="683" spans="1:12" ht="18" customHeight="1">
      <c r="A683" s="143" t="s">
        <v>701</v>
      </c>
      <c r="B683" s="10"/>
      <c r="C683" s="10"/>
      <c r="D683" s="151"/>
      <c r="E683" s="150">
        <f>SUM(E672:E682)</f>
        <v>283006</v>
      </c>
      <c r="F683" s="150"/>
      <c r="G683" s="150">
        <f>SUM(G672:G682)</f>
        <v>44272</v>
      </c>
      <c r="H683" s="150"/>
      <c r="I683" s="150">
        <f>SUM(I672:I682)</f>
        <v>60533</v>
      </c>
      <c r="J683" s="150"/>
      <c r="K683" s="150">
        <f>SUM(K672:K682)</f>
        <v>178201</v>
      </c>
      <c r="L683" s="198"/>
    </row>
    <row r="684" spans="1:12" ht="18" customHeight="1">
      <c r="A684" s="143"/>
      <c r="B684" s="10"/>
      <c r="C684" s="10"/>
      <c r="D684" s="151"/>
      <c r="E684" s="150"/>
      <c r="F684" s="150"/>
      <c r="G684" s="150"/>
      <c r="H684" s="150"/>
      <c r="I684" s="150"/>
      <c r="J684" s="150"/>
      <c r="K684" s="150"/>
      <c r="L684" s="198"/>
    </row>
    <row r="685" spans="1:12" ht="18" customHeight="1">
      <c r="A685" s="199" t="s">
        <v>682</v>
      </c>
      <c r="B685" s="200" t="s">
        <v>1164</v>
      </c>
      <c r="C685" s="201"/>
      <c r="D685" s="202">
        <f>+집계표!$G$2</f>
        <v>1.1000000000000001</v>
      </c>
      <c r="E685" s="203">
        <f>(G685+I685+K685)</f>
        <v>48699</v>
      </c>
      <c r="F685" s="203"/>
      <c r="G685" s="203"/>
      <c r="H685" s="203"/>
      <c r="I685" s="203"/>
      <c r="J685" s="203">
        <f>+G683</f>
        <v>44272</v>
      </c>
      <c r="K685" s="203">
        <f>TRUNC(D685*J685)</f>
        <v>48699</v>
      </c>
      <c r="L685" s="10"/>
    </row>
    <row r="686" spans="1:12" ht="18" customHeight="1">
      <c r="A686" s="199" t="s">
        <v>670</v>
      </c>
      <c r="B686" s="200" t="s">
        <v>425</v>
      </c>
      <c r="C686" s="201"/>
      <c r="D686" s="202">
        <f>+집계표!$H$2</f>
        <v>0.2</v>
      </c>
      <c r="E686" s="203">
        <f>(G686+I686+K686)</f>
        <v>18594</v>
      </c>
      <c r="F686" s="203"/>
      <c r="G686" s="203"/>
      <c r="H686" s="203"/>
      <c r="I686" s="203"/>
      <c r="J686" s="203">
        <f>+J685+K685</f>
        <v>92971</v>
      </c>
      <c r="K686" s="203">
        <f>TRUNC(D686*J686)</f>
        <v>18594</v>
      </c>
      <c r="L686" s="10"/>
    </row>
    <row r="687" spans="1:12" ht="18" customHeight="1">
      <c r="A687" s="199" t="s">
        <v>718</v>
      </c>
      <c r="B687" s="200"/>
      <c r="C687" s="201"/>
      <c r="D687" s="204"/>
      <c r="E687" s="203">
        <f>SUM(E683:E686)</f>
        <v>350299</v>
      </c>
      <c r="F687" s="203"/>
      <c r="G687" s="203">
        <f>SUM(G683:G686)</f>
        <v>44272</v>
      </c>
      <c r="H687" s="203"/>
      <c r="I687" s="203">
        <f>SUM(I683:I686)</f>
        <v>60533</v>
      </c>
      <c r="J687" s="203"/>
      <c r="K687" s="203">
        <f>SUM(K683:K686)</f>
        <v>245494</v>
      </c>
      <c r="L687" s="10"/>
    </row>
    <row r="688" spans="1:12" ht="18" customHeight="1">
      <c r="A688" s="199"/>
      <c r="B688" s="139"/>
      <c r="C688" s="10"/>
      <c r="D688" s="151"/>
      <c r="E688" s="150"/>
      <c r="F688" s="150"/>
      <c r="G688" s="150"/>
      <c r="H688" s="150"/>
      <c r="I688" s="150"/>
      <c r="J688" s="150"/>
      <c r="K688" s="150"/>
      <c r="L688" s="10" t="s">
        <v>662</v>
      </c>
    </row>
    <row r="689" spans="1:12" ht="18" customHeight="1">
      <c r="A689" s="194" t="s">
        <v>1970</v>
      </c>
      <c r="B689" s="191"/>
      <c r="C689" s="10"/>
      <c r="D689" s="10"/>
      <c r="E689" s="195"/>
      <c r="F689" s="196"/>
      <c r="G689" s="195"/>
      <c r="H689" s="196"/>
      <c r="I689" s="195"/>
      <c r="J689" s="196"/>
      <c r="K689" s="195"/>
      <c r="L689" s="207"/>
    </row>
    <row r="690" spans="1:12" ht="18" customHeight="1">
      <c r="A690" s="143" t="s">
        <v>1154</v>
      </c>
      <c r="B690" s="139"/>
      <c r="C690" s="10" t="s">
        <v>685</v>
      </c>
      <c r="D690" s="205">
        <v>0.06</v>
      </c>
      <c r="E690" s="150">
        <f t="shared" ref="E690:E700" si="33">+G690+I690+K690</f>
        <v>16374</v>
      </c>
      <c r="F690" s="150">
        <f>+인건비!$D$6</f>
        <v>272915</v>
      </c>
      <c r="G690" s="150">
        <f>TRUNC(D690*F690)</f>
        <v>16374</v>
      </c>
      <c r="H690" s="192"/>
      <c r="I690" s="192"/>
      <c r="J690" s="192"/>
      <c r="K690" s="192"/>
      <c r="L690" s="10"/>
    </row>
    <row r="691" spans="1:12" ht="18" customHeight="1">
      <c r="A691" s="143" t="s">
        <v>1181</v>
      </c>
      <c r="B691" s="139"/>
      <c r="C691" s="10" t="s">
        <v>685</v>
      </c>
      <c r="D691" s="205">
        <v>0.24</v>
      </c>
      <c r="E691" s="150">
        <f t="shared" si="33"/>
        <v>57182</v>
      </c>
      <c r="F691" s="150">
        <f>+인건비!$D$9</f>
        <v>238259</v>
      </c>
      <c r="G691" s="150">
        <f>TRUNC(D691*F691)</f>
        <v>57182</v>
      </c>
      <c r="H691" s="192"/>
      <c r="I691" s="192"/>
      <c r="J691" s="192"/>
      <c r="K691" s="192"/>
      <c r="L691" s="10"/>
    </row>
    <row r="692" spans="1:12" ht="18" customHeight="1">
      <c r="A692" s="143" t="s">
        <v>678</v>
      </c>
      <c r="B692" s="10"/>
      <c r="C692" s="10" t="s">
        <v>685</v>
      </c>
      <c r="D692" s="205">
        <v>0.24</v>
      </c>
      <c r="E692" s="150">
        <f t="shared" si="33"/>
        <v>53629</v>
      </c>
      <c r="F692" s="150"/>
      <c r="G692" s="150"/>
      <c r="H692" s="150"/>
      <c r="I692" s="150"/>
      <c r="J692" s="150">
        <f>+인건비!$E$21</f>
        <v>223458</v>
      </c>
      <c r="K692" s="150">
        <f>TRUNC(D692*J692)</f>
        <v>53629</v>
      </c>
      <c r="L692" s="10"/>
    </row>
    <row r="693" spans="1:12" ht="18" customHeight="1">
      <c r="A693" s="143" t="s">
        <v>1187</v>
      </c>
      <c r="B693" s="10"/>
      <c r="C693" s="10" t="s">
        <v>685</v>
      </c>
      <c r="D693" s="205">
        <v>0.12</v>
      </c>
      <c r="E693" s="150">
        <f t="shared" si="33"/>
        <v>25706</v>
      </c>
      <c r="F693" s="150"/>
      <c r="G693" s="150"/>
      <c r="H693" s="150"/>
      <c r="I693" s="150"/>
      <c r="J693" s="150">
        <f>+인건비!$E$18</f>
        <v>214222</v>
      </c>
      <c r="K693" s="150">
        <f>TRUNC(D693*J693)</f>
        <v>25706</v>
      </c>
      <c r="L693" s="10"/>
    </row>
    <row r="694" spans="1:12" ht="18" customHeight="1">
      <c r="A694" s="143" t="s">
        <v>1182</v>
      </c>
      <c r="B694" s="10"/>
      <c r="C694" s="10" t="s">
        <v>685</v>
      </c>
      <c r="D694" s="205">
        <v>0.24</v>
      </c>
      <c r="E694" s="150">
        <f t="shared" si="33"/>
        <v>39730</v>
      </c>
      <c r="F694" s="150"/>
      <c r="G694" s="150"/>
      <c r="H694" s="150"/>
      <c r="I694" s="150"/>
      <c r="J694" s="150">
        <f>+인건비!$E$17</f>
        <v>165545</v>
      </c>
      <c r="K694" s="150">
        <f>TRUNC(D694*J694)</f>
        <v>39730</v>
      </c>
      <c r="L694" s="10"/>
    </row>
    <row r="695" spans="1:12" ht="18" customHeight="1">
      <c r="A695" s="143" t="s">
        <v>1204</v>
      </c>
      <c r="B695" s="10"/>
      <c r="C695" s="10" t="s">
        <v>685</v>
      </c>
      <c r="D695" s="205">
        <v>0.12</v>
      </c>
      <c r="E695" s="150">
        <f t="shared" si="33"/>
        <v>32083</v>
      </c>
      <c r="F695" s="150"/>
      <c r="G695" s="150"/>
      <c r="H695" s="150"/>
      <c r="I695" s="150"/>
      <c r="J695" s="150">
        <f>+인건비!$E$23</f>
        <v>267360</v>
      </c>
      <c r="K695" s="150">
        <f>TRUNC(D695*J695)</f>
        <v>32083</v>
      </c>
      <c r="L695" s="10"/>
    </row>
    <row r="696" spans="1:12" ht="18" customHeight="1">
      <c r="A696" s="143" t="s">
        <v>810</v>
      </c>
      <c r="B696" s="10" t="s">
        <v>1450</v>
      </c>
      <c r="C696" s="10" t="s">
        <v>665</v>
      </c>
      <c r="D696" s="208">
        <v>4.1000000000000003E-3</v>
      </c>
      <c r="E696" s="150">
        <f t="shared" si="33"/>
        <v>3280</v>
      </c>
      <c r="F696" s="150"/>
      <c r="G696" s="150"/>
      <c r="H696" s="150">
        <f>+재료비!$K$100</f>
        <v>800000</v>
      </c>
      <c r="I696" s="150">
        <f>TRUNC(D696*H696)</f>
        <v>3280</v>
      </c>
      <c r="J696" s="150"/>
      <c r="K696" s="150"/>
      <c r="L696" s="10"/>
    </row>
    <row r="697" spans="1:12" ht="18" customHeight="1">
      <c r="A697" s="143" t="s">
        <v>1420</v>
      </c>
      <c r="B697" s="10"/>
      <c r="C697" s="10" t="s">
        <v>673</v>
      </c>
      <c r="D697" s="205">
        <v>1.78</v>
      </c>
      <c r="E697" s="150">
        <f t="shared" si="33"/>
        <v>5340</v>
      </c>
      <c r="F697" s="150"/>
      <c r="G697" s="150"/>
      <c r="H697" s="150">
        <f>+재료비!$K$101</f>
        <v>3000</v>
      </c>
      <c r="I697" s="150">
        <f>TRUNC(D697*H697)</f>
        <v>5340</v>
      </c>
      <c r="J697" s="150"/>
      <c r="K697" s="150"/>
      <c r="L697" s="10"/>
    </row>
    <row r="698" spans="1:12" ht="18" customHeight="1">
      <c r="A698" s="143" t="s">
        <v>681</v>
      </c>
      <c r="B698" s="10"/>
      <c r="C698" s="10" t="s">
        <v>739</v>
      </c>
      <c r="D698" s="151">
        <v>35.5</v>
      </c>
      <c r="E698" s="150">
        <f t="shared" si="33"/>
        <v>53463</v>
      </c>
      <c r="F698" s="150"/>
      <c r="G698" s="150"/>
      <c r="H698" s="150">
        <f>+재료비!$K$7</f>
        <v>1506</v>
      </c>
      <c r="I698" s="150">
        <f>TRUNC(D698*H698)</f>
        <v>53463</v>
      </c>
      <c r="J698" s="150"/>
      <c r="K698" s="150"/>
      <c r="L698" s="10"/>
    </row>
    <row r="699" spans="1:12" ht="18" customHeight="1">
      <c r="A699" s="143" t="s">
        <v>668</v>
      </c>
      <c r="B699" s="10" t="s">
        <v>1327</v>
      </c>
      <c r="C699" s="10" t="s">
        <v>666</v>
      </c>
      <c r="D699" s="151">
        <v>50</v>
      </c>
      <c r="E699" s="150">
        <f t="shared" si="33"/>
        <v>26731</v>
      </c>
      <c r="F699" s="150"/>
      <c r="G699" s="150"/>
      <c r="H699" s="150">
        <f>+I698</f>
        <v>53463</v>
      </c>
      <c r="I699" s="150">
        <f>TRUNC(D699/100*H699)</f>
        <v>26731</v>
      </c>
      <c r="J699" s="150"/>
      <c r="K699" s="150"/>
      <c r="L699" s="10"/>
    </row>
    <row r="700" spans="1:12" ht="18" customHeight="1">
      <c r="A700" s="143" t="s">
        <v>602</v>
      </c>
      <c r="B700" s="10" t="s">
        <v>1231</v>
      </c>
      <c r="C700" s="10" t="s">
        <v>770</v>
      </c>
      <c r="D700" s="151">
        <v>0.9</v>
      </c>
      <c r="E700" s="150">
        <f t="shared" si="33"/>
        <v>129991</v>
      </c>
      <c r="F700" s="150"/>
      <c r="G700" s="150"/>
      <c r="H700" s="150"/>
      <c r="I700" s="150"/>
      <c r="J700" s="150">
        <f>+기계손료!$J$67</f>
        <v>144435</v>
      </c>
      <c r="K700" s="150">
        <f>TRUNC(D700*J700)</f>
        <v>129991</v>
      </c>
      <c r="L700" s="10"/>
    </row>
    <row r="701" spans="1:12" ht="18" customHeight="1">
      <c r="A701" s="143" t="s">
        <v>701</v>
      </c>
      <c r="B701" s="10"/>
      <c r="C701" s="10"/>
      <c r="D701" s="151"/>
      <c r="E701" s="150">
        <f>SUM(E690:E700)</f>
        <v>443509</v>
      </c>
      <c r="F701" s="150"/>
      <c r="G701" s="150">
        <f>SUM(G690:G700)</f>
        <v>73556</v>
      </c>
      <c r="H701" s="150"/>
      <c r="I701" s="150">
        <f>SUM(I690:I700)</f>
        <v>88814</v>
      </c>
      <c r="J701" s="150"/>
      <c r="K701" s="150">
        <f>SUM(K690:K700)</f>
        <v>281139</v>
      </c>
      <c r="L701" s="198"/>
    </row>
    <row r="702" spans="1:12" ht="18" customHeight="1">
      <c r="A702" s="143"/>
      <c r="B702" s="10"/>
      <c r="C702" s="10"/>
      <c r="D702" s="151"/>
      <c r="E702" s="150"/>
      <c r="F702" s="150"/>
      <c r="G702" s="150"/>
      <c r="H702" s="150"/>
      <c r="I702" s="150"/>
      <c r="J702" s="150"/>
      <c r="K702" s="150"/>
      <c r="L702" s="198"/>
    </row>
    <row r="703" spans="1:12" ht="18" customHeight="1">
      <c r="A703" s="199" t="s">
        <v>682</v>
      </c>
      <c r="B703" s="200" t="s">
        <v>1164</v>
      </c>
      <c r="C703" s="201"/>
      <c r="D703" s="202">
        <f>+집계표!$G$2</f>
        <v>1.1000000000000001</v>
      </c>
      <c r="E703" s="203">
        <f>(G703+I703+K703)</f>
        <v>80911</v>
      </c>
      <c r="F703" s="203"/>
      <c r="G703" s="203"/>
      <c r="H703" s="203"/>
      <c r="I703" s="203"/>
      <c r="J703" s="203">
        <f>+G701</f>
        <v>73556</v>
      </c>
      <c r="K703" s="203">
        <f>TRUNC(D703*J703)</f>
        <v>80911</v>
      </c>
      <c r="L703" s="10"/>
    </row>
    <row r="704" spans="1:12" ht="18" customHeight="1">
      <c r="A704" s="199" t="s">
        <v>670</v>
      </c>
      <c r="B704" s="200" t="s">
        <v>425</v>
      </c>
      <c r="C704" s="201"/>
      <c r="D704" s="202">
        <f>+집계표!$H$2</f>
        <v>0.2</v>
      </c>
      <c r="E704" s="203">
        <f>(G704+I704+K704)</f>
        <v>30893</v>
      </c>
      <c r="F704" s="203"/>
      <c r="G704" s="203"/>
      <c r="H704" s="203"/>
      <c r="I704" s="203"/>
      <c r="J704" s="203">
        <f>+J703+K703</f>
        <v>154467</v>
      </c>
      <c r="K704" s="203">
        <f>TRUNC(D704*J704)</f>
        <v>30893</v>
      </c>
      <c r="L704" s="10"/>
    </row>
    <row r="705" spans="1:12" ht="18" customHeight="1">
      <c r="A705" s="199" t="s">
        <v>718</v>
      </c>
      <c r="B705" s="200"/>
      <c r="C705" s="201"/>
      <c r="D705" s="204"/>
      <c r="E705" s="203">
        <f>SUM(E701:E704)</f>
        <v>555313</v>
      </c>
      <c r="F705" s="203"/>
      <c r="G705" s="203">
        <f>SUM(G701:G704)</f>
        <v>73556</v>
      </c>
      <c r="H705" s="203"/>
      <c r="I705" s="203">
        <f>SUM(I701:I704)</f>
        <v>88814</v>
      </c>
      <c r="J705" s="203"/>
      <c r="K705" s="203">
        <f>SUM(K701:K704)</f>
        <v>392943</v>
      </c>
      <c r="L705" s="10"/>
    </row>
    <row r="706" spans="1:12" ht="18" customHeight="1">
      <c r="A706" s="199"/>
      <c r="B706" s="139"/>
      <c r="C706" s="10"/>
      <c r="D706" s="151"/>
      <c r="E706" s="150"/>
      <c r="F706" s="150"/>
      <c r="G706" s="150"/>
      <c r="H706" s="150"/>
      <c r="I706" s="150"/>
      <c r="J706" s="150"/>
      <c r="K706" s="150"/>
      <c r="L706" s="10" t="s">
        <v>662</v>
      </c>
    </row>
    <row r="707" spans="1:12" ht="18" customHeight="1">
      <c r="A707" s="194" t="s">
        <v>1957</v>
      </c>
      <c r="B707" s="191"/>
      <c r="C707" s="10"/>
      <c r="D707" s="10"/>
      <c r="E707" s="195"/>
      <c r="F707" s="196"/>
      <c r="G707" s="195"/>
      <c r="H707" s="196"/>
      <c r="I707" s="195"/>
      <c r="J707" s="196"/>
      <c r="K707" s="195"/>
      <c r="L707" s="207"/>
    </row>
    <row r="708" spans="1:12" ht="18" customHeight="1">
      <c r="A708" s="143" t="s">
        <v>1154</v>
      </c>
      <c r="B708" s="139"/>
      <c r="C708" s="10" t="s">
        <v>685</v>
      </c>
      <c r="D708" s="151">
        <v>0.1</v>
      </c>
      <c r="E708" s="150">
        <f t="shared" ref="E708:E718" si="34">+G708+I708+K708</f>
        <v>27291</v>
      </c>
      <c r="F708" s="150">
        <f>+인건비!$D$6</f>
        <v>272915</v>
      </c>
      <c r="G708" s="150">
        <f>TRUNC(D708*F708)</f>
        <v>27291</v>
      </c>
      <c r="H708" s="192"/>
      <c r="I708" s="192"/>
      <c r="J708" s="192"/>
      <c r="K708" s="192"/>
      <c r="L708" s="10"/>
    </row>
    <row r="709" spans="1:12" ht="18" customHeight="1">
      <c r="A709" s="143" t="s">
        <v>1181</v>
      </c>
      <c r="B709" s="139"/>
      <c r="C709" s="10" t="s">
        <v>685</v>
      </c>
      <c r="D709" s="151">
        <v>0.4</v>
      </c>
      <c r="E709" s="150">
        <f t="shared" si="34"/>
        <v>95303</v>
      </c>
      <c r="F709" s="150">
        <f>+인건비!$D$9</f>
        <v>238259</v>
      </c>
      <c r="G709" s="150">
        <f>TRUNC(D709*F709)</f>
        <v>95303</v>
      </c>
      <c r="H709" s="192"/>
      <c r="I709" s="192"/>
      <c r="J709" s="192"/>
      <c r="K709" s="192"/>
      <c r="L709" s="10"/>
    </row>
    <row r="710" spans="1:12" ht="18" customHeight="1">
      <c r="A710" s="143" t="s">
        <v>678</v>
      </c>
      <c r="B710" s="10"/>
      <c r="C710" s="10" t="s">
        <v>685</v>
      </c>
      <c r="D710" s="151">
        <v>0.4</v>
      </c>
      <c r="E710" s="150">
        <f t="shared" si="34"/>
        <v>89383</v>
      </c>
      <c r="F710" s="150"/>
      <c r="G710" s="150"/>
      <c r="H710" s="150"/>
      <c r="I710" s="150"/>
      <c r="J710" s="150">
        <f>+인건비!$E$21</f>
        <v>223458</v>
      </c>
      <c r="K710" s="150">
        <f>TRUNC(D710*J710)</f>
        <v>89383</v>
      </c>
      <c r="L710" s="10"/>
    </row>
    <row r="711" spans="1:12" ht="18" customHeight="1">
      <c r="A711" s="143" t="s">
        <v>1187</v>
      </c>
      <c r="B711" s="10"/>
      <c r="C711" s="10" t="s">
        <v>685</v>
      </c>
      <c r="D711" s="151">
        <v>0.2</v>
      </c>
      <c r="E711" s="150">
        <f t="shared" si="34"/>
        <v>42844</v>
      </c>
      <c r="F711" s="150"/>
      <c r="G711" s="150"/>
      <c r="H711" s="150"/>
      <c r="I711" s="150"/>
      <c r="J711" s="150">
        <f>+인건비!$E$18</f>
        <v>214222</v>
      </c>
      <c r="K711" s="150">
        <f>TRUNC(D711*J711)</f>
        <v>42844</v>
      </c>
      <c r="L711" s="10"/>
    </row>
    <row r="712" spans="1:12" ht="18" customHeight="1">
      <c r="A712" s="143" t="s">
        <v>1182</v>
      </c>
      <c r="B712" s="10"/>
      <c r="C712" s="10" t="s">
        <v>685</v>
      </c>
      <c r="D712" s="151">
        <v>0.4</v>
      </c>
      <c r="E712" s="150">
        <f t="shared" si="34"/>
        <v>66218</v>
      </c>
      <c r="F712" s="150"/>
      <c r="G712" s="150"/>
      <c r="H712" s="150"/>
      <c r="I712" s="150"/>
      <c r="J712" s="150">
        <f>+인건비!$E$17</f>
        <v>165545</v>
      </c>
      <c r="K712" s="150">
        <f>TRUNC(D712*J712)</f>
        <v>66218</v>
      </c>
      <c r="L712" s="10"/>
    </row>
    <row r="713" spans="1:12" ht="18" customHeight="1">
      <c r="A713" s="143" t="s">
        <v>1204</v>
      </c>
      <c r="B713" s="10"/>
      <c r="C713" s="10" t="s">
        <v>685</v>
      </c>
      <c r="D713" s="151">
        <v>0.2</v>
      </c>
      <c r="E713" s="150">
        <f t="shared" si="34"/>
        <v>53472</v>
      </c>
      <c r="F713" s="150"/>
      <c r="G713" s="150"/>
      <c r="H713" s="150"/>
      <c r="I713" s="150"/>
      <c r="J713" s="150">
        <f>+인건비!$E$23</f>
        <v>267360</v>
      </c>
      <c r="K713" s="150">
        <f>TRUNC(D713*J713)</f>
        <v>53472</v>
      </c>
      <c r="L713" s="10"/>
    </row>
    <row r="714" spans="1:12" ht="18" customHeight="1">
      <c r="A714" s="143" t="s">
        <v>810</v>
      </c>
      <c r="B714" s="10" t="s">
        <v>1450</v>
      </c>
      <c r="C714" s="10" t="s">
        <v>665</v>
      </c>
      <c r="D714" s="208">
        <v>6.4000000000000003E-3</v>
      </c>
      <c r="E714" s="150">
        <f t="shared" si="34"/>
        <v>5120</v>
      </c>
      <c r="F714" s="150"/>
      <c r="G714" s="150"/>
      <c r="H714" s="150">
        <f>+재료비!$K$100</f>
        <v>800000</v>
      </c>
      <c r="I714" s="150">
        <f>TRUNC(D714*H714)</f>
        <v>5120</v>
      </c>
      <c r="J714" s="150"/>
      <c r="K714" s="150"/>
      <c r="L714" s="10"/>
    </row>
    <row r="715" spans="1:12" ht="18" customHeight="1">
      <c r="A715" s="143" t="s">
        <v>1420</v>
      </c>
      <c r="B715" s="10"/>
      <c r="C715" s="10" t="s">
        <v>673</v>
      </c>
      <c r="D715" s="205">
        <v>1.78</v>
      </c>
      <c r="E715" s="150">
        <f t="shared" si="34"/>
        <v>5340</v>
      </c>
      <c r="F715" s="150"/>
      <c r="G715" s="150"/>
      <c r="H715" s="150">
        <f>+재료비!$K$101</f>
        <v>3000</v>
      </c>
      <c r="I715" s="150">
        <f>TRUNC(D715*H715)</f>
        <v>5340</v>
      </c>
      <c r="J715" s="150"/>
      <c r="K715" s="150"/>
      <c r="L715" s="10"/>
    </row>
    <row r="716" spans="1:12" ht="18" customHeight="1">
      <c r="A716" s="143" t="s">
        <v>681</v>
      </c>
      <c r="B716" s="10"/>
      <c r="C716" s="10" t="s">
        <v>739</v>
      </c>
      <c r="D716" s="151">
        <v>62</v>
      </c>
      <c r="E716" s="150">
        <f t="shared" si="34"/>
        <v>93372</v>
      </c>
      <c r="F716" s="150"/>
      <c r="G716" s="150"/>
      <c r="H716" s="150">
        <f>+재료비!$K$7</f>
        <v>1506</v>
      </c>
      <c r="I716" s="150">
        <f>TRUNC(D716*H716)</f>
        <v>93372</v>
      </c>
      <c r="J716" s="150"/>
      <c r="K716" s="150"/>
      <c r="L716" s="10"/>
    </row>
    <row r="717" spans="1:12" ht="18" customHeight="1">
      <c r="A717" s="143" t="s">
        <v>668</v>
      </c>
      <c r="B717" s="10" t="s">
        <v>1327</v>
      </c>
      <c r="C717" s="10" t="s">
        <v>666</v>
      </c>
      <c r="D717" s="151">
        <v>50</v>
      </c>
      <c r="E717" s="150">
        <f t="shared" si="34"/>
        <v>46686</v>
      </c>
      <c r="F717" s="150"/>
      <c r="G717" s="150"/>
      <c r="H717" s="150">
        <f>+I716</f>
        <v>93372</v>
      </c>
      <c r="I717" s="150">
        <f>TRUNC(D717/100*H717)</f>
        <v>46686</v>
      </c>
      <c r="J717" s="150"/>
      <c r="K717" s="150"/>
      <c r="L717" s="10"/>
    </row>
    <row r="718" spans="1:12" ht="18" customHeight="1">
      <c r="A718" s="143" t="s">
        <v>602</v>
      </c>
      <c r="B718" s="10" t="s">
        <v>1231</v>
      </c>
      <c r="C718" s="10" t="s">
        <v>770</v>
      </c>
      <c r="D718" s="205">
        <v>1.57</v>
      </c>
      <c r="E718" s="150">
        <f t="shared" si="34"/>
        <v>226762</v>
      </c>
      <c r="F718" s="150"/>
      <c r="G718" s="150"/>
      <c r="H718" s="150"/>
      <c r="I718" s="150"/>
      <c r="J718" s="150">
        <f>+기계손료!$J$67</f>
        <v>144435</v>
      </c>
      <c r="K718" s="150">
        <f>TRUNC(D718*J718)</f>
        <v>226762</v>
      </c>
      <c r="L718" s="10"/>
    </row>
    <row r="719" spans="1:12" ht="18" customHeight="1">
      <c r="A719" s="143" t="s">
        <v>701</v>
      </c>
      <c r="B719" s="10"/>
      <c r="C719" s="10"/>
      <c r="D719" s="151"/>
      <c r="E719" s="150">
        <f>SUM(E708:E718)</f>
        <v>751791</v>
      </c>
      <c r="F719" s="150"/>
      <c r="G719" s="150">
        <f>SUM(G708:G718)</f>
        <v>122594</v>
      </c>
      <c r="H719" s="150"/>
      <c r="I719" s="150">
        <f>SUM(I708:I718)</f>
        <v>150518</v>
      </c>
      <c r="J719" s="150"/>
      <c r="K719" s="150">
        <f>SUM(K708:K718)</f>
        <v>478679</v>
      </c>
      <c r="L719" s="198"/>
    </row>
    <row r="720" spans="1:12" ht="18" customHeight="1">
      <c r="A720" s="143"/>
      <c r="B720" s="10"/>
      <c r="C720" s="10"/>
      <c r="D720" s="151"/>
      <c r="E720" s="150"/>
      <c r="F720" s="150"/>
      <c r="G720" s="150"/>
      <c r="H720" s="150"/>
      <c r="I720" s="150"/>
      <c r="J720" s="150"/>
      <c r="K720" s="150"/>
      <c r="L720" s="198"/>
    </row>
    <row r="721" spans="1:12" ht="18" customHeight="1">
      <c r="A721" s="199" t="s">
        <v>682</v>
      </c>
      <c r="B721" s="200" t="s">
        <v>1164</v>
      </c>
      <c r="C721" s="201"/>
      <c r="D721" s="202">
        <f>+집계표!$G$2</f>
        <v>1.1000000000000001</v>
      </c>
      <c r="E721" s="203">
        <f>(G721+I721+K721)</f>
        <v>134853</v>
      </c>
      <c r="F721" s="203"/>
      <c r="G721" s="203"/>
      <c r="H721" s="203"/>
      <c r="I721" s="203"/>
      <c r="J721" s="203">
        <f>+G719</f>
        <v>122594</v>
      </c>
      <c r="K721" s="203">
        <f>TRUNC(D721*J721)</f>
        <v>134853</v>
      </c>
      <c r="L721" s="10"/>
    </row>
    <row r="722" spans="1:12" ht="18" customHeight="1">
      <c r="A722" s="199" t="s">
        <v>670</v>
      </c>
      <c r="B722" s="200" t="s">
        <v>425</v>
      </c>
      <c r="C722" s="201"/>
      <c r="D722" s="202">
        <f>+집계표!$H$2</f>
        <v>0.2</v>
      </c>
      <c r="E722" s="203">
        <f>(G722+I722+K722)</f>
        <v>51489</v>
      </c>
      <c r="F722" s="203"/>
      <c r="G722" s="203"/>
      <c r="H722" s="203"/>
      <c r="I722" s="203"/>
      <c r="J722" s="203">
        <f>+J721+K721</f>
        <v>257447</v>
      </c>
      <c r="K722" s="203">
        <f>TRUNC(D722*J722)</f>
        <v>51489</v>
      </c>
      <c r="L722" s="10"/>
    </row>
    <row r="723" spans="1:12" ht="18" customHeight="1">
      <c r="A723" s="199" t="s">
        <v>718</v>
      </c>
      <c r="B723" s="200"/>
      <c r="C723" s="201"/>
      <c r="D723" s="204"/>
      <c r="E723" s="203">
        <f>SUM(E719:E722)</f>
        <v>938133</v>
      </c>
      <c r="F723" s="203"/>
      <c r="G723" s="203">
        <f>SUM(G719:G722)</f>
        <v>122594</v>
      </c>
      <c r="H723" s="203"/>
      <c r="I723" s="203">
        <f>SUM(I719:I722)</f>
        <v>150518</v>
      </c>
      <c r="J723" s="203"/>
      <c r="K723" s="203">
        <f>SUM(K719:K722)</f>
        <v>665021</v>
      </c>
      <c r="L723" s="10"/>
    </row>
    <row r="724" spans="1:12" ht="18" customHeight="1">
      <c r="A724" s="199"/>
      <c r="B724" s="139"/>
      <c r="C724" s="10"/>
      <c r="D724" s="151"/>
      <c r="E724" s="150"/>
      <c r="F724" s="150"/>
      <c r="G724" s="150"/>
      <c r="H724" s="150"/>
      <c r="I724" s="150"/>
      <c r="J724" s="150"/>
      <c r="K724" s="150"/>
      <c r="L724" s="10" t="s">
        <v>662</v>
      </c>
    </row>
    <row r="725" spans="1:12" ht="18" customHeight="1">
      <c r="A725" s="194" t="s">
        <v>1973</v>
      </c>
      <c r="B725" s="191"/>
      <c r="C725" s="10"/>
      <c r="D725" s="10"/>
      <c r="E725" s="195"/>
      <c r="F725" s="196"/>
      <c r="G725" s="195"/>
      <c r="H725" s="196"/>
      <c r="I725" s="195"/>
      <c r="J725" s="196"/>
      <c r="K725" s="195"/>
      <c r="L725" s="207"/>
    </row>
    <row r="726" spans="1:12" ht="18" customHeight="1">
      <c r="A726" s="143" t="s">
        <v>1154</v>
      </c>
      <c r="B726" s="139"/>
      <c r="C726" s="10" t="s">
        <v>685</v>
      </c>
      <c r="D726" s="151">
        <v>0.2</v>
      </c>
      <c r="E726" s="150">
        <f t="shared" ref="E726:E736" si="35">+G726+I726+K726</f>
        <v>54583</v>
      </c>
      <c r="F726" s="150">
        <f>+인건비!$D$6</f>
        <v>272915</v>
      </c>
      <c r="G726" s="150">
        <f>TRUNC(D726*F726)</f>
        <v>54583</v>
      </c>
      <c r="H726" s="192"/>
      <c r="I726" s="192"/>
      <c r="J726" s="192"/>
      <c r="K726" s="192"/>
      <c r="L726" s="10"/>
    </row>
    <row r="727" spans="1:12" ht="18" customHeight="1">
      <c r="A727" s="143" t="s">
        <v>1181</v>
      </c>
      <c r="B727" s="139"/>
      <c r="C727" s="10" t="s">
        <v>685</v>
      </c>
      <c r="D727" s="205">
        <v>0.84</v>
      </c>
      <c r="E727" s="150">
        <f t="shared" si="35"/>
        <v>200137</v>
      </c>
      <c r="F727" s="150">
        <f>+인건비!$D$9</f>
        <v>238259</v>
      </c>
      <c r="G727" s="150">
        <f>TRUNC(D727*F727)</f>
        <v>200137</v>
      </c>
      <c r="H727" s="192"/>
      <c r="I727" s="192"/>
      <c r="J727" s="192"/>
      <c r="K727" s="192"/>
      <c r="L727" s="10"/>
    </row>
    <row r="728" spans="1:12" ht="18" customHeight="1">
      <c r="A728" s="143" t="s">
        <v>678</v>
      </c>
      <c r="B728" s="10"/>
      <c r="C728" s="10" t="s">
        <v>685</v>
      </c>
      <c r="D728" s="205">
        <v>0.84</v>
      </c>
      <c r="E728" s="150">
        <f t="shared" si="35"/>
        <v>187704</v>
      </c>
      <c r="F728" s="150"/>
      <c r="G728" s="150"/>
      <c r="H728" s="150"/>
      <c r="I728" s="150"/>
      <c r="J728" s="150">
        <f>+인건비!$E$21</f>
        <v>223458</v>
      </c>
      <c r="K728" s="150">
        <f>TRUNC(D728*J728)</f>
        <v>187704</v>
      </c>
      <c r="L728" s="10"/>
    </row>
    <row r="729" spans="1:12" ht="18" customHeight="1">
      <c r="A729" s="143" t="s">
        <v>1187</v>
      </c>
      <c r="B729" s="10"/>
      <c r="C729" s="10" t="s">
        <v>685</v>
      </c>
      <c r="D729" s="205">
        <v>0.43</v>
      </c>
      <c r="E729" s="150">
        <f t="shared" si="35"/>
        <v>92115</v>
      </c>
      <c r="F729" s="150"/>
      <c r="G729" s="150"/>
      <c r="H729" s="150"/>
      <c r="I729" s="150"/>
      <c r="J729" s="150">
        <f>+인건비!$E$18</f>
        <v>214222</v>
      </c>
      <c r="K729" s="150">
        <f>TRUNC(D729*J729)</f>
        <v>92115</v>
      </c>
      <c r="L729" s="10"/>
    </row>
    <row r="730" spans="1:12" ht="18" customHeight="1">
      <c r="A730" s="143" t="s">
        <v>1182</v>
      </c>
      <c r="B730" s="10"/>
      <c r="C730" s="10" t="s">
        <v>685</v>
      </c>
      <c r="D730" s="205">
        <v>0.84</v>
      </c>
      <c r="E730" s="150">
        <f t="shared" si="35"/>
        <v>139057</v>
      </c>
      <c r="F730" s="150"/>
      <c r="G730" s="150"/>
      <c r="H730" s="150"/>
      <c r="I730" s="150"/>
      <c r="J730" s="150">
        <f>+인건비!$E$17</f>
        <v>165545</v>
      </c>
      <c r="K730" s="150">
        <f>TRUNC(D730*J730)</f>
        <v>139057</v>
      </c>
      <c r="L730" s="10"/>
    </row>
    <row r="731" spans="1:12" ht="18" customHeight="1">
      <c r="A731" s="143" t="s">
        <v>1204</v>
      </c>
      <c r="B731" s="10"/>
      <c r="C731" s="10" t="s">
        <v>685</v>
      </c>
      <c r="D731" s="205">
        <v>0.43</v>
      </c>
      <c r="E731" s="150">
        <f t="shared" si="35"/>
        <v>114964</v>
      </c>
      <c r="F731" s="150"/>
      <c r="G731" s="150"/>
      <c r="H731" s="150"/>
      <c r="I731" s="150"/>
      <c r="J731" s="150">
        <f>+인건비!$E$23</f>
        <v>267360</v>
      </c>
      <c r="K731" s="150">
        <f>TRUNC(D731*J731)</f>
        <v>114964</v>
      </c>
      <c r="L731" s="10"/>
    </row>
    <row r="732" spans="1:12" ht="18" customHeight="1">
      <c r="A732" s="143" t="s">
        <v>810</v>
      </c>
      <c r="B732" s="10" t="s">
        <v>1450</v>
      </c>
      <c r="C732" s="10" t="s">
        <v>665</v>
      </c>
      <c r="D732" s="206">
        <v>1.2E-2</v>
      </c>
      <c r="E732" s="150">
        <f t="shared" si="35"/>
        <v>9600</v>
      </c>
      <c r="F732" s="150"/>
      <c r="G732" s="150"/>
      <c r="H732" s="150">
        <f>+재료비!$K$100</f>
        <v>800000</v>
      </c>
      <c r="I732" s="150">
        <f>TRUNC(D732*H732)</f>
        <v>9600</v>
      </c>
      <c r="J732" s="150"/>
      <c r="K732" s="150"/>
      <c r="L732" s="10"/>
    </row>
    <row r="733" spans="1:12" ht="18" customHeight="1">
      <c r="A733" s="143" t="s">
        <v>1420</v>
      </c>
      <c r="B733" s="10"/>
      <c r="C733" s="10" t="s">
        <v>673</v>
      </c>
      <c r="D733" s="205">
        <v>1.78</v>
      </c>
      <c r="E733" s="150">
        <f t="shared" si="35"/>
        <v>5340</v>
      </c>
      <c r="F733" s="150"/>
      <c r="G733" s="150"/>
      <c r="H733" s="150">
        <f>+재료비!$K$101</f>
        <v>3000</v>
      </c>
      <c r="I733" s="150">
        <f>TRUNC(D733*H733)</f>
        <v>5340</v>
      </c>
      <c r="J733" s="150"/>
      <c r="K733" s="150"/>
      <c r="L733" s="10"/>
    </row>
    <row r="734" spans="1:12" ht="18" customHeight="1">
      <c r="A734" s="143" t="s">
        <v>681</v>
      </c>
      <c r="B734" s="10"/>
      <c r="C734" s="10" t="s">
        <v>739</v>
      </c>
      <c r="D734" s="151">
        <v>132.69999999999999</v>
      </c>
      <c r="E734" s="150">
        <f t="shared" si="35"/>
        <v>199846</v>
      </c>
      <c r="F734" s="150"/>
      <c r="G734" s="150"/>
      <c r="H734" s="150">
        <f>+재료비!$K$7</f>
        <v>1506</v>
      </c>
      <c r="I734" s="150">
        <f>TRUNC(D734*H734)</f>
        <v>199846</v>
      </c>
      <c r="J734" s="150"/>
      <c r="K734" s="150"/>
      <c r="L734" s="10"/>
    </row>
    <row r="735" spans="1:12" ht="18" customHeight="1">
      <c r="A735" s="143" t="s">
        <v>668</v>
      </c>
      <c r="B735" s="10" t="s">
        <v>1327</v>
      </c>
      <c r="C735" s="10" t="s">
        <v>666</v>
      </c>
      <c r="D735" s="151">
        <v>50</v>
      </c>
      <c r="E735" s="150">
        <f t="shared" si="35"/>
        <v>99923</v>
      </c>
      <c r="F735" s="150"/>
      <c r="G735" s="150"/>
      <c r="H735" s="150">
        <f>+I734</f>
        <v>199846</v>
      </c>
      <c r="I735" s="150">
        <f>TRUNC(D735/100*H735)</f>
        <v>99923</v>
      </c>
      <c r="J735" s="150"/>
      <c r="K735" s="150"/>
      <c r="L735" s="10"/>
    </row>
    <row r="736" spans="1:12" ht="18" customHeight="1">
      <c r="A736" s="143" t="s">
        <v>602</v>
      </c>
      <c r="B736" s="10" t="s">
        <v>1231</v>
      </c>
      <c r="C736" s="10" t="s">
        <v>770</v>
      </c>
      <c r="D736" s="205">
        <v>3.36</v>
      </c>
      <c r="E736" s="150">
        <f t="shared" si="35"/>
        <v>485301</v>
      </c>
      <c r="F736" s="150"/>
      <c r="G736" s="150"/>
      <c r="H736" s="150"/>
      <c r="I736" s="150"/>
      <c r="J736" s="150">
        <f>+기계손료!$J$67</f>
        <v>144435</v>
      </c>
      <c r="K736" s="150">
        <f>TRUNC(D736*J736)</f>
        <v>485301</v>
      </c>
      <c r="L736" s="10"/>
    </row>
    <row r="737" spans="1:12" ht="18" customHeight="1">
      <c r="A737" s="143" t="s">
        <v>701</v>
      </c>
      <c r="B737" s="10"/>
      <c r="C737" s="10"/>
      <c r="D737" s="151"/>
      <c r="E737" s="150">
        <f>SUM(E726:E736)</f>
        <v>1588570</v>
      </c>
      <c r="F737" s="150"/>
      <c r="G737" s="150">
        <f>SUM(G726:G736)</f>
        <v>254720</v>
      </c>
      <c r="H737" s="150"/>
      <c r="I737" s="150">
        <f>SUM(I726:I736)</f>
        <v>314709</v>
      </c>
      <c r="J737" s="150"/>
      <c r="K737" s="150">
        <f>SUM(K726:K736)</f>
        <v>1019141</v>
      </c>
      <c r="L737" s="198"/>
    </row>
    <row r="738" spans="1:12" ht="18" customHeight="1">
      <c r="A738" s="143"/>
      <c r="B738" s="10"/>
      <c r="C738" s="10"/>
      <c r="D738" s="151"/>
      <c r="E738" s="150"/>
      <c r="F738" s="150"/>
      <c r="G738" s="150"/>
      <c r="H738" s="150"/>
      <c r="I738" s="150"/>
      <c r="J738" s="150"/>
      <c r="K738" s="150"/>
      <c r="L738" s="198"/>
    </row>
    <row r="739" spans="1:12" ht="18" customHeight="1">
      <c r="A739" s="199" t="s">
        <v>682</v>
      </c>
      <c r="B739" s="200" t="s">
        <v>1164</v>
      </c>
      <c r="C739" s="201"/>
      <c r="D739" s="202">
        <f>+집계표!$G$2</f>
        <v>1.1000000000000001</v>
      </c>
      <c r="E739" s="203">
        <f>(G739+I739+K739)</f>
        <v>280192</v>
      </c>
      <c r="F739" s="203"/>
      <c r="G739" s="203"/>
      <c r="H739" s="203"/>
      <c r="I739" s="203"/>
      <c r="J739" s="203">
        <f>+G737</f>
        <v>254720</v>
      </c>
      <c r="K739" s="203">
        <f>TRUNC(D739*J739)</f>
        <v>280192</v>
      </c>
      <c r="L739" s="10"/>
    </row>
    <row r="740" spans="1:12" ht="18" customHeight="1">
      <c r="A740" s="199" t="s">
        <v>670</v>
      </c>
      <c r="B740" s="200" t="s">
        <v>425</v>
      </c>
      <c r="C740" s="201"/>
      <c r="D740" s="202">
        <f>+집계표!$H$2</f>
        <v>0.2</v>
      </c>
      <c r="E740" s="203">
        <f>(G740+I740+K740)</f>
        <v>106982</v>
      </c>
      <c r="F740" s="203"/>
      <c r="G740" s="203"/>
      <c r="H740" s="203"/>
      <c r="I740" s="203"/>
      <c r="J740" s="203">
        <f>+J739+K739</f>
        <v>534912</v>
      </c>
      <c r="K740" s="203">
        <f>TRUNC(D740*J740)</f>
        <v>106982</v>
      </c>
      <c r="L740" s="10"/>
    </row>
    <row r="741" spans="1:12" ht="18" customHeight="1">
      <c r="A741" s="199" t="s">
        <v>718</v>
      </c>
      <c r="B741" s="200"/>
      <c r="C741" s="201"/>
      <c r="D741" s="204"/>
      <c r="E741" s="203">
        <f>SUM(E737:E740)</f>
        <v>1975744</v>
      </c>
      <c r="F741" s="203"/>
      <c r="G741" s="203">
        <f>SUM(G737:G740)</f>
        <v>254720</v>
      </c>
      <c r="H741" s="203"/>
      <c r="I741" s="203">
        <f>SUM(I737:I740)</f>
        <v>314709</v>
      </c>
      <c r="J741" s="203"/>
      <c r="K741" s="203">
        <f>SUM(K737:K740)</f>
        <v>1406315</v>
      </c>
      <c r="L741" s="10"/>
    </row>
    <row r="742" spans="1:12" ht="18" customHeight="1">
      <c r="A742" s="199"/>
      <c r="B742" s="139"/>
      <c r="C742" s="10"/>
      <c r="D742" s="151"/>
      <c r="E742" s="150"/>
      <c r="F742" s="150"/>
      <c r="G742" s="150"/>
      <c r="H742" s="150"/>
      <c r="I742" s="150"/>
      <c r="J742" s="150"/>
      <c r="K742" s="150"/>
      <c r="L742" s="10" t="s">
        <v>662</v>
      </c>
    </row>
    <row r="743" spans="1:12" ht="18" customHeight="1">
      <c r="A743" s="194" t="s">
        <v>1958</v>
      </c>
      <c r="B743" s="191"/>
      <c r="C743" s="10"/>
      <c r="D743" s="10"/>
      <c r="E743" s="195"/>
      <c r="F743" s="196"/>
      <c r="G743" s="195"/>
      <c r="H743" s="196"/>
      <c r="I743" s="195"/>
      <c r="J743" s="196"/>
      <c r="K743" s="195"/>
      <c r="L743" s="207"/>
    </row>
    <row r="744" spans="1:12" ht="18" customHeight="1">
      <c r="A744" s="143" t="s">
        <v>1154</v>
      </c>
      <c r="B744" s="139"/>
      <c r="C744" s="10" t="s">
        <v>685</v>
      </c>
      <c r="D744" s="205">
        <v>0.06</v>
      </c>
      <c r="E744" s="150">
        <f t="shared" ref="E744:E754" si="36">+G744+I744+K744</f>
        <v>16374</v>
      </c>
      <c r="F744" s="150">
        <f>+인건비!$D$6</f>
        <v>272915</v>
      </c>
      <c r="G744" s="150">
        <f>TRUNC(D744*F744)</f>
        <v>16374</v>
      </c>
      <c r="H744" s="192"/>
      <c r="I744" s="192"/>
      <c r="J744" s="192"/>
      <c r="K744" s="192"/>
      <c r="L744" s="10"/>
    </row>
    <row r="745" spans="1:12" ht="18" customHeight="1">
      <c r="A745" s="143" t="s">
        <v>1181</v>
      </c>
      <c r="B745" s="139"/>
      <c r="C745" s="10" t="s">
        <v>685</v>
      </c>
      <c r="D745" s="205">
        <v>0.25</v>
      </c>
      <c r="E745" s="150">
        <f t="shared" si="36"/>
        <v>59564</v>
      </c>
      <c r="F745" s="150">
        <f>+인건비!$D$9</f>
        <v>238259</v>
      </c>
      <c r="G745" s="150">
        <f>TRUNC(D745*F745)</f>
        <v>59564</v>
      </c>
      <c r="H745" s="192"/>
      <c r="I745" s="192"/>
      <c r="J745" s="192"/>
      <c r="K745" s="192"/>
      <c r="L745" s="10"/>
    </row>
    <row r="746" spans="1:12" ht="18" customHeight="1">
      <c r="A746" s="143" t="s">
        <v>678</v>
      </c>
      <c r="B746" s="10"/>
      <c r="C746" s="10" t="s">
        <v>685</v>
      </c>
      <c r="D746" s="205">
        <v>0.25</v>
      </c>
      <c r="E746" s="150">
        <f t="shared" si="36"/>
        <v>55864</v>
      </c>
      <c r="F746" s="150"/>
      <c r="G746" s="150"/>
      <c r="H746" s="150"/>
      <c r="I746" s="150"/>
      <c r="J746" s="150">
        <f>+인건비!$E$21</f>
        <v>223458</v>
      </c>
      <c r="K746" s="150">
        <f>TRUNC(D746*J746)</f>
        <v>55864</v>
      </c>
      <c r="L746" s="10"/>
    </row>
    <row r="747" spans="1:12" ht="18" customHeight="1">
      <c r="A747" s="143" t="s">
        <v>1187</v>
      </c>
      <c r="B747" s="10"/>
      <c r="C747" s="10" t="s">
        <v>685</v>
      </c>
      <c r="D747" s="205">
        <v>0.12</v>
      </c>
      <c r="E747" s="150">
        <f t="shared" si="36"/>
        <v>25706</v>
      </c>
      <c r="F747" s="150"/>
      <c r="G747" s="150"/>
      <c r="H747" s="150"/>
      <c r="I747" s="150"/>
      <c r="J747" s="150">
        <f>+인건비!$E$18</f>
        <v>214222</v>
      </c>
      <c r="K747" s="150">
        <f>TRUNC(D747*J747)</f>
        <v>25706</v>
      </c>
      <c r="L747" s="10"/>
    </row>
    <row r="748" spans="1:12" ht="18" customHeight="1">
      <c r="A748" s="143" t="s">
        <v>1182</v>
      </c>
      <c r="B748" s="10"/>
      <c r="C748" s="10" t="s">
        <v>685</v>
      </c>
      <c r="D748" s="205">
        <v>0.25</v>
      </c>
      <c r="E748" s="150">
        <f t="shared" si="36"/>
        <v>41386</v>
      </c>
      <c r="F748" s="150"/>
      <c r="G748" s="150"/>
      <c r="H748" s="150"/>
      <c r="I748" s="150"/>
      <c r="J748" s="150">
        <f>+인건비!$E$17</f>
        <v>165545</v>
      </c>
      <c r="K748" s="150">
        <f>TRUNC(D748*J748)</f>
        <v>41386</v>
      </c>
      <c r="L748" s="10"/>
    </row>
    <row r="749" spans="1:12" ht="18" customHeight="1">
      <c r="A749" s="143" t="s">
        <v>1204</v>
      </c>
      <c r="B749" s="10"/>
      <c r="C749" s="10" t="s">
        <v>685</v>
      </c>
      <c r="D749" s="205">
        <v>0.12</v>
      </c>
      <c r="E749" s="150">
        <f t="shared" si="36"/>
        <v>32083</v>
      </c>
      <c r="F749" s="150"/>
      <c r="G749" s="150"/>
      <c r="H749" s="150"/>
      <c r="I749" s="150"/>
      <c r="J749" s="150">
        <f>+인건비!$E$23</f>
        <v>267360</v>
      </c>
      <c r="K749" s="150">
        <f>TRUNC(D749*J749)</f>
        <v>32083</v>
      </c>
      <c r="L749" s="10"/>
    </row>
    <row r="750" spans="1:12" ht="18" customHeight="1">
      <c r="A750" s="143" t="s">
        <v>810</v>
      </c>
      <c r="B750" s="10" t="s">
        <v>1450</v>
      </c>
      <c r="C750" s="10" t="s">
        <v>665</v>
      </c>
      <c r="D750" s="206">
        <v>4.0000000000000001E-3</v>
      </c>
      <c r="E750" s="150">
        <f t="shared" si="36"/>
        <v>3200</v>
      </c>
      <c r="F750" s="150"/>
      <c r="G750" s="150"/>
      <c r="H750" s="150">
        <f>+재료비!$K$100</f>
        <v>800000</v>
      </c>
      <c r="I750" s="150">
        <f>TRUNC(D750*H750)</f>
        <v>3200</v>
      </c>
      <c r="J750" s="150"/>
      <c r="K750" s="150"/>
      <c r="L750" s="10"/>
    </row>
    <row r="751" spans="1:12" ht="18" customHeight="1">
      <c r="A751" s="143" t="s">
        <v>1420</v>
      </c>
      <c r="B751" s="10"/>
      <c r="C751" s="10" t="s">
        <v>673</v>
      </c>
      <c r="D751" s="205">
        <v>1.78</v>
      </c>
      <c r="E751" s="150">
        <f t="shared" si="36"/>
        <v>5340</v>
      </c>
      <c r="F751" s="150"/>
      <c r="G751" s="150"/>
      <c r="H751" s="150">
        <f>+재료비!$K$101</f>
        <v>3000</v>
      </c>
      <c r="I751" s="150">
        <f>TRUNC(D751*H751)</f>
        <v>5340</v>
      </c>
      <c r="J751" s="150"/>
      <c r="K751" s="150"/>
      <c r="L751" s="10"/>
    </row>
    <row r="752" spans="1:12" ht="18" customHeight="1">
      <c r="A752" s="143" t="s">
        <v>681</v>
      </c>
      <c r="B752" s="10"/>
      <c r="C752" s="10" t="s">
        <v>739</v>
      </c>
      <c r="D752" s="151">
        <v>39.5</v>
      </c>
      <c r="E752" s="150">
        <f t="shared" si="36"/>
        <v>59487</v>
      </c>
      <c r="F752" s="150"/>
      <c r="G752" s="150"/>
      <c r="H752" s="150">
        <f>+재료비!$K$7</f>
        <v>1506</v>
      </c>
      <c r="I752" s="150">
        <f>TRUNC(D752*H752)</f>
        <v>59487</v>
      </c>
      <c r="J752" s="150"/>
      <c r="K752" s="150"/>
      <c r="L752" s="10"/>
    </row>
    <row r="753" spans="1:12" ht="18" customHeight="1">
      <c r="A753" s="143" t="s">
        <v>668</v>
      </c>
      <c r="B753" s="10" t="s">
        <v>1327</v>
      </c>
      <c r="C753" s="10" t="s">
        <v>666</v>
      </c>
      <c r="D753" s="151">
        <v>50</v>
      </c>
      <c r="E753" s="150">
        <f t="shared" si="36"/>
        <v>29743</v>
      </c>
      <c r="F753" s="150"/>
      <c r="G753" s="150"/>
      <c r="H753" s="150">
        <f>+I752</f>
        <v>59487</v>
      </c>
      <c r="I753" s="150">
        <f>TRUNC(D753/100*H753)</f>
        <v>29743</v>
      </c>
      <c r="J753" s="150"/>
      <c r="K753" s="150"/>
      <c r="L753" s="10"/>
    </row>
    <row r="754" spans="1:12" ht="18" customHeight="1">
      <c r="A754" s="143" t="s">
        <v>602</v>
      </c>
      <c r="B754" s="10" t="s">
        <v>1231</v>
      </c>
      <c r="C754" s="10" t="s">
        <v>770</v>
      </c>
      <c r="D754" s="151">
        <v>1</v>
      </c>
      <c r="E754" s="150">
        <f t="shared" si="36"/>
        <v>144435</v>
      </c>
      <c r="F754" s="150"/>
      <c r="G754" s="150"/>
      <c r="H754" s="150"/>
      <c r="I754" s="150"/>
      <c r="J754" s="150">
        <f>+기계손료!$J$67</f>
        <v>144435</v>
      </c>
      <c r="K754" s="150">
        <f>TRUNC(D754*J754)</f>
        <v>144435</v>
      </c>
      <c r="L754" s="10"/>
    </row>
    <row r="755" spans="1:12" ht="18" customHeight="1">
      <c r="A755" s="143" t="s">
        <v>701</v>
      </c>
      <c r="B755" s="10"/>
      <c r="C755" s="10"/>
      <c r="D755" s="151"/>
      <c r="E755" s="150">
        <f>SUM(E744:E754)</f>
        <v>473182</v>
      </c>
      <c r="F755" s="150"/>
      <c r="G755" s="150">
        <f>SUM(G744:G754)</f>
        <v>75938</v>
      </c>
      <c r="H755" s="150"/>
      <c r="I755" s="150">
        <f>SUM(I744:I754)</f>
        <v>97770</v>
      </c>
      <c r="J755" s="150"/>
      <c r="K755" s="150">
        <f>SUM(K744:K754)</f>
        <v>299474</v>
      </c>
      <c r="L755" s="198"/>
    </row>
    <row r="756" spans="1:12" ht="18" customHeight="1">
      <c r="A756" s="143"/>
      <c r="B756" s="10"/>
      <c r="C756" s="10"/>
      <c r="D756" s="151"/>
      <c r="E756" s="150"/>
      <c r="F756" s="150"/>
      <c r="G756" s="150"/>
      <c r="H756" s="150"/>
      <c r="I756" s="150"/>
      <c r="J756" s="150"/>
      <c r="K756" s="150"/>
      <c r="L756" s="198"/>
    </row>
    <row r="757" spans="1:12" ht="18" customHeight="1">
      <c r="A757" s="199" t="s">
        <v>682</v>
      </c>
      <c r="B757" s="200" t="s">
        <v>1164</v>
      </c>
      <c r="C757" s="201"/>
      <c r="D757" s="202">
        <f>+집계표!$G$2</f>
        <v>1.1000000000000001</v>
      </c>
      <c r="E757" s="203">
        <f>(G757+I757+K757)</f>
        <v>83531</v>
      </c>
      <c r="F757" s="203"/>
      <c r="G757" s="203"/>
      <c r="H757" s="203"/>
      <c r="I757" s="203"/>
      <c r="J757" s="203">
        <f>+G755</f>
        <v>75938</v>
      </c>
      <c r="K757" s="203">
        <f>TRUNC(D757*J757)</f>
        <v>83531</v>
      </c>
      <c r="L757" s="10"/>
    </row>
    <row r="758" spans="1:12" ht="18" customHeight="1">
      <c r="A758" s="199" t="s">
        <v>670</v>
      </c>
      <c r="B758" s="200" t="s">
        <v>425</v>
      </c>
      <c r="C758" s="201"/>
      <c r="D758" s="202">
        <f>+집계표!$H$2</f>
        <v>0.2</v>
      </c>
      <c r="E758" s="203">
        <f>(G758+I758+K758)</f>
        <v>31893</v>
      </c>
      <c r="F758" s="203"/>
      <c r="G758" s="203"/>
      <c r="H758" s="203"/>
      <c r="I758" s="203"/>
      <c r="J758" s="203">
        <f>+J757+K757</f>
        <v>159469</v>
      </c>
      <c r="K758" s="203">
        <f>TRUNC(D758*J758)</f>
        <v>31893</v>
      </c>
      <c r="L758" s="10"/>
    </row>
    <row r="759" spans="1:12" ht="18" customHeight="1">
      <c r="A759" s="199" t="s">
        <v>718</v>
      </c>
      <c r="B759" s="200"/>
      <c r="C759" s="201"/>
      <c r="D759" s="204"/>
      <c r="E759" s="203">
        <f>SUM(E755:E758)</f>
        <v>588606</v>
      </c>
      <c r="F759" s="203"/>
      <c r="G759" s="203">
        <f>SUM(G755:G758)</f>
        <v>75938</v>
      </c>
      <c r="H759" s="203"/>
      <c r="I759" s="203">
        <f>SUM(I755:I758)</f>
        <v>97770</v>
      </c>
      <c r="J759" s="203"/>
      <c r="K759" s="203">
        <f>SUM(K755:K758)</f>
        <v>414898</v>
      </c>
      <c r="L759" s="10"/>
    </row>
    <row r="760" spans="1:12" ht="17.25" customHeight="1">
      <c r="A760" s="143"/>
      <c r="B760" s="10"/>
      <c r="C760" s="10"/>
      <c r="D760" s="151"/>
      <c r="E760" s="150"/>
      <c r="F760" s="150"/>
      <c r="G760" s="150"/>
      <c r="H760" s="150"/>
      <c r="I760" s="150"/>
      <c r="J760" s="150"/>
      <c r="K760" s="150"/>
      <c r="L760" s="10"/>
    </row>
    <row r="761" spans="1:12" ht="18" customHeight="1">
      <c r="A761" s="194" t="s">
        <v>1959</v>
      </c>
      <c r="B761" s="191"/>
      <c r="C761" s="10"/>
      <c r="D761" s="10"/>
      <c r="E761" s="195"/>
      <c r="F761" s="196"/>
      <c r="G761" s="195"/>
      <c r="H761" s="196"/>
      <c r="I761" s="195"/>
      <c r="J761" s="196"/>
      <c r="K761" s="195"/>
      <c r="L761" s="207"/>
    </row>
    <row r="762" spans="1:12" ht="18" customHeight="1">
      <c r="A762" s="143" t="s">
        <v>1154</v>
      </c>
      <c r="B762" s="139"/>
      <c r="C762" s="10" t="s">
        <v>685</v>
      </c>
      <c r="D762" s="205">
        <v>0.01</v>
      </c>
      <c r="E762" s="150">
        <f t="shared" ref="E762:E773" si="37">+G762+I762+K762</f>
        <v>2729</v>
      </c>
      <c r="F762" s="150">
        <f>+인건비!$D$6</f>
        <v>272915</v>
      </c>
      <c r="G762" s="150">
        <f>TRUNC(D762*F762)</f>
        <v>2729</v>
      </c>
      <c r="H762" s="192"/>
      <c r="I762" s="192"/>
      <c r="J762" s="192"/>
      <c r="K762" s="192"/>
      <c r="L762" s="10"/>
    </row>
    <row r="763" spans="1:12" ht="18" customHeight="1">
      <c r="A763" s="143" t="s">
        <v>1181</v>
      </c>
      <c r="B763" s="139"/>
      <c r="C763" s="10" t="s">
        <v>685</v>
      </c>
      <c r="D763" s="205">
        <v>0.03</v>
      </c>
      <c r="E763" s="150">
        <f t="shared" si="37"/>
        <v>7147</v>
      </c>
      <c r="F763" s="150">
        <f>+인건비!$D$9</f>
        <v>238259</v>
      </c>
      <c r="G763" s="150">
        <f>TRUNC(D763*F763)</f>
        <v>7147</v>
      </c>
      <c r="H763" s="192"/>
      <c r="I763" s="192"/>
      <c r="J763" s="192"/>
      <c r="K763" s="192"/>
      <c r="L763" s="10"/>
    </row>
    <row r="764" spans="1:12" ht="18" customHeight="1">
      <c r="A764" s="143" t="s">
        <v>678</v>
      </c>
      <c r="B764" s="10"/>
      <c r="C764" s="10" t="s">
        <v>685</v>
      </c>
      <c r="D764" s="205">
        <v>0.03</v>
      </c>
      <c r="E764" s="150">
        <f t="shared" si="37"/>
        <v>6703</v>
      </c>
      <c r="F764" s="150"/>
      <c r="G764" s="150"/>
      <c r="H764" s="150"/>
      <c r="I764" s="150"/>
      <c r="J764" s="150">
        <f>+인건비!$E$21</f>
        <v>223458</v>
      </c>
      <c r="K764" s="150">
        <f>TRUNC(D764*J764)</f>
        <v>6703</v>
      </c>
      <c r="L764" s="10"/>
    </row>
    <row r="765" spans="1:12" ht="18" customHeight="1">
      <c r="A765" s="143" t="s">
        <v>1187</v>
      </c>
      <c r="B765" s="10"/>
      <c r="C765" s="10" t="s">
        <v>685</v>
      </c>
      <c r="D765" s="205">
        <v>0.02</v>
      </c>
      <c r="E765" s="150">
        <f t="shared" si="37"/>
        <v>4284</v>
      </c>
      <c r="F765" s="150"/>
      <c r="G765" s="150"/>
      <c r="H765" s="150"/>
      <c r="I765" s="150"/>
      <c r="J765" s="150">
        <f>+인건비!$E$18</f>
        <v>214222</v>
      </c>
      <c r="K765" s="150">
        <f>TRUNC(D765*J765)</f>
        <v>4284</v>
      </c>
      <c r="L765" s="10"/>
    </row>
    <row r="766" spans="1:12" ht="18" customHeight="1">
      <c r="A766" s="143" t="s">
        <v>1182</v>
      </c>
      <c r="B766" s="10"/>
      <c r="C766" s="10" t="s">
        <v>685</v>
      </c>
      <c r="D766" s="205">
        <v>0.03</v>
      </c>
      <c r="E766" s="150">
        <f t="shared" si="37"/>
        <v>4966</v>
      </c>
      <c r="F766" s="150"/>
      <c r="G766" s="150"/>
      <c r="H766" s="150"/>
      <c r="I766" s="150"/>
      <c r="J766" s="150">
        <f>+인건비!$E$17</f>
        <v>165545</v>
      </c>
      <c r="K766" s="150">
        <f>TRUNC(D766*J766)</f>
        <v>4966</v>
      </c>
      <c r="L766" s="10"/>
    </row>
    <row r="767" spans="1:12" ht="18" customHeight="1">
      <c r="A767" s="143" t="s">
        <v>1204</v>
      </c>
      <c r="B767" s="10"/>
      <c r="C767" s="10" t="s">
        <v>685</v>
      </c>
      <c r="D767" s="205">
        <v>0.02</v>
      </c>
      <c r="E767" s="150">
        <f t="shared" si="37"/>
        <v>5347</v>
      </c>
      <c r="F767" s="150"/>
      <c r="G767" s="150"/>
      <c r="H767" s="150"/>
      <c r="I767" s="150"/>
      <c r="J767" s="150">
        <f>+인건비!$E$23</f>
        <v>267360</v>
      </c>
      <c r="K767" s="150">
        <f>TRUNC(D767*J767)</f>
        <v>5347</v>
      </c>
      <c r="L767" s="10"/>
    </row>
    <row r="768" spans="1:12" ht="18" customHeight="1">
      <c r="A768" s="143" t="s">
        <v>691</v>
      </c>
      <c r="B768" s="10"/>
      <c r="C768" s="10" t="s">
        <v>739</v>
      </c>
      <c r="D768" s="151">
        <v>0.1</v>
      </c>
      <c r="E768" s="150">
        <f t="shared" si="37"/>
        <v>150</v>
      </c>
      <c r="F768" s="150"/>
      <c r="G768" s="150"/>
      <c r="H768" s="150">
        <f>+재료비!$K$102</f>
        <v>1500</v>
      </c>
      <c r="I768" s="150">
        <f>TRUNC(D768*H768)</f>
        <v>150</v>
      </c>
      <c r="J768" s="150"/>
      <c r="K768" s="150"/>
      <c r="L768" s="10"/>
    </row>
    <row r="769" spans="1:12" ht="18" customHeight="1">
      <c r="A769" s="143" t="s">
        <v>1461</v>
      </c>
      <c r="B769" s="10"/>
      <c r="C769" s="10" t="s">
        <v>665</v>
      </c>
      <c r="D769" s="208">
        <v>4.0000000000000002E-4</v>
      </c>
      <c r="E769" s="150">
        <f>+G769+I769+K769</f>
        <v>636</v>
      </c>
      <c r="F769" s="150"/>
      <c r="G769" s="150"/>
      <c r="H769" s="150">
        <f>+재료비!$K$103</f>
        <v>1590000</v>
      </c>
      <c r="I769" s="150">
        <f>TRUNC(D769*H769)</f>
        <v>636</v>
      </c>
      <c r="J769" s="150"/>
      <c r="K769" s="150"/>
      <c r="L769" s="10"/>
    </row>
    <row r="770" spans="1:12" ht="18" customHeight="1">
      <c r="A770" s="143" t="s">
        <v>185</v>
      </c>
      <c r="B770" s="10"/>
      <c r="C770" s="10" t="s">
        <v>665</v>
      </c>
      <c r="D770" s="208">
        <v>1.8E-3</v>
      </c>
      <c r="E770" s="150">
        <f t="shared" si="37"/>
        <v>667</v>
      </c>
      <c r="F770" s="150"/>
      <c r="G770" s="150"/>
      <c r="H770" s="150">
        <f>+재료비!$K$108</f>
        <v>371000</v>
      </c>
      <c r="I770" s="150">
        <f>TRUNC(D770*H770)</f>
        <v>667</v>
      </c>
      <c r="J770" s="150"/>
      <c r="K770" s="150"/>
      <c r="L770" s="10"/>
    </row>
    <row r="771" spans="1:12" ht="18" customHeight="1">
      <c r="A771" s="143" t="s">
        <v>681</v>
      </c>
      <c r="B771" s="10"/>
      <c r="C771" s="10" t="s">
        <v>739</v>
      </c>
      <c r="D771" s="151">
        <v>5.0999999999999996</v>
      </c>
      <c r="E771" s="150">
        <f t="shared" si="37"/>
        <v>7680</v>
      </c>
      <c r="F771" s="150"/>
      <c r="G771" s="150"/>
      <c r="H771" s="150">
        <f>+재료비!$K$7</f>
        <v>1506</v>
      </c>
      <c r="I771" s="150">
        <f>TRUNC(D771*H771)</f>
        <v>7680</v>
      </c>
      <c r="J771" s="150"/>
      <c r="K771" s="150"/>
      <c r="L771" s="10"/>
    </row>
    <row r="772" spans="1:12" ht="18" customHeight="1">
      <c r="A772" s="143" t="s">
        <v>668</v>
      </c>
      <c r="B772" s="10" t="s">
        <v>1327</v>
      </c>
      <c r="C772" s="10" t="s">
        <v>666</v>
      </c>
      <c r="D772" s="151">
        <v>50</v>
      </c>
      <c r="E772" s="150">
        <f t="shared" si="37"/>
        <v>3840</v>
      </c>
      <c r="F772" s="150"/>
      <c r="G772" s="150"/>
      <c r="H772" s="150">
        <f>+I771</f>
        <v>7680</v>
      </c>
      <c r="I772" s="150">
        <f>TRUNC(D772/100*H772)</f>
        <v>3840</v>
      </c>
      <c r="J772" s="150"/>
      <c r="K772" s="150"/>
      <c r="L772" s="10"/>
    </row>
    <row r="773" spans="1:12" ht="18" customHeight="1">
      <c r="A773" s="143" t="s">
        <v>602</v>
      </c>
      <c r="B773" s="10" t="s">
        <v>1231</v>
      </c>
      <c r="C773" s="10" t="s">
        <v>770</v>
      </c>
      <c r="D773" s="205">
        <v>0.13</v>
      </c>
      <c r="E773" s="150">
        <f t="shared" si="37"/>
        <v>18776</v>
      </c>
      <c r="F773" s="150"/>
      <c r="G773" s="150"/>
      <c r="H773" s="150"/>
      <c r="I773" s="150"/>
      <c r="J773" s="150">
        <f>+기계손료!$J$67</f>
        <v>144435</v>
      </c>
      <c r="K773" s="150">
        <f>TRUNC(D773*J773)</f>
        <v>18776</v>
      </c>
      <c r="L773" s="10"/>
    </row>
    <row r="774" spans="1:12" ht="18" customHeight="1">
      <c r="A774" s="143" t="s">
        <v>701</v>
      </c>
      <c r="B774" s="10"/>
      <c r="C774" s="10"/>
      <c r="D774" s="151"/>
      <c r="E774" s="150">
        <f>SUM(E762:E773)</f>
        <v>62925</v>
      </c>
      <c r="F774" s="150"/>
      <c r="G774" s="150">
        <f>SUM(G762:G773)</f>
        <v>9876</v>
      </c>
      <c r="H774" s="150"/>
      <c r="I774" s="150">
        <f>SUM(I762:I773)</f>
        <v>12973</v>
      </c>
      <c r="J774" s="150"/>
      <c r="K774" s="150">
        <f>SUM(K762:K773)</f>
        <v>40076</v>
      </c>
      <c r="L774" s="198"/>
    </row>
    <row r="775" spans="1:12" ht="18" customHeight="1">
      <c r="A775" s="143"/>
      <c r="B775" s="10"/>
      <c r="C775" s="10"/>
      <c r="D775" s="151"/>
      <c r="E775" s="150"/>
      <c r="F775" s="150"/>
      <c r="G775" s="150"/>
      <c r="H775" s="150"/>
      <c r="I775" s="150"/>
      <c r="J775" s="150"/>
      <c r="K775" s="150"/>
      <c r="L775" s="198"/>
    </row>
    <row r="776" spans="1:12" ht="18" customHeight="1">
      <c r="A776" s="199" t="s">
        <v>682</v>
      </c>
      <c r="B776" s="200" t="s">
        <v>1164</v>
      </c>
      <c r="C776" s="201"/>
      <c r="D776" s="202">
        <f>+집계표!$G$2</f>
        <v>1.1000000000000001</v>
      </c>
      <c r="E776" s="203">
        <f>(G776+I776+K776)</f>
        <v>10863</v>
      </c>
      <c r="F776" s="203"/>
      <c r="G776" s="203"/>
      <c r="H776" s="203"/>
      <c r="I776" s="203"/>
      <c r="J776" s="203">
        <f>+G774</f>
        <v>9876</v>
      </c>
      <c r="K776" s="203">
        <f>TRUNC(D776*J776)</f>
        <v>10863</v>
      </c>
      <c r="L776" s="10"/>
    </row>
    <row r="777" spans="1:12" ht="18" customHeight="1">
      <c r="A777" s="199" t="s">
        <v>670</v>
      </c>
      <c r="B777" s="200" t="s">
        <v>425</v>
      </c>
      <c r="C777" s="201"/>
      <c r="D777" s="202">
        <f>+집계표!$H$2</f>
        <v>0.2</v>
      </c>
      <c r="E777" s="203">
        <f>(G777+I777+K777)</f>
        <v>4147</v>
      </c>
      <c r="F777" s="203"/>
      <c r="G777" s="203"/>
      <c r="H777" s="203"/>
      <c r="I777" s="203"/>
      <c r="J777" s="203">
        <f>+J776+K776</f>
        <v>20739</v>
      </c>
      <c r="K777" s="203">
        <f>TRUNC(D777*J777)</f>
        <v>4147</v>
      </c>
      <c r="L777" s="10"/>
    </row>
    <row r="778" spans="1:12" ht="18" customHeight="1">
      <c r="A778" s="199" t="s">
        <v>718</v>
      </c>
      <c r="B778" s="200"/>
      <c r="C778" s="201"/>
      <c r="D778" s="204"/>
      <c r="E778" s="203">
        <f>SUM(E774:E777)</f>
        <v>77935</v>
      </c>
      <c r="F778" s="203"/>
      <c r="G778" s="203">
        <f>SUM(G774:G777)</f>
        <v>9876</v>
      </c>
      <c r="H778" s="203"/>
      <c r="I778" s="203">
        <f>SUM(I774:I777)</f>
        <v>12973</v>
      </c>
      <c r="J778" s="203"/>
      <c r="K778" s="203">
        <f>SUM(K774:K777)</f>
        <v>55086</v>
      </c>
      <c r="L778" s="10"/>
    </row>
    <row r="779" spans="1:12" ht="17.25" customHeight="1">
      <c r="A779" s="143"/>
      <c r="B779" s="10"/>
      <c r="C779" s="10"/>
      <c r="D779" s="151"/>
      <c r="E779" s="150"/>
      <c r="F779" s="150"/>
      <c r="G779" s="150"/>
      <c r="H779" s="150"/>
      <c r="I779" s="150"/>
      <c r="J779" s="150"/>
      <c r="K779" s="150"/>
      <c r="L779" s="10"/>
    </row>
    <row r="780" spans="1:12" ht="18" customHeight="1">
      <c r="A780" s="194" t="s">
        <v>1968</v>
      </c>
      <c r="B780" s="191"/>
      <c r="C780" s="10"/>
      <c r="D780" s="10"/>
      <c r="E780" s="195"/>
      <c r="F780" s="196"/>
      <c r="G780" s="195"/>
      <c r="H780" s="196"/>
      <c r="I780" s="195"/>
      <c r="J780" s="196"/>
      <c r="K780" s="195"/>
      <c r="L780" s="207"/>
    </row>
    <row r="781" spans="1:12" ht="18" customHeight="1">
      <c r="A781" s="143" t="s">
        <v>1154</v>
      </c>
      <c r="B781" s="139"/>
      <c r="C781" s="10" t="s">
        <v>685</v>
      </c>
      <c r="D781" s="205">
        <v>0.02</v>
      </c>
      <c r="E781" s="150">
        <f t="shared" ref="E781:E792" si="38">+G781+I781+K781</f>
        <v>5458</v>
      </c>
      <c r="F781" s="150">
        <f>+인건비!$D$6</f>
        <v>272915</v>
      </c>
      <c r="G781" s="150">
        <f>TRUNC(D781*F781)</f>
        <v>5458</v>
      </c>
      <c r="H781" s="192"/>
      <c r="I781" s="192"/>
      <c r="J781" s="192"/>
      <c r="K781" s="192"/>
      <c r="L781" s="10"/>
    </row>
    <row r="782" spans="1:12" ht="18" customHeight="1">
      <c r="A782" s="143" t="s">
        <v>1181</v>
      </c>
      <c r="B782" s="139"/>
      <c r="C782" s="10" t="s">
        <v>685</v>
      </c>
      <c r="D782" s="205">
        <v>0.05</v>
      </c>
      <c r="E782" s="150">
        <f t="shared" si="38"/>
        <v>11912</v>
      </c>
      <c r="F782" s="150">
        <f>+인건비!$D$9</f>
        <v>238259</v>
      </c>
      <c r="G782" s="150">
        <f>TRUNC(D782*F782)</f>
        <v>11912</v>
      </c>
      <c r="H782" s="192"/>
      <c r="I782" s="192"/>
      <c r="J782" s="192"/>
      <c r="K782" s="192"/>
      <c r="L782" s="10"/>
    </row>
    <row r="783" spans="1:12" ht="18" customHeight="1">
      <c r="A783" s="143" t="s">
        <v>678</v>
      </c>
      <c r="B783" s="10"/>
      <c r="C783" s="10" t="s">
        <v>685</v>
      </c>
      <c r="D783" s="205">
        <v>0.05</v>
      </c>
      <c r="E783" s="150">
        <f t="shared" si="38"/>
        <v>11172</v>
      </c>
      <c r="F783" s="150"/>
      <c r="G783" s="150"/>
      <c r="H783" s="150"/>
      <c r="I783" s="150"/>
      <c r="J783" s="150">
        <f>+인건비!$E$21</f>
        <v>223458</v>
      </c>
      <c r="K783" s="150">
        <f>TRUNC(D783*J783)</f>
        <v>11172</v>
      </c>
      <c r="L783" s="10"/>
    </row>
    <row r="784" spans="1:12" ht="18" customHeight="1">
      <c r="A784" s="143" t="s">
        <v>1187</v>
      </c>
      <c r="B784" s="10"/>
      <c r="C784" s="10" t="s">
        <v>685</v>
      </c>
      <c r="D784" s="205">
        <v>0.03</v>
      </c>
      <c r="E784" s="150">
        <f t="shared" si="38"/>
        <v>6426</v>
      </c>
      <c r="F784" s="150"/>
      <c r="G784" s="150"/>
      <c r="H784" s="150"/>
      <c r="I784" s="150"/>
      <c r="J784" s="150">
        <f>+인건비!$E$18</f>
        <v>214222</v>
      </c>
      <c r="K784" s="150">
        <f>TRUNC(D784*J784)</f>
        <v>6426</v>
      </c>
      <c r="L784" s="10"/>
    </row>
    <row r="785" spans="1:12" ht="18" customHeight="1">
      <c r="A785" s="143" t="s">
        <v>1182</v>
      </c>
      <c r="B785" s="10"/>
      <c r="C785" s="10" t="s">
        <v>685</v>
      </c>
      <c r="D785" s="205">
        <v>0.05</v>
      </c>
      <c r="E785" s="150">
        <f t="shared" si="38"/>
        <v>8277</v>
      </c>
      <c r="F785" s="150"/>
      <c r="G785" s="150"/>
      <c r="H785" s="150"/>
      <c r="I785" s="150"/>
      <c r="J785" s="150">
        <f>+인건비!$E$17</f>
        <v>165545</v>
      </c>
      <c r="K785" s="150">
        <f>TRUNC(D785*J785)</f>
        <v>8277</v>
      </c>
      <c r="L785" s="10"/>
    </row>
    <row r="786" spans="1:12" ht="18" customHeight="1">
      <c r="A786" s="143" t="s">
        <v>1204</v>
      </c>
      <c r="B786" s="10"/>
      <c r="C786" s="10" t="s">
        <v>685</v>
      </c>
      <c r="D786" s="205">
        <v>0.03</v>
      </c>
      <c r="E786" s="150">
        <f t="shared" si="38"/>
        <v>8020</v>
      </c>
      <c r="F786" s="150"/>
      <c r="G786" s="150"/>
      <c r="H786" s="150"/>
      <c r="I786" s="150"/>
      <c r="J786" s="150">
        <f>+인건비!$E$23</f>
        <v>267360</v>
      </c>
      <c r="K786" s="150">
        <f>TRUNC(D786*J786)</f>
        <v>8020</v>
      </c>
      <c r="L786" s="10"/>
    </row>
    <row r="787" spans="1:12" ht="18" customHeight="1">
      <c r="A787" s="143" t="s">
        <v>691</v>
      </c>
      <c r="B787" s="10"/>
      <c r="C787" s="10" t="s">
        <v>739</v>
      </c>
      <c r="D787" s="151">
        <v>0.1</v>
      </c>
      <c r="E787" s="150">
        <f t="shared" si="38"/>
        <v>150</v>
      </c>
      <c r="F787" s="150"/>
      <c r="G787" s="150"/>
      <c r="H787" s="150">
        <f>+재료비!$K$102</f>
        <v>1500</v>
      </c>
      <c r="I787" s="150">
        <f>TRUNC(D787*H787)</f>
        <v>150</v>
      </c>
      <c r="J787" s="150"/>
      <c r="K787" s="150"/>
      <c r="L787" s="10"/>
    </row>
    <row r="788" spans="1:12" ht="18" customHeight="1">
      <c r="A788" s="143" t="s">
        <v>1461</v>
      </c>
      <c r="B788" s="10"/>
      <c r="C788" s="10" t="s">
        <v>665</v>
      </c>
      <c r="D788" s="208">
        <v>1.1000000000000001E-3</v>
      </c>
      <c r="E788" s="150">
        <f t="shared" si="38"/>
        <v>1749</v>
      </c>
      <c r="F788" s="150"/>
      <c r="G788" s="150"/>
      <c r="H788" s="150">
        <f>+재료비!$K$103</f>
        <v>1590000</v>
      </c>
      <c r="I788" s="150">
        <f>TRUNC(D788*H788)</f>
        <v>1749</v>
      </c>
      <c r="J788" s="150"/>
      <c r="K788" s="150"/>
      <c r="L788" s="10"/>
    </row>
    <row r="789" spans="1:12" ht="18" customHeight="1">
      <c r="A789" s="143" t="s">
        <v>185</v>
      </c>
      <c r="B789" s="10"/>
      <c r="C789" s="10" t="s">
        <v>665</v>
      </c>
      <c r="D789" s="208">
        <v>4.3E-3</v>
      </c>
      <c r="E789" s="150">
        <f t="shared" si="38"/>
        <v>1595</v>
      </c>
      <c r="F789" s="150"/>
      <c r="G789" s="150"/>
      <c r="H789" s="150">
        <f>+재료비!$K$108</f>
        <v>371000</v>
      </c>
      <c r="I789" s="150">
        <f>TRUNC(D789*H789)</f>
        <v>1595</v>
      </c>
      <c r="J789" s="150"/>
      <c r="K789" s="150"/>
      <c r="L789" s="10"/>
    </row>
    <row r="790" spans="1:12" ht="18" customHeight="1">
      <c r="A790" s="143" t="s">
        <v>681</v>
      </c>
      <c r="B790" s="10"/>
      <c r="C790" s="10" t="s">
        <v>739</v>
      </c>
      <c r="D790" s="151">
        <v>10.199999999999999</v>
      </c>
      <c r="E790" s="150">
        <f t="shared" si="38"/>
        <v>15361</v>
      </c>
      <c r="F790" s="150"/>
      <c r="G790" s="150"/>
      <c r="H790" s="150">
        <f>+재료비!$K$7</f>
        <v>1506</v>
      </c>
      <c r="I790" s="150">
        <f>TRUNC(D790*H790)</f>
        <v>15361</v>
      </c>
      <c r="J790" s="150"/>
      <c r="K790" s="150"/>
      <c r="L790" s="10"/>
    </row>
    <row r="791" spans="1:12" ht="18" customHeight="1">
      <c r="A791" s="143" t="s">
        <v>668</v>
      </c>
      <c r="B791" s="10" t="s">
        <v>1327</v>
      </c>
      <c r="C791" s="10" t="s">
        <v>666</v>
      </c>
      <c r="D791" s="151">
        <v>50</v>
      </c>
      <c r="E791" s="150">
        <f t="shared" si="38"/>
        <v>7680</v>
      </c>
      <c r="F791" s="150"/>
      <c r="G791" s="150"/>
      <c r="H791" s="150">
        <f>+I790</f>
        <v>15361</v>
      </c>
      <c r="I791" s="150">
        <f>TRUNC(D791/100*H791)</f>
        <v>7680</v>
      </c>
      <c r="J791" s="150"/>
      <c r="K791" s="150"/>
      <c r="L791" s="10"/>
    </row>
    <row r="792" spans="1:12" ht="18" customHeight="1">
      <c r="A792" s="143" t="s">
        <v>602</v>
      </c>
      <c r="B792" s="10" t="s">
        <v>1231</v>
      </c>
      <c r="C792" s="10" t="s">
        <v>770</v>
      </c>
      <c r="D792" s="205">
        <v>0.26</v>
      </c>
      <c r="E792" s="150">
        <f t="shared" si="38"/>
        <v>37553</v>
      </c>
      <c r="F792" s="150"/>
      <c r="G792" s="150"/>
      <c r="H792" s="150"/>
      <c r="I792" s="150"/>
      <c r="J792" s="150">
        <f>+기계손료!$J$67</f>
        <v>144435</v>
      </c>
      <c r="K792" s="150">
        <f>TRUNC(D792*J792)</f>
        <v>37553</v>
      </c>
      <c r="L792" s="10"/>
    </row>
    <row r="793" spans="1:12" ht="18" customHeight="1">
      <c r="A793" s="143" t="s">
        <v>701</v>
      </c>
      <c r="B793" s="10"/>
      <c r="C793" s="10"/>
      <c r="D793" s="151"/>
      <c r="E793" s="150">
        <f>SUM(E781:E792)</f>
        <v>115353</v>
      </c>
      <c r="F793" s="150"/>
      <c r="G793" s="150">
        <f>SUM(G781:G792)</f>
        <v>17370</v>
      </c>
      <c r="H793" s="150"/>
      <c r="I793" s="150">
        <f>SUM(I781:I792)</f>
        <v>26535</v>
      </c>
      <c r="J793" s="150"/>
      <c r="K793" s="150">
        <f>SUM(K781:K792)</f>
        <v>71448</v>
      </c>
      <c r="L793" s="198"/>
    </row>
    <row r="794" spans="1:12" ht="18" customHeight="1">
      <c r="A794" s="143"/>
      <c r="B794" s="10"/>
      <c r="C794" s="10"/>
      <c r="D794" s="151"/>
      <c r="E794" s="150"/>
      <c r="F794" s="150"/>
      <c r="G794" s="150"/>
      <c r="H794" s="150"/>
      <c r="I794" s="150"/>
      <c r="J794" s="150"/>
      <c r="K794" s="150"/>
      <c r="L794" s="198"/>
    </row>
    <row r="795" spans="1:12" ht="18" customHeight="1">
      <c r="A795" s="199" t="s">
        <v>682</v>
      </c>
      <c r="B795" s="200" t="s">
        <v>1164</v>
      </c>
      <c r="C795" s="201"/>
      <c r="D795" s="202">
        <f>+집계표!$G$2</f>
        <v>1.1000000000000001</v>
      </c>
      <c r="E795" s="203">
        <f>(G795+I795+K795)</f>
        <v>19107</v>
      </c>
      <c r="F795" s="203"/>
      <c r="G795" s="203"/>
      <c r="H795" s="203"/>
      <c r="I795" s="203"/>
      <c r="J795" s="203">
        <f>+G793</f>
        <v>17370</v>
      </c>
      <c r="K795" s="203">
        <f>TRUNC(D795*J795)</f>
        <v>19107</v>
      </c>
      <c r="L795" s="10"/>
    </row>
    <row r="796" spans="1:12" ht="18" customHeight="1">
      <c r="A796" s="199" t="s">
        <v>670</v>
      </c>
      <c r="B796" s="200" t="s">
        <v>425</v>
      </c>
      <c r="C796" s="201"/>
      <c r="D796" s="202">
        <f>+집계표!$H$2</f>
        <v>0.2</v>
      </c>
      <c r="E796" s="203">
        <f>(G796+I796+K796)</f>
        <v>7295</v>
      </c>
      <c r="F796" s="203"/>
      <c r="G796" s="203"/>
      <c r="H796" s="203"/>
      <c r="I796" s="203"/>
      <c r="J796" s="203">
        <f>+J795+K795</f>
        <v>36477</v>
      </c>
      <c r="K796" s="203">
        <f>TRUNC(D796*J796)</f>
        <v>7295</v>
      </c>
      <c r="L796" s="10"/>
    </row>
    <row r="797" spans="1:12" ht="18" customHeight="1">
      <c r="A797" s="199" t="s">
        <v>718</v>
      </c>
      <c r="B797" s="200"/>
      <c r="C797" s="201"/>
      <c r="D797" s="204"/>
      <c r="E797" s="203">
        <f>SUM(E793:E796)</f>
        <v>141755</v>
      </c>
      <c r="F797" s="203"/>
      <c r="G797" s="203">
        <f>SUM(G793:G796)</f>
        <v>17370</v>
      </c>
      <c r="H797" s="203"/>
      <c r="I797" s="203">
        <f>SUM(I793:I796)</f>
        <v>26535</v>
      </c>
      <c r="J797" s="203"/>
      <c r="K797" s="203">
        <f>SUM(K793:K796)</f>
        <v>97850</v>
      </c>
      <c r="L797" s="10"/>
    </row>
    <row r="798" spans="1:12" ht="17.25" customHeight="1">
      <c r="A798" s="143"/>
      <c r="B798" s="10"/>
      <c r="C798" s="10"/>
      <c r="D798" s="151"/>
      <c r="E798" s="150"/>
      <c r="F798" s="150"/>
      <c r="G798" s="150"/>
      <c r="H798" s="150"/>
      <c r="I798" s="150"/>
      <c r="J798" s="150"/>
      <c r="K798" s="150"/>
      <c r="L798" s="10"/>
    </row>
    <row r="799" spans="1:12" ht="17.25" customHeight="1">
      <c r="A799" s="143"/>
      <c r="B799" s="10"/>
      <c r="C799" s="10"/>
      <c r="D799" s="151"/>
      <c r="E799" s="150"/>
      <c r="F799" s="150"/>
      <c r="G799" s="150"/>
      <c r="H799" s="150"/>
      <c r="I799" s="150"/>
      <c r="J799" s="150"/>
      <c r="K799" s="150"/>
      <c r="L799" s="10"/>
    </row>
    <row r="800" spans="1:12" ht="18" customHeight="1">
      <c r="A800" s="194" t="s">
        <v>1960</v>
      </c>
      <c r="B800" s="191"/>
      <c r="C800" s="10"/>
      <c r="D800" s="10"/>
      <c r="E800" s="195"/>
      <c r="F800" s="196"/>
      <c r="G800" s="195"/>
      <c r="H800" s="196"/>
      <c r="I800" s="195"/>
      <c r="J800" s="196"/>
      <c r="K800" s="195"/>
      <c r="L800" s="207"/>
    </row>
    <row r="801" spans="1:12" ht="18" customHeight="1">
      <c r="A801" s="143" t="s">
        <v>1154</v>
      </c>
      <c r="B801" s="139"/>
      <c r="C801" s="10" t="s">
        <v>685</v>
      </c>
      <c r="D801" s="205">
        <v>0.02</v>
      </c>
      <c r="E801" s="150">
        <f t="shared" ref="E801:E812" si="39">+G801+I801+K801</f>
        <v>5458</v>
      </c>
      <c r="F801" s="150">
        <f>+인건비!$D$6</f>
        <v>272915</v>
      </c>
      <c r="G801" s="150">
        <f>TRUNC(D801*F801)</f>
        <v>5458</v>
      </c>
      <c r="H801" s="192"/>
      <c r="I801" s="192"/>
      <c r="J801" s="192"/>
      <c r="K801" s="192"/>
      <c r="L801" s="10"/>
    </row>
    <row r="802" spans="1:12" ht="18" customHeight="1">
      <c r="A802" s="143" t="s">
        <v>1181</v>
      </c>
      <c r="B802" s="139"/>
      <c r="C802" s="10" t="s">
        <v>685</v>
      </c>
      <c r="D802" s="205">
        <v>7.0000000000000007E-2</v>
      </c>
      <c r="E802" s="150">
        <f t="shared" si="39"/>
        <v>16678</v>
      </c>
      <c r="F802" s="150">
        <f>+인건비!$D$9</f>
        <v>238259</v>
      </c>
      <c r="G802" s="150">
        <f>TRUNC(D802*F802)</f>
        <v>16678</v>
      </c>
      <c r="H802" s="192"/>
      <c r="I802" s="192"/>
      <c r="J802" s="192"/>
      <c r="K802" s="192"/>
      <c r="L802" s="10"/>
    </row>
    <row r="803" spans="1:12" ht="18" customHeight="1">
      <c r="A803" s="143" t="s">
        <v>678</v>
      </c>
      <c r="B803" s="10"/>
      <c r="C803" s="10" t="s">
        <v>685</v>
      </c>
      <c r="D803" s="205">
        <v>7.0000000000000007E-2</v>
      </c>
      <c r="E803" s="150">
        <f t="shared" si="39"/>
        <v>15642</v>
      </c>
      <c r="F803" s="150"/>
      <c r="G803" s="150"/>
      <c r="H803" s="150"/>
      <c r="I803" s="150"/>
      <c r="J803" s="150">
        <f>+인건비!$E$21</f>
        <v>223458</v>
      </c>
      <c r="K803" s="150">
        <f>TRUNC(D803*J803)</f>
        <v>15642</v>
      </c>
      <c r="L803" s="10"/>
    </row>
    <row r="804" spans="1:12" ht="18" customHeight="1">
      <c r="A804" s="143" t="s">
        <v>1187</v>
      </c>
      <c r="B804" s="10"/>
      <c r="C804" s="10" t="s">
        <v>685</v>
      </c>
      <c r="D804" s="205">
        <v>0.03</v>
      </c>
      <c r="E804" s="150">
        <f t="shared" si="39"/>
        <v>6426</v>
      </c>
      <c r="F804" s="150"/>
      <c r="G804" s="150"/>
      <c r="H804" s="150"/>
      <c r="I804" s="150"/>
      <c r="J804" s="150">
        <f>+인건비!$E$18</f>
        <v>214222</v>
      </c>
      <c r="K804" s="150">
        <f>TRUNC(D804*J804)</f>
        <v>6426</v>
      </c>
      <c r="L804" s="10"/>
    </row>
    <row r="805" spans="1:12" ht="18" customHeight="1">
      <c r="A805" s="143" t="s">
        <v>1182</v>
      </c>
      <c r="B805" s="10"/>
      <c r="C805" s="10" t="s">
        <v>685</v>
      </c>
      <c r="D805" s="205">
        <v>7.0000000000000007E-2</v>
      </c>
      <c r="E805" s="150">
        <f t="shared" si="39"/>
        <v>11588</v>
      </c>
      <c r="F805" s="150"/>
      <c r="G805" s="150"/>
      <c r="H805" s="150"/>
      <c r="I805" s="150"/>
      <c r="J805" s="150">
        <f>+인건비!$E$17</f>
        <v>165545</v>
      </c>
      <c r="K805" s="150">
        <f>TRUNC(D805*J805)</f>
        <v>11588</v>
      </c>
      <c r="L805" s="10"/>
    </row>
    <row r="806" spans="1:12" ht="18" customHeight="1">
      <c r="A806" s="143" t="s">
        <v>1204</v>
      </c>
      <c r="B806" s="10"/>
      <c r="C806" s="10" t="s">
        <v>685</v>
      </c>
      <c r="D806" s="205">
        <v>0.03</v>
      </c>
      <c r="E806" s="150">
        <f t="shared" si="39"/>
        <v>8020</v>
      </c>
      <c r="F806" s="150"/>
      <c r="G806" s="150"/>
      <c r="H806" s="150"/>
      <c r="I806" s="150"/>
      <c r="J806" s="150">
        <f>+인건비!$E$23</f>
        <v>267360</v>
      </c>
      <c r="K806" s="150">
        <f>TRUNC(D806*J806)</f>
        <v>8020</v>
      </c>
      <c r="L806" s="10"/>
    </row>
    <row r="807" spans="1:12" ht="18" customHeight="1">
      <c r="A807" s="143" t="s">
        <v>691</v>
      </c>
      <c r="B807" s="10"/>
      <c r="C807" s="10" t="s">
        <v>739</v>
      </c>
      <c r="D807" s="205">
        <v>0.18</v>
      </c>
      <c r="E807" s="150">
        <f t="shared" si="39"/>
        <v>270</v>
      </c>
      <c r="F807" s="150"/>
      <c r="G807" s="150"/>
      <c r="H807" s="150">
        <f>+재료비!$K$102</f>
        <v>1500</v>
      </c>
      <c r="I807" s="150">
        <f>TRUNC(D807*H807)</f>
        <v>270</v>
      </c>
      <c r="J807" s="150"/>
      <c r="K807" s="150"/>
      <c r="L807" s="10"/>
    </row>
    <row r="808" spans="1:12" ht="18" customHeight="1">
      <c r="A808" s="143" t="s">
        <v>1461</v>
      </c>
      <c r="B808" s="10"/>
      <c r="C808" s="10" t="s">
        <v>665</v>
      </c>
      <c r="D808" s="208">
        <v>3.3E-3</v>
      </c>
      <c r="E808" s="150">
        <f t="shared" si="39"/>
        <v>5247</v>
      </c>
      <c r="F808" s="150"/>
      <c r="G808" s="150"/>
      <c r="H808" s="150">
        <f>+재료비!$K$103</f>
        <v>1590000</v>
      </c>
      <c r="I808" s="150">
        <f>TRUNC(D808*H808)</f>
        <v>5247</v>
      </c>
      <c r="J808" s="150"/>
      <c r="K808" s="150"/>
      <c r="L808" s="10"/>
    </row>
    <row r="809" spans="1:12" ht="18" customHeight="1">
      <c r="A809" s="143" t="s">
        <v>185</v>
      </c>
      <c r="B809" s="10"/>
      <c r="C809" s="10" t="s">
        <v>665</v>
      </c>
      <c r="D809" s="208">
        <v>1.35E-2</v>
      </c>
      <c r="E809" s="150">
        <f t="shared" si="39"/>
        <v>5008</v>
      </c>
      <c r="F809" s="150"/>
      <c r="G809" s="150"/>
      <c r="H809" s="150">
        <f>+재료비!$K$108</f>
        <v>371000</v>
      </c>
      <c r="I809" s="150">
        <f>TRUNC(D809*H809)</f>
        <v>5008</v>
      </c>
      <c r="J809" s="150"/>
      <c r="K809" s="150"/>
      <c r="L809" s="10"/>
    </row>
    <row r="810" spans="1:12" ht="18" customHeight="1">
      <c r="A810" s="143" t="s">
        <v>681</v>
      </c>
      <c r="B810" s="10"/>
      <c r="C810" s="10" t="s">
        <v>739</v>
      </c>
      <c r="D810" s="151">
        <v>11.4</v>
      </c>
      <c r="E810" s="150">
        <f t="shared" si="39"/>
        <v>17168</v>
      </c>
      <c r="F810" s="150"/>
      <c r="G810" s="150"/>
      <c r="H810" s="150">
        <f>+재료비!$K$7</f>
        <v>1506</v>
      </c>
      <c r="I810" s="150">
        <f>TRUNC(D810*H810)</f>
        <v>17168</v>
      </c>
      <c r="J810" s="150"/>
      <c r="K810" s="150"/>
      <c r="L810" s="10"/>
    </row>
    <row r="811" spans="1:12" ht="18" customHeight="1">
      <c r="A811" s="143" t="s">
        <v>668</v>
      </c>
      <c r="B811" s="10" t="s">
        <v>1327</v>
      </c>
      <c r="C811" s="10" t="s">
        <v>666</v>
      </c>
      <c r="D811" s="151">
        <v>50</v>
      </c>
      <c r="E811" s="150">
        <f t="shared" si="39"/>
        <v>8584</v>
      </c>
      <c r="F811" s="150"/>
      <c r="G811" s="150"/>
      <c r="H811" s="150">
        <f>+I810</f>
        <v>17168</v>
      </c>
      <c r="I811" s="150">
        <f>TRUNC(D811/100*H811)</f>
        <v>8584</v>
      </c>
      <c r="J811" s="150"/>
      <c r="K811" s="150"/>
      <c r="L811" s="10"/>
    </row>
    <row r="812" spans="1:12" ht="18" customHeight="1">
      <c r="A812" s="143" t="s">
        <v>602</v>
      </c>
      <c r="B812" s="10" t="s">
        <v>1231</v>
      </c>
      <c r="C812" s="10" t="s">
        <v>770</v>
      </c>
      <c r="D812" s="205">
        <v>0.28999999999999998</v>
      </c>
      <c r="E812" s="150">
        <f t="shared" si="39"/>
        <v>41886</v>
      </c>
      <c r="F812" s="150"/>
      <c r="G812" s="150"/>
      <c r="H812" s="150"/>
      <c r="I812" s="150"/>
      <c r="J812" s="150">
        <f>+기계손료!$J$67</f>
        <v>144435</v>
      </c>
      <c r="K812" s="150">
        <f>TRUNC(D812*J812)</f>
        <v>41886</v>
      </c>
      <c r="L812" s="10"/>
    </row>
    <row r="813" spans="1:12" ht="18" customHeight="1">
      <c r="A813" s="143" t="s">
        <v>701</v>
      </c>
      <c r="B813" s="10"/>
      <c r="C813" s="10"/>
      <c r="D813" s="151"/>
      <c r="E813" s="150">
        <f>SUM(E801:E812)</f>
        <v>141975</v>
      </c>
      <c r="F813" s="150"/>
      <c r="G813" s="150">
        <f>SUM(G801:G812)</f>
        <v>22136</v>
      </c>
      <c r="H813" s="150"/>
      <c r="I813" s="150">
        <f>SUM(I801:I812)</f>
        <v>36277</v>
      </c>
      <c r="J813" s="150"/>
      <c r="K813" s="150">
        <f>SUM(K801:K812)</f>
        <v>83562</v>
      </c>
      <c r="L813" s="198"/>
    </row>
    <row r="814" spans="1:12" ht="18" customHeight="1">
      <c r="A814" s="143"/>
      <c r="B814" s="10"/>
      <c r="C814" s="10"/>
      <c r="D814" s="151"/>
      <c r="E814" s="150"/>
      <c r="F814" s="150"/>
      <c r="G814" s="150"/>
      <c r="H814" s="150"/>
      <c r="I814" s="150"/>
      <c r="J814" s="150"/>
      <c r="K814" s="150"/>
      <c r="L814" s="198"/>
    </row>
    <row r="815" spans="1:12" ht="18" customHeight="1">
      <c r="A815" s="199" t="s">
        <v>682</v>
      </c>
      <c r="B815" s="200" t="s">
        <v>1164</v>
      </c>
      <c r="C815" s="201"/>
      <c r="D815" s="202">
        <f>+집계표!$G$2</f>
        <v>1.1000000000000001</v>
      </c>
      <c r="E815" s="203">
        <f>(G815+I815+K815)</f>
        <v>24349</v>
      </c>
      <c r="F815" s="203"/>
      <c r="G815" s="203"/>
      <c r="H815" s="203"/>
      <c r="I815" s="203"/>
      <c r="J815" s="203">
        <f>+G813</f>
        <v>22136</v>
      </c>
      <c r="K815" s="203">
        <f>TRUNC(D815*J815)</f>
        <v>24349</v>
      </c>
      <c r="L815" s="10"/>
    </row>
    <row r="816" spans="1:12" ht="18" customHeight="1">
      <c r="A816" s="199" t="s">
        <v>670</v>
      </c>
      <c r="B816" s="200" t="s">
        <v>425</v>
      </c>
      <c r="C816" s="201"/>
      <c r="D816" s="202">
        <f>+집계표!$H$2</f>
        <v>0.2</v>
      </c>
      <c r="E816" s="203">
        <f>(G816+I816+K816)</f>
        <v>9297</v>
      </c>
      <c r="F816" s="203"/>
      <c r="G816" s="203"/>
      <c r="H816" s="203"/>
      <c r="I816" s="203"/>
      <c r="J816" s="203">
        <f>+J815+K815</f>
        <v>46485</v>
      </c>
      <c r="K816" s="203">
        <f>TRUNC(D816*J816)</f>
        <v>9297</v>
      </c>
      <c r="L816" s="10"/>
    </row>
    <row r="817" spans="1:12" ht="18" customHeight="1">
      <c r="A817" s="199" t="s">
        <v>718</v>
      </c>
      <c r="B817" s="200"/>
      <c r="C817" s="201"/>
      <c r="D817" s="204"/>
      <c r="E817" s="203">
        <f>SUM(E813:E816)</f>
        <v>175621</v>
      </c>
      <c r="F817" s="203"/>
      <c r="G817" s="203">
        <f>SUM(G813:G816)</f>
        <v>22136</v>
      </c>
      <c r="H817" s="203"/>
      <c r="I817" s="203">
        <f>SUM(I813:I816)</f>
        <v>36277</v>
      </c>
      <c r="J817" s="203"/>
      <c r="K817" s="203">
        <f>SUM(K813:K816)</f>
        <v>117208</v>
      </c>
      <c r="L817" s="10"/>
    </row>
    <row r="818" spans="1:12" ht="17.25" customHeight="1">
      <c r="A818" s="143"/>
      <c r="B818" s="10"/>
      <c r="C818" s="10"/>
      <c r="D818" s="151"/>
      <c r="E818" s="150"/>
      <c r="F818" s="150"/>
      <c r="G818" s="150"/>
      <c r="H818" s="150"/>
      <c r="I818" s="150"/>
      <c r="J818" s="150"/>
      <c r="K818" s="150"/>
      <c r="L818" s="10"/>
    </row>
    <row r="819" spans="1:12" ht="18" customHeight="1">
      <c r="A819" s="194" t="s">
        <v>1961</v>
      </c>
      <c r="B819" s="191"/>
      <c r="C819" s="10"/>
      <c r="D819" s="10"/>
      <c r="E819" s="195"/>
      <c r="F819" s="196"/>
      <c r="G819" s="195"/>
      <c r="H819" s="196"/>
      <c r="I819" s="195"/>
      <c r="J819" s="196"/>
      <c r="K819" s="195"/>
      <c r="L819" s="207"/>
    </row>
    <row r="820" spans="1:12" ht="18" customHeight="1">
      <c r="A820" s="143" t="s">
        <v>1154</v>
      </c>
      <c r="B820" s="139"/>
      <c r="C820" s="10" t="s">
        <v>685</v>
      </c>
      <c r="D820" s="205">
        <v>0.01</v>
      </c>
      <c r="E820" s="150">
        <f t="shared" ref="E820:E831" si="40">+G820+I820+K820</f>
        <v>2729</v>
      </c>
      <c r="F820" s="150">
        <f>+인건비!$D$6</f>
        <v>272915</v>
      </c>
      <c r="G820" s="150">
        <f>TRUNC(D820*F820)</f>
        <v>2729</v>
      </c>
      <c r="H820" s="192"/>
      <c r="I820" s="192"/>
      <c r="J820" s="192"/>
      <c r="K820" s="192"/>
      <c r="L820" s="10"/>
    </row>
    <row r="821" spans="1:12" ht="18" customHeight="1">
      <c r="A821" s="143" t="s">
        <v>1181</v>
      </c>
      <c r="B821" s="139"/>
      <c r="C821" s="10" t="s">
        <v>685</v>
      </c>
      <c r="D821" s="205">
        <v>0.04</v>
      </c>
      <c r="E821" s="150">
        <f t="shared" si="40"/>
        <v>9530</v>
      </c>
      <c r="F821" s="150">
        <f>+인건비!$D$9</f>
        <v>238259</v>
      </c>
      <c r="G821" s="150">
        <f>TRUNC(D821*F821)</f>
        <v>9530</v>
      </c>
      <c r="H821" s="192"/>
      <c r="I821" s="192"/>
      <c r="J821" s="192"/>
      <c r="K821" s="192"/>
      <c r="L821" s="10"/>
    </row>
    <row r="822" spans="1:12" ht="18" customHeight="1">
      <c r="A822" s="143" t="s">
        <v>678</v>
      </c>
      <c r="B822" s="10"/>
      <c r="C822" s="10" t="s">
        <v>685</v>
      </c>
      <c r="D822" s="205">
        <v>0.04</v>
      </c>
      <c r="E822" s="150">
        <f t="shared" si="40"/>
        <v>8938</v>
      </c>
      <c r="F822" s="150"/>
      <c r="G822" s="150"/>
      <c r="H822" s="150"/>
      <c r="I822" s="150"/>
      <c r="J822" s="150">
        <f>+인건비!$E$21</f>
        <v>223458</v>
      </c>
      <c r="K822" s="150">
        <f>TRUNC(D822*J822)</f>
        <v>8938</v>
      </c>
      <c r="L822" s="10"/>
    </row>
    <row r="823" spans="1:12" ht="18" customHeight="1">
      <c r="A823" s="143" t="s">
        <v>1187</v>
      </c>
      <c r="B823" s="10"/>
      <c r="C823" s="10" t="s">
        <v>685</v>
      </c>
      <c r="D823" s="205">
        <v>0.02</v>
      </c>
      <c r="E823" s="150">
        <f t="shared" si="40"/>
        <v>4284</v>
      </c>
      <c r="F823" s="150"/>
      <c r="G823" s="150"/>
      <c r="H823" s="150"/>
      <c r="I823" s="150"/>
      <c r="J823" s="150">
        <f>+인건비!$E$18</f>
        <v>214222</v>
      </c>
      <c r="K823" s="150">
        <f>TRUNC(D823*J823)</f>
        <v>4284</v>
      </c>
      <c r="L823" s="10"/>
    </row>
    <row r="824" spans="1:12" ht="18" customHeight="1">
      <c r="A824" s="143" t="s">
        <v>1182</v>
      </c>
      <c r="B824" s="10"/>
      <c r="C824" s="10" t="s">
        <v>685</v>
      </c>
      <c r="D824" s="205">
        <v>0.04</v>
      </c>
      <c r="E824" s="150">
        <f t="shared" si="40"/>
        <v>6621</v>
      </c>
      <c r="F824" s="150"/>
      <c r="G824" s="150"/>
      <c r="H824" s="150"/>
      <c r="I824" s="150"/>
      <c r="J824" s="150">
        <f>+인건비!$E$17</f>
        <v>165545</v>
      </c>
      <c r="K824" s="150">
        <f>TRUNC(D824*J824)</f>
        <v>6621</v>
      </c>
      <c r="L824" s="10"/>
    </row>
    <row r="825" spans="1:12" ht="18" customHeight="1">
      <c r="A825" s="143" t="s">
        <v>1204</v>
      </c>
      <c r="B825" s="10"/>
      <c r="C825" s="10" t="s">
        <v>685</v>
      </c>
      <c r="D825" s="205">
        <v>0.02</v>
      </c>
      <c r="E825" s="150">
        <f t="shared" si="40"/>
        <v>5347</v>
      </c>
      <c r="F825" s="150"/>
      <c r="G825" s="150"/>
      <c r="H825" s="150"/>
      <c r="I825" s="150"/>
      <c r="J825" s="150">
        <f>+인건비!$E$23</f>
        <v>267360</v>
      </c>
      <c r="K825" s="150">
        <f>TRUNC(D825*J825)</f>
        <v>5347</v>
      </c>
      <c r="L825" s="10"/>
    </row>
    <row r="826" spans="1:12" ht="18" customHeight="1">
      <c r="A826" s="143" t="s">
        <v>691</v>
      </c>
      <c r="B826" s="10"/>
      <c r="C826" s="10" t="s">
        <v>739</v>
      </c>
      <c r="D826" s="205">
        <v>0.19</v>
      </c>
      <c r="E826" s="150">
        <f t="shared" si="40"/>
        <v>285</v>
      </c>
      <c r="F826" s="150"/>
      <c r="G826" s="150"/>
      <c r="H826" s="150">
        <f>+재료비!$K$102</f>
        <v>1500</v>
      </c>
      <c r="I826" s="150">
        <f>TRUNC(D826*H826)</f>
        <v>285</v>
      </c>
      <c r="J826" s="150"/>
      <c r="K826" s="150"/>
      <c r="L826" s="10"/>
    </row>
    <row r="827" spans="1:12" ht="18" customHeight="1">
      <c r="A827" s="143" t="s">
        <v>1461</v>
      </c>
      <c r="B827" s="10"/>
      <c r="C827" s="10" t="s">
        <v>665</v>
      </c>
      <c r="D827" s="208">
        <v>4.0000000000000002E-4</v>
      </c>
      <c r="E827" s="150">
        <f t="shared" si="40"/>
        <v>636</v>
      </c>
      <c r="F827" s="150"/>
      <c r="G827" s="150"/>
      <c r="H827" s="150">
        <f>+재료비!$K$104</f>
        <v>1590000</v>
      </c>
      <c r="I827" s="150">
        <f>TRUNC(D827*H827)</f>
        <v>636</v>
      </c>
      <c r="J827" s="150"/>
      <c r="K827" s="150"/>
      <c r="L827" s="10"/>
    </row>
    <row r="828" spans="1:12" ht="18" customHeight="1">
      <c r="A828" s="143" t="s">
        <v>185</v>
      </c>
      <c r="B828" s="10"/>
      <c r="C828" s="10" t="s">
        <v>665</v>
      </c>
      <c r="D828" s="208">
        <v>1.8E-3</v>
      </c>
      <c r="E828" s="150">
        <f t="shared" si="40"/>
        <v>1144</v>
      </c>
      <c r="F828" s="150"/>
      <c r="G828" s="150"/>
      <c r="H828" s="150">
        <f>+재료비!$K$109</f>
        <v>636000</v>
      </c>
      <c r="I828" s="150">
        <f>TRUNC(D828*H828)</f>
        <v>1144</v>
      </c>
      <c r="J828" s="150"/>
      <c r="K828" s="150"/>
      <c r="L828" s="10"/>
    </row>
    <row r="829" spans="1:12" ht="18" customHeight="1">
      <c r="A829" s="143" t="s">
        <v>681</v>
      </c>
      <c r="B829" s="10"/>
      <c r="C829" s="10" t="s">
        <v>739</v>
      </c>
      <c r="D829" s="151">
        <v>5.5</v>
      </c>
      <c r="E829" s="150">
        <f t="shared" si="40"/>
        <v>8283</v>
      </c>
      <c r="F829" s="150"/>
      <c r="G829" s="150"/>
      <c r="H829" s="150">
        <f>+재료비!$K$7</f>
        <v>1506</v>
      </c>
      <c r="I829" s="150">
        <f>TRUNC(D829*H829)</f>
        <v>8283</v>
      </c>
      <c r="J829" s="150"/>
      <c r="K829" s="150"/>
      <c r="L829" s="10"/>
    </row>
    <row r="830" spans="1:12" ht="18" customHeight="1">
      <c r="A830" s="143" t="s">
        <v>668</v>
      </c>
      <c r="B830" s="10" t="s">
        <v>1327</v>
      </c>
      <c r="C830" s="10" t="s">
        <v>666</v>
      </c>
      <c r="D830" s="151">
        <v>50</v>
      </c>
      <c r="E830" s="150">
        <f t="shared" si="40"/>
        <v>4141</v>
      </c>
      <c r="F830" s="150"/>
      <c r="G830" s="150"/>
      <c r="H830" s="150">
        <f>+I829</f>
        <v>8283</v>
      </c>
      <c r="I830" s="150">
        <f>TRUNC(D830/100*H830)</f>
        <v>4141</v>
      </c>
      <c r="J830" s="150"/>
      <c r="K830" s="150"/>
      <c r="L830" s="10"/>
    </row>
    <row r="831" spans="1:12" ht="18" customHeight="1">
      <c r="A831" s="143" t="s">
        <v>602</v>
      </c>
      <c r="B831" s="10" t="s">
        <v>1231</v>
      </c>
      <c r="C831" s="10" t="s">
        <v>770</v>
      </c>
      <c r="D831" s="205">
        <v>0.14000000000000001</v>
      </c>
      <c r="E831" s="150">
        <f t="shared" si="40"/>
        <v>20220</v>
      </c>
      <c r="F831" s="150"/>
      <c r="G831" s="150"/>
      <c r="H831" s="150"/>
      <c r="I831" s="150"/>
      <c r="J831" s="150">
        <f>+기계손료!$J$67</f>
        <v>144435</v>
      </c>
      <c r="K831" s="150">
        <f>TRUNC(D831*J831)</f>
        <v>20220</v>
      </c>
      <c r="L831" s="10"/>
    </row>
    <row r="832" spans="1:12" ht="18" customHeight="1">
      <c r="A832" s="143" t="s">
        <v>701</v>
      </c>
      <c r="B832" s="10"/>
      <c r="C832" s="10"/>
      <c r="D832" s="151"/>
      <c r="E832" s="150">
        <f>SUM(E820:E831)</f>
        <v>72158</v>
      </c>
      <c r="F832" s="150"/>
      <c r="G832" s="150">
        <f>SUM(G820:G831)</f>
        <v>12259</v>
      </c>
      <c r="H832" s="150"/>
      <c r="I832" s="150">
        <f>SUM(I820:I831)</f>
        <v>14489</v>
      </c>
      <c r="J832" s="150"/>
      <c r="K832" s="150">
        <f>SUM(K820:K831)</f>
        <v>45410</v>
      </c>
      <c r="L832" s="198"/>
    </row>
    <row r="833" spans="1:12" ht="18" customHeight="1">
      <c r="A833" s="143"/>
      <c r="B833" s="10"/>
      <c r="C833" s="10"/>
      <c r="D833" s="151"/>
      <c r="E833" s="150"/>
      <c r="F833" s="150"/>
      <c r="G833" s="150"/>
      <c r="H833" s="150"/>
      <c r="I833" s="150"/>
      <c r="J833" s="150"/>
      <c r="K833" s="150"/>
      <c r="L833" s="198"/>
    </row>
    <row r="834" spans="1:12" ht="18" customHeight="1">
      <c r="A834" s="199" t="s">
        <v>682</v>
      </c>
      <c r="B834" s="200" t="s">
        <v>1164</v>
      </c>
      <c r="C834" s="201"/>
      <c r="D834" s="202">
        <f>+집계표!$G$2</f>
        <v>1.1000000000000001</v>
      </c>
      <c r="E834" s="203">
        <f>(G834+I834+K834)</f>
        <v>13484</v>
      </c>
      <c r="F834" s="203"/>
      <c r="G834" s="203"/>
      <c r="H834" s="203"/>
      <c r="I834" s="203"/>
      <c r="J834" s="203">
        <f>+G832</f>
        <v>12259</v>
      </c>
      <c r="K834" s="203">
        <f>TRUNC(D834*J834)</f>
        <v>13484</v>
      </c>
      <c r="L834" s="10"/>
    </row>
    <row r="835" spans="1:12" ht="18" customHeight="1">
      <c r="A835" s="199" t="s">
        <v>670</v>
      </c>
      <c r="B835" s="200" t="s">
        <v>425</v>
      </c>
      <c r="C835" s="201"/>
      <c r="D835" s="202">
        <f>+집계표!$H$2</f>
        <v>0.2</v>
      </c>
      <c r="E835" s="203">
        <f>(G835+I835+K835)</f>
        <v>5148</v>
      </c>
      <c r="F835" s="203"/>
      <c r="G835" s="203"/>
      <c r="H835" s="203"/>
      <c r="I835" s="203"/>
      <c r="J835" s="203">
        <f>+J834+K834</f>
        <v>25743</v>
      </c>
      <c r="K835" s="203">
        <f>TRUNC(D835*J835)</f>
        <v>5148</v>
      </c>
      <c r="L835" s="10"/>
    </row>
    <row r="836" spans="1:12" ht="18" customHeight="1">
      <c r="A836" s="199" t="s">
        <v>718</v>
      </c>
      <c r="B836" s="200"/>
      <c r="C836" s="201"/>
      <c r="D836" s="204"/>
      <c r="E836" s="203">
        <f>SUM(E832:E835)</f>
        <v>90790</v>
      </c>
      <c r="F836" s="203"/>
      <c r="G836" s="203">
        <f>SUM(G832:G835)</f>
        <v>12259</v>
      </c>
      <c r="H836" s="203"/>
      <c r="I836" s="203">
        <f>SUM(I832:I835)</f>
        <v>14489</v>
      </c>
      <c r="J836" s="203"/>
      <c r="K836" s="203">
        <f>SUM(K832:K835)</f>
        <v>64042</v>
      </c>
      <c r="L836" s="10"/>
    </row>
    <row r="837" spans="1:12" ht="17.25" customHeight="1">
      <c r="A837" s="143"/>
      <c r="B837" s="10"/>
      <c r="C837" s="10"/>
      <c r="D837" s="151"/>
      <c r="E837" s="150"/>
      <c r="F837" s="150"/>
      <c r="G837" s="150"/>
      <c r="H837" s="150"/>
      <c r="I837" s="150"/>
      <c r="J837" s="150"/>
      <c r="K837" s="150"/>
      <c r="L837" s="10"/>
    </row>
    <row r="838" spans="1:12" ht="18" customHeight="1">
      <c r="A838" s="194" t="s">
        <v>1971</v>
      </c>
      <c r="B838" s="191"/>
      <c r="C838" s="10"/>
      <c r="D838" s="10"/>
      <c r="E838" s="195"/>
      <c r="F838" s="196"/>
      <c r="G838" s="195"/>
      <c r="H838" s="196"/>
      <c r="I838" s="195"/>
      <c r="J838" s="196"/>
      <c r="K838" s="195"/>
      <c r="L838" s="207"/>
    </row>
    <row r="839" spans="1:12" ht="18" customHeight="1">
      <c r="A839" s="143" t="s">
        <v>1154</v>
      </c>
      <c r="B839" s="139"/>
      <c r="C839" s="10" t="s">
        <v>685</v>
      </c>
      <c r="D839" s="205">
        <v>0.02</v>
      </c>
      <c r="E839" s="150">
        <f t="shared" ref="E839:E850" si="41">+G839+I839+K839</f>
        <v>5458</v>
      </c>
      <c r="F839" s="150">
        <f>+인건비!$D$6</f>
        <v>272915</v>
      </c>
      <c r="G839" s="150">
        <f>TRUNC(D839*F839)</f>
        <v>5458</v>
      </c>
      <c r="H839" s="192"/>
      <c r="I839" s="192"/>
      <c r="J839" s="192"/>
      <c r="K839" s="192"/>
      <c r="L839" s="10"/>
    </row>
    <row r="840" spans="1:12" ht="18" customHeight="1">
      <c r="A840" s="143" t="s">
        <v>1181</v>
      </c>
      <c r="B840" s="139"/>
      <c r="C840" s="10" t="s">
        <v>685</v>
      </c>
      <c r="D840" s="205">
        <v>7.0000000000000007E-2</v>
      </c>
      <c r="E840" s="150">
        <f t="shared" si="41"/>
        <v>16678</v>
      </c>
      <c r="F840" s="150">
        <f>+인건비!$D$9</f>
        <v>238259</v>
      </c>
      <c r="G840" s="150">
        <f>TRUNC(D840*F840)</f>
        <v>16678</v>
      </c>
      <c r="H840" s="192"/>
      <c r="I840" s="192"/>
      <c r="J840" s="192"/>
      <c r="K840" s="192"/>
      <c r="L840" s="10"/>
    </row>
    <row r="841" spans="1:12" ht="18" customHeight="1">
      <c r="A841" s="143" t="s">
        <v>678</v>
      </c>
      <c r="B841" s="10"/>
      <c r="C841" s="10" t="s">
        <v>685</v>
      </c>
      <c r="D841" s="205">
        <v>7.0000000000000007E-2</v>
      </c>
      <c r="E841" s="150">
        <f t="shared" si="41"/>
        <v>15642</v>
      </c>
      <c r="F841" s="150"/>
      <c r="G841" s="150"/>
      <c r="H841" s="150"/>
      <c r="I841" s="150"/>
      <c r="J841" s="150">
        <f>+인건비!$E$21</f>
        <v>223458</v>
      </c>
      <c r="K841" s="150">
        <f>TRUNC(D841*J841)</f>
        <v>15642</v>
      </c>
      <c r="L841" s="10"/>
    </row>
    <row r="842" spans="1:12" ht="18" customHeight="1">
      <c r="A842" s="143" t="s">
        <v>1187</v>
      </c>
      <c r="B842" s="10"/>
      <c r="C842" s="10" t="s">
        <v>685</v>
      </c>
      <c r="D842" s="205">
        <v>0.04</v>
      </c>
      <c r="E842" s="150">
        <f t="shared" si="41"/>
        <v>8568</v>
      </c>
      <c r="F842" s="150"/>
      <c r="G842" s="150"/>
      <c r="H842" s="150"/>
      <c r="I842" s="150"/>
      <c r="J842" s="150">
        <f>+인건비!$E$18</f>
        <v>214222</v>
      </c>
      <c r="K842" s="150">
        <f>TRUNC(D842*J842)</f>
        <v>8568</v>
      </c>
      <c r="L842" s="10"/>
    </row>
    <row r="843" spans="1:12" ht="18" customHeight="1">
      <c r="A843" s="143" t="s">
        <v>1182</v>
      </c>
      <c r="B843" s="10"/>
      <c r="C843" s="10" t="s">
        <v>685</v>
      </c>
      <c r="D843" s="205">
        <v>7.0000000000000007E-2</v>
      </c>
      <c r="E843" s="150">
        <f t="shared" si="41"/>
        <v>11588</v>
      </c>
      <c r="F843" s="150"/>
      <c r="G843" s="150"/>
      <c r="H843" s="150"/>
      <c r="I843" s="150"/>
      <c r="J843" s="150">
        <f>+인건비!$E$17</f>
        <v>165545</v>
      </c>
      <c r="K843" s="150">
        <f>TRUNC(D843*J843)</f>
        <v>11588</v>
      </c>
      <c r="L843" s="10"/>
    </row>
    <row r="844" spans="1:12" ht="18" customHeight="1">
      <c r="A844" s="143" t="s">
        <v>1204</v>
      </c>
      <c r="B844" s="10"/>
      <c r="C844" s="10" t="s">
        <v>685</v>
      </c>
      <c r="D844" s="205">
        <v>0.04</v>
      </c>
      <c r="E844" s="150">
        <f t="shared" si="41"/>
        <v>10694</v>
      </c>
      <c r="F844" s="150"/>
      <c r="G844" s="150"/>
      <c r="H844" s="150"/>
      <c r="I844" s="150"/>
      <c r="J844" s="150">
        <f>+인건비!$E$23</f>
        <v>267360</v>
      </c>
      <c r="K844" s="150">
        <f>TRUNC(D844*J844)</f>
        <v>10694</v>
      </c>
      <c r="L844" s="10"/>
    </row>
    <row r="845" spans="1:12" ht="18" customHeight="1">
      <c r="A845" s="143" t="s">
        <v>691</v>
      </c>
      <c r="B845" s="10"/>
      <c r="C845" s="10" t="s">
        <v>739</v>
      </c>
      <c r="D845" s="205">
        <v>0.24</v>
      </c>
      <c r="E845" s="150">
        <f t="shared" si="41"/>
        <v>360</v>
      </c>
      <c r="F845" s="150"/>
      <c r="G845" s="150"/>
      <c r="H845" s="150">
        <f>+재료비!$K$102</f>
        <v>1500</v>
      </c>
      <c r="I845" s="150">
        <f>TRUNC(D845*H845)</f>
        <v>360</v>
      </c>
      <c r="J845" s="150"/>
      <c r="K845" s="150"/>
      <c r="L845" s="10"/>
    </row>
    <row r="846" spans="1:12" ht="18" customHeight="1">
      <c r="A846" s="143" t="s">
        <v>1461</v>
      </c>
      <c r="B846" s="10"/>
      <c r="C846" s="10" t="s">
        <v>665</v>
      </c>
      <c r="D846" s="208">
        <v>1.1000000000000001E-3</v>
      </c>
      <c r="E846" s="150">
        <f t="shared" si="41"/>
        <v>1749</v>
      </c>
      <c r="F846" s="150"/>
      <c r="G846" s="150"/>
      <c r="H846" s="150">
        <f>+재료비!$K$104</f>
        <v>1590000</v>
      </c>
      <c r="I846" s="150">
        <f>TRUNC(D846*H846)</f>
        <v>1749</v>
      </c>
      <c r="J846" s="150"/>
      <c r="K846" s="150"/>
      <c r="L846" s="10"/>
    </row>
    <row r="847" spans="1:12" ht="18" customHeight="1">
      <c r="A847" s="143" t="s">
        <v>185</v>
      </c>
      <c r="B847" s="10"/>
      <c r="C847" s="10" t="s">
        <v>665</v>
      </c>
      <c r="D847" s="208">
        <v>4.3E-3</v>
      </c>
      <c r="E847" s="150">
        <f t="shared" si="41"/>
        <v>2734</v>
      </c>
      <c r="F847" s="150"/>
      <c r="G847" s="150"/>
      <c r="H847" s="150">
        <f>+재료비!$K$109</f>
        <v>636000</v>
      </c>
      <c r="I847" s="150">
        <f>TRUNC(D847*H847)</f>
        <v>2734</v>
      </c>
      <c r="J847" s="150"/>
      <c r="K847" s="150"/>
      <c r="L847" s="10"/>
    </row>
    <row r="848" spans="1:12" ht="18" customHeight="1">
      <c r="A848" s="143" t="s">
        <v>681</v>
      </c>
      <c r="B848" s="10"/>
      <c r="C848" s="10" t="s">
        <v>739</v>
      </c>
      <c r="D848" s="151">
        <v>11.4</v>
      </c>
      <c r="E848" s="150">
        <f t="shared" si="41"/>
        <v>17168</v>
      </c>
      <c r="F848" s="150"/>
      <c r="G848" s="150"/>
      <c r="H848" s="150">
        <f>+재료비!$K$7</f>
        <v>1506</v>
      </c>
      <c r="I848" s="150">
        <f>TRUNC(D848*H848)</f>
        <v>17168</v>
      </c>
      <c r="J848" s="150"/>
      <c r="K848" s="150"/>
      <c r="L848" s="10"/>
    </row>
    <row r="849" spans="1:12" ht="18" customHeight="1">
      <c r="A849" s="143" t="s">
        <v>668</v>
      </c>
      <c r="B849" s="10" t="s">
        <v>1327</v>
      </c>
      <c r="C849" s="10" t="s">
        <v>666</v>
      </c>
      <c r="D849" s="151">
        <v>50</v>
      </c>
      <c r="E849" s="150">
        <f t="shared" si="41"/>
        <v>8584</v>
      </c>
      <c r="F849" s="150"/>
      <c r="G849" s="150"/>
      <c r="H849" s="150">
        <f>+I848</f>
        <v>17168</v>
      </c>
      <c r="I849" s="150">
        <f>TRUNC(D849/100*H849)</f>
        <v>8584</v>
      </c>
      <c r="J849" s="150"/>
      <c r="K849" s="150"/>
      <c r="L849" s="10"/>
    </row>
    <row r="850" spans="1:12" ht="18" customHeight="1">
      <c r="A850" s="143" t="s">
        <v>602</v>
      </c>
      <c r="B850" s="10" t="s">
        <v>1231</v>
      </c>
      <c r="C850" s="10" t="s">
        <v>770</v>
      </c>
      <c r="D850" s="205">
        <v>0.28999999999999998</v>
      </c>
      <c r="E850" s="150">
        <f t="shared" si="41"/>
        <v>41886</v>
      </c>
      <c r="F850" s="150"/>
      <c r="G850" s="150"/>
      <c r="H850" s="150"/>
      <c r="I850" s="150"/>
      <c r="J850" s="150">
        <f>+기계손료!$J$67</f>
        <v>144435</v>
      </c>
      <c r="K850" s="150">
        <f>TRUNC(D850*J850)</f>
        <v>41886</v>
      </c>
      <c r="L850" s="10"/>
    </row>
    <row r="851" spans="1:12" ht="18" customHeight="1">
      <c r="A851" s="143" t="s">
        <v>701</v>
      </c>
      <c r="B851" s="10"/>
      <c r="C851" s="10"/>
      <c r="D851" s="151"/>
      <c r="E851" s="150">
        <f>SUM(E839:E850)</f>
        <v>141109</v>
      </c>
      <c r="F851" s="150"/>
      <c r="G851" s="150">
        <f>SUM(G839:G850)</f>
        <v>22136</v>
      </c>
      <c r="H851" s="150"/>
      <c r="I851" s="150">
        <f>SUM(I839:I850)</f>
        <v>30595</v>
      </c>
      <c r="J851" s="150"/>
      <c r="K851" s="150">
        <f>SUM(K839:K850)</f>
        <v>88378</v>
      </c>
      <c r="L851" s="198"/>
    </row>
    <row r="852" spans="1:12" ht="18" customHeight="1">
      <c r="A852" s="143"/>
      <c r="B852" s="10"/>
      <c r="C852" s="10"/>
      <c r="D852" s="151"/>
      <c r="E852" s="150"/>
      <c r="F852" s="150"/>
      <c r="G852" s="150"/>
      <c r="H852" s="150"/>
      <c r="I852" s="150"/>
      <c r="J852" s="150"/>
      <c r="K852" s="150"/>
      <c r="L852" s="198"/>
    </row>
    <row r="853" spans="1:12" ht="18" customHeight="1">
      <c r="A853" s="199" t="s">
        <v>682</v>
      </c>
      <c r="B853" s="200" t="s">
        <v>1164</v>
      </c>
      <c r="C853" s="201"/>
      <c r="D853" s="202">
        <f>+집계표!$G$2</f>
        <v>1.1000000000000001</v>
      </c>
      <c r="E853" s="203">
        <f>(G853+I853+K853)</f>
        <v>24349</v>
      </c>
      <c r="F853" s="203"/>
      <c r="G853" s="203"/>
      <c r="H853" s="203"/>
      <c r="I853" s="203"/>
      <c r="J853" s="203">
        <f>+G851</f>
        <v>22136</v>
      </c>
      <c r="K853" s="203">
        <f>TRUNC(D853*J853)</f>
        <v>24349</v>
      </c>
      <c r="L853" s="10"/>
    </row>
    <row r="854" spans="1:12" ht="18" customHeight="1">
      <c r="A854" s="199" t="s">
        <v>670</v>
      </c>
      <c r="B854" s="200" t="s">
        <v>425</v>
      </c>
      <c r="C854" s="201"/>
      <c r="D854" s="202">
        <f>+집계표!$H$2</f>
        <v>0.2</v>
      </c>
      <c r="E854" s="203">
        <f>(G854+I854+K854)</f>
        <v>9297</v>
      </c>
      <c r="F854" s="203"/>
      <c r="G854" s="203"/>
      <c r="H854" s="203"/>
      <c r="I854" s="203"/>
      <c r="J854" s="203">
        <f>+J853+K853</f>
        <v>46485</v>
      </c>
      <c r="K854" s="203">
        <f>TRUNC(D854*J854)</f>
        <v>9297</v>
      </c>
      <c r="L854" s="10"/>
    </row>
    <row r="855" spans="1:12" ht="18" customHeight="1">
      <c r="A855" s="199" t="s">
        <v>718</v>
      </c>
      <c r="B855" s="200"/>
      <c r="C855" s="201"/>
      <c r="D855" s="204"/>
      <c r="E855" s="203">
        <f>SUM(E851:E854)</f>
        <v>174755</v>
      </c>
      <c r="F855" s="203"/>
      <c r="G855" s="203">
        <f>SUM(G851:G854)</f>
        <v>22136</v>
      </c>
      <c r="H855" s="203"/>
      <c r="I855" s="203">
        <f>SUM(I851:I854)</f>
        <v>30595</v>
      </c>
      <c r="J855" s="203"/>
      <c r="K855" s="203">
        <f>SUM(K851:K854)</f>
        <v>122024</v>
      </c>
      <c r="L855" s="10"/>
    </row>
    <row r="856" spans="1:12" ht="17.25" customHeight="1">
      <c r="A856" s="143"/>
      <c r="B856" s="10"/>
      <c r="C856" s="10"/>
      <c r="D856" s="151"/>
      <c r="E856" s="150"/>
      <c r="F856" s="150"/>
      <c r="G856" s="150"/>
      <c r="H856" s="150"/>
      <c r="I856" s="150"/>
      <c r="J856" s="150"/>
      <c r="K856" s="150"/>
      <c r="L856" s="10"/>
    </row>
    <row r="857" spans="1:12" ht="17.25" customHeight="1">
      <c r="A857" s="143"/>
      <c r="B857" s="10"/>
      <c r="C857" s="10"/>
      <c r="D857" s="151"/>
      <c r="E857" s="150"/>
      <c r="F857" s="150"/>
      <c r="G857" s="150"/>
      <c r="H857" s="150"/>
      <c r="I857" s="150"/>
      <c r="J857" s="150"/>
      <c r="K857" s="150"/>
      <c r="L857" s="10"/>
    </row>
    <row r="858" spans="1:12" ht="18" customHeight="1">
      <c r="A858" s="194" t="s">
        <v>1962</v>
      </c>
      <c r="B858" s="191"/>
      <c r="C858" s="10"/>
      <c r="D858" s="10"/>
      <c r="E858" s="195"/>
      <c r="F858" s="196"/>
      <c r="G858" s="195"/>
      <c r="H858" s="196"/>
      <c r="I858" s="195"/>
      <c r="J858" s="196"/>
      <c r="K858" s="195"/>
      <c r="L858" s="207"/>
    </row>
    <row r="859" spans="1:12" ht="18" customHeight="1">
      <c r="A859" s="143" t="s">
        <v>1154</v>
      </c>
      <c r="B859" s="139"/>
      <c r="C859" s="10" t="s">
        <v>685</v>
      </c>
      <c r="D859" s="205">
        <v>0.03</v>
      </c>
      <c r="E859" s="150">
        <f t="shared" ref="E859:E870" si="42">+G859+I859+K859</f>
        <v>8187</v>
      </c>
      <c r="F859" s="150">
        <f>+인건비!$D$6</f>
        <v>272915</v>
      </c>
      <c r="G859" s="150">
        <f>TRUNC(D859*F859)</f>
        <v>8187</v>
      </c>
      <c r="H859" s="192"/>
      <c r="I859" s="192"/>
      <c r="J859" s="192"/>
      <c r="K859" s="192"/>
      <c r="L859" s="10"/>
    </row>
    <row r="860" spans="1:12" ht="18" customHeight="1">
      <c r="A860" s="143" t="s">
        <v>1181</v>
      </c>
      <c r="B860" s="139"/>
      <c r="C860" s="10" t="s">
        <v>685</v>
      </c>
      <c r="D860" s="151">
        <v>0.1</v>
      </c>
      <c r="E860" s="150">
        <f t="shared" si="42"/>
        <v>23825</v>
      </c>
      <c r="F860" s="150">
        <f>+인건비!$D$9</f>
        <v>238259</v>
      </c>
      <c r="G860" s="150">
        <f>TRUNC(D860*F860)</f>
        <v>23825</v>
      </c>
      <c r="H860" s="192"/>
      <c r="I860" s="192"/>
      <c r="J860" s="192"/>
      <c r="K860" s="192"/>
      <c r="L860" s="10"/>
    </row>
    <row r="861" spans="1:12" ht="18" customHeight="1">
      <c r="A861" s="143" t="s">
        <v>678</v>
      </c>
      <c r="B861" s="10"/>
      <c r="C861" s="10" t="s">
        <v>685</v>
      </c>
      <c r="D861" s="151">
        <v>0.1</v>
      </c>
      <c r="E861" s="150">
        <f t="shared" si="42"/>
        <v>22345</v>
      </c>
      <c r="F861" s="150"/>
      <c r="G861" s="150"/>
      <c r="H861" s="150"/>
      <c r="I861" s="150"/>
      <c r="J861" s="150">
        <f>+인건비!$E$21</f>
        <v>223458</v>
      </c>
      <c r="K861" s="150">
        <f>TRUNC(D861*J861)</f>
        <v>22345</v>
      </c>
      <c r="L861" s="10"/>
    </row>
    <row r="862" spans="1:12" ht="18" customHeight="1">
      <c r="A862" s="143" t="s">
        <v>1187</v>
      </c>
      <c r="B862" s="10"/>
      <c r="C862" s="10" t="s">
        <v>685</v>
      </c>
      <c r="D862" s="205">
        <v>0.05</v>
      </c>
      <c r="E862" s="150">
        <f t="shared" si="42"/>
        <v>10711</v>
      </c>
      <c r="F862" s="150"/>
      <c r="G862" s="150"/>
      <c r="H862" s="150"/>
      <c r="I862" s="150"/>
      <c r="J862" s="150">
        <f>+인건비!$E$18</f>
        <v>214222</v>
      </c>
      <c r="K862" s="150">
        <f>TRUNC(D862*J862)</f>
        <v>10711</v>
      </c>
      <c r="L862" s="10"/>
    </row>
    <row r="863" spans="1:12" ht="18" customHeight="1">
      <c r="A863" s="143" t="s">
        <v>1182</v>
      </c>
      <c r="B863" s="10"/>
      <c r="C863" s="10" t="s">
        <v>685</v>
      </c>
      <c r="D863" s="151">
        <v>0.1</v>
      </c>
      <c r="E863" s="150">
        <f t="shared" si="42"/>
        <v>16554</v>
      </c>
      <c r="F863" s="150"/>
      <c r="G863" s="150"/>
      <c r="H863" s="150"/>
      <c r="I863" s="150"/>
      <c r="J863" s="150">
        <f>+인건비!$E$17</f>
        <v>165545</v>
      </c>
      <c r="K863" s="150">
        <f>TRUNC(D863*J863)</f>
        <v>16554</v>
      </c>
      <c r="L863" s="10"/>
    </row>
    <row r="864" spans="1:12" ht="18" customHeight="1">
      <c r="A864" s="143" t="s">
        <v>1204</v>
      </c>
      <c r="B864" s="10"/>
      <c r="C864" s="10" t="s">
        <v>685</v>
      </c>
      <c r="D864" s="205">
        <v>0.05</v>
      </c>
      <c r="E864" s="150">
        <f t="shared" si="42"/>
        <v>13368</v>
      </c>
      <c r="F864" s="150"/>
      <c r="G864" s="150"/>
      <c r="H864" s="150"/>
      <c r="I864" s="150"/>
      <c r="J864" s="150">
        <f>+인건비!$E$23</f>
        <v>267360</v>
      </c>
      <c r="K864" s="150">
        <f>TRUNC(D864*J864)</f>
        <v>13368</v>
      </c>
      <c r="L864" s="10"/>
    </row>
    <row r="865" spans="1:12" ht="18" customHeight="1">
      <c r="A865" s="143" t="s">
        <v>691</v>
      </c>
      <c r="B865" s="10"/>
      <c r="C865" s="10" t="s">
        <v>739</v>
      </c>
      <c r="D865" s="205">
        <v>0.45</v>
      </c>
      <c r="E865" s="150">
        <f t="shared" si="42"/>
        <v>675</v>
      </c>
      <c r="F865" s="150"/>
      <c r="G865" s="150"/>
      <c r="H865" s="150">
        <f>+재료비!$K$102</f>
        <v>1500</v>
      </c>
      <c r="I865" s="150">
        <f>TRUNC(D865*H865)</f>
        <v>675</v>
      </c>
      <c r="J865" s="150"/>
      <c r="K865" s="150"/>
      <c r="L865" s="10"/>
    </row>
    <row r="866" spans="1:12" ht="18" customHeight="1">
      <c r="A866" s="143" t="s">
        <v>1461</v>
      </c>
      <c r="B866" s="10"/>
      <c r="C866" s="10" t="s">
        <v>665</v>
      </c>
      <c r="D866" s="208">
        <v>3.3E-3</v>
      </c>
      <c r="E866" s="150">
        <f t="shared" si="42"/>
        <v>5247</v>
      </c>
      <c r="F866" s="150"/>
      <c r="G866" s="150"/>
      <c r="H866" s="150">
        <f>+재료비!$K$104</f>
        <v>1590000</v>
      </c>
      <c r="I866" s="150">
        <f>TRUNC(D866*H866)</f>
        <v>5247</v>
      </c>
      <c r="J866" s="150"/>
      <c r="K866" s="150"/>
      <c r="L866" s="10"/>
    </row>
    <row r="867" spans="1:12" ht="18" customHeight="1">
      <c r="A867" s="143" t="s">
        <v>185</v>
      </c>
      <c r="B867" s="10"/>
      <c r="C867" s="10" t="s">
        <v>665</v>
      </c>
      <c r="D867" s="208">
        <v>1.35E-2</v>
      </c>
      <c r="E867" s="150">
        <f t="shared" si="42"/>
        <v>8586</v>
      </c>
      <c r="F867" s="150"/>
      <c r="G867" s="150"/>
      <c r="H867" s="150">
        <f>+재료비!$K$109</f>
        <v>636000</v>
      </c>
      <c r="I867" s="150">
        <f>TRUNC(D867*H867)</f>
        <v>8586</v>
      </c>
      <c r="J867" s="150"/>
      <c r="K867" s="150"/>
      <c r="L867" s="10"/>
    </row>
    <row r="868" spans="1:12" ht="18" customHeight="1">
      <c r="A868" s="143" t="s">
        <v>681</v>
      </c>
      <c r="B868" s="10"/>
      <c r="C868" s="10" t="s">
        <v>739</v>
      </c>
      <c r="D868" s="151">
        <v>16.100000000000001</v>
      </c>
      <c r="E868" s="150">
        <f t="shared" si="42"/>
        <v>24246</v>
      </c>
      <c r="F868" s="150"/>
      <c r="G868" s="150"/>
      <c r="H868" s="150">
        <f>+재료비!$K$7</f>
        <v>1506</v>
      </c>
      <c r="I868" s="150">
        <f>TRUNC(D868*H868)</f>
        <v>24246</v>
      </c>
      <c r="J868" s="150"/>
      <c r="K868" s="150"/>
      <c r="L868" s="10"/>
    </row>
    <row r="869" spans="1:12" ht="18" customHeight="1">
      <c r="A869" s="143" t="s">
        <v>668</v>
      </c>
      <c r="B869" s="10" t="s">
        <v>1327</v>
      </c>
      <c r="C869" s="10" t="s">
        <v>666</v>
      </c>
      <c r="D869" s="151">
        <v>50</v>
      </c>
      <c r="E869" s="150">
        <f t="shared" si="42"/>
        <v>12123</v>
      </c>
      <c r="F869" s="150"/>
      <c r="G869" s="150"/>
      <c r="H869" s="150">
        <f>+I868</f>
        <v>24246</v>
      </c>
      <c r="I869" s="150">
        <f>TRUNC(D869/100*H869)</f>
        <v>12123</v>
      </c>
      <c r="J869" s="150"/>
      <c r="K869" s="150"/>
      <c r="L869" s="10"/>
    </row>
    <row r="870" spans="1:12" ht="18" customHeight="1">
      <c r="A870" s="143" t="s">
        <v>602</v>
      </c>
      <c r="B870" s="10" t="s">
        <v>1231</v>
      </c>
      <c r="C870" s="10" t="s">
        <v>770</v>
      </c>
      <c r="D870" s="205">
        <v>0.41</v>
      </c>
      <c r="E870" s="150">
        <f t="shared" si="42"/>
        <v>59218</v>
      </c>
      <c r="F870" s="150"/>
      <c r="G870" s="150"/>
      <c r="H870" s="150"/>
      <c r="I870" s="150"/>
      <c r="J870" s="150">
        <f>+기계손료!$J$67</f>
        <v>144435</v>
      </c>
      <c r="K870" s="150">
        <f>TRUNC(D870*J870)</f>
        <v>59218</v>
      </c>
      <c r="L870" s="10"/>
    </row>
    <row r="871" spans="1:12" ht="18" customHeight="1">
      <c r="A871" s="143" t="s">
        <v>701</v>
      </c>
      <c r="B871" s="10"/>
      <c r="C871" s="10"/>
      <c r="D871" s="151"/>
      <c r="E871" s="150">
        <f>SUM(E859:E870)</f>
        <v>205085</v>
      </c>
      <c r="F871" s="150"/>
      <c r="G871" s="150">
        <f>SUM(G859:G870)</f>
        <v>32012</v>
      </c>
      <c r="H871" s="150"/>
      <c r="I871" s="150">
        <f>SUM(I859:I870)</f>
        <v>50877</v>
      </c>
      <c r="J871" s="150"/>
      <c r="K871" s="150">
        <f>SUM(K859:K870)</f>
        <v>122196</v>
      </c>
      <c r="L871" s="198"/>
    </row>
    <row r="872" spans="1:12" ht="18" customHeight="1">
      <c r="A872" s="143"/>
      <c r="B872" s="10"/>
      <c r="C872" s="10"/>
      <c r="D872" s="151"/>
      <c r="E872" s="150"/>
      <c r="F872" s="150"/>
      <c r="G872" s="150"/>
      <c r="H872" s="150"/>
      <c r="I872" s="150"/>
      <c r="J872" s="150"/>
      <c r="K872" s="150"/>
      <c r="L872" s="198"/>
    </row>
    <row r="873" spans="1:12" ht="18" customHeight="1">
      <c r="A873" s="199" t="s">
        <v>682</v>
      </c>
      <c r="B873" s="200" t="s">
        <v>1164</v>
      </c>
      <c r="C873" s="201"/>
      <c r="D873" s="202">
        <f>+집계표!$G$2</f>
        <v>1.1000000000000001</v>
      </c>
      <c r="E873" s="203">
        <f>(G873+I873+K873)</f>
        <v>35213</v>
      </c>
      <c r="F873" s="203"/>
      <c r="G873" s="203"/>
      <c r="H873" s="203"/>
      <c r="I873" s="203"/>
      <c r="J873" s="203">
        <f>+G871</f>
        <v>32012</v>
      </c>
      <c r="K873" s="203">
        <f>TRUNC(D873*J873)</f>
        <v>35213</v>
      </c>
      <c r="L873" s="10"/>
    </row>
    <row r="874" spans="1:12" ht="18" customHeight="1">
      <c r="A874" s="199" t="s">
        <v>670</v>
      </c>
      <c r="B874" s="200" t="s">
        <v>425</v>
      </c>
      <c r="C874" s="201"/>
      <c r="D874" s="202">
        <f>+집계표!$H$2</f>
        <v>0.2</v>
      </c>
      <c r="E874" s="203">
        <f>(G874+I874+K874)</f>
        <v>13445</v>
      </c>
      <c r="F874" s="203"/>
      <c r="G874" s="203"/>
      <c r="H874" s="203"/>
      <c r="I874" s="203"/>
      <c r="J874" s="203">
        <f>+J873+K873</f>
        <v>67225</v>
      </c>
      <c r="K874" s="203">
        <f>TRUNC(D874*J874)</f>
        <v>13445</v>
      </c>
      <c r="L874" s="10"/>
    </row>
    <row r="875" spans="1:12" ht="18" customHeight="1">
      <c r="A875" s="199" t="s">
        <v>718</v>
      </c>
      <c r="B875" s="200"/>
      <c r="C875" s="201"/>
      <c r="D875" s="204"/>
      <c r="E875" s="203">
        <f>SUM(E871:E874)</f>
        <v>253743</v>
      </c>
      <c r="F875" s="203"/>
      <c r="G875" s="203">
        <f>SUM(G871:G874)</f>
        <v>32012</v>
      </c>
      <c r="H875" s="203"/>
      <c r="I875" s="203">
        <f>SUM(I871:I874)</f>
        <v>50877</v>
      </c>
      <c r="J875" s="203"/>
      <c r="K875" s="203">
        <f>SUM(K871:K874)</f>
        <v>170854</v>
      </c>
      <c r="L875" s="10"/>
    </row>
    <row r="876" spans="1:12" ht="17.25" customHeight="1">
      <c r="A876" s="143"/>
      <c r="B876" s="10"/>
      <c r="C876" s="10"/>
      <c r="D876" s="151"/>
      <c r="E876" s="150"/>
      <c r="F876" s="150"/>
      <c r="G876" s="150"/>
      <c r="H876" s="150"/>
      <c r="I876" s="150"/>
      <c r="J876" s="150"/>
      <c r="K876" s="150"/>
      <c r="L876" s="10"/>
    </row>
    <row r="877" spans="1:12" ht="18" customHeight="1">
      <c r="A877" s="194" t="s">
        <v>1964</v>
      </c>
      <c r="B877" s="191"/>
      <c r="C877" s="10"/>
      <c r="D877" s="10"/>
      <c r="E877" s="195"/>
      <c r="F877" s="196"/>
      <c r="G877" s="195"/>
      <c r="H877" s="196"/>
      <c r="I877" s="195"/>
      <c r="J877" s="196"/>
      <c r="K877" s="195"/>
      <c r="L877" s="207"/>
    </row>
    <row r="878" spans="1:12" ht="18" customHeight="1">
      <c r="A878" s="143" t="s">
        <v>1154</v>
      </c>
      <c r="B878" s="139"/>
      <c r="C878" s="10" t="s">
        <v>685</v>
      </c>
      <c r="D878" s="205">
        <v>0.01</v>
      </c>
      <c r="E878" s="150">
        <f t="shared" ref="E878:E889" si="43">+G878+I878+K878</f>
        <v>2729</v>
      </c>
      <c r="F878" s="150">
        <f>+인건비!$D$6</f>
        <v>272915</v>
      </c>
      <c r="G878" s="150">
        <f>TRUNC(D878*F878)</f>
        <v>2729</v>
      </c>
      <c r="H878" s="192"/>
      <c r="I878" s="192"/>
      <c r="J878" s="192"/>
      <c r="K878" s="192"/>
      <c r="L878" s="10"/>
    </row>
    <row r="879" spans="1:12" ht="18" customHeight="1">
      <c r="A879" s="143" t="s">
        <v>1181</v>
      </c>
      <c r="B879" s="139"/>
      <c r="C879" s="10" t="s">
        <v>685</v>
      </c>
      <c r="D879" s="205">
        <v>0.05</v>
      </c>
      <c r="E879" s="150">
        <f t="shared" si="43"/>
        <v>11912</v>
      </c>
      <c r="F879" s="150">
        <f>+인건비!$D$9</f>
        <v>238259</v>
      </c>
      <c r="G879" s="150">
        <f>TRUNC(D879*F879)</f>
        <v>11912</v>
      </c>
      <c r="H879" s="192"/>
      <c r="I879" s="192"/>
      <c r="J879" s="192"/>
      <c r="K879" s="192"/>
      <c r="L879" s="10"/>
    </row>
    <row r="880" spans="1:12" ht="18" customHeight="1">
      <c r="A880" s="143" t="s">
        <v>678</v>
      </c>
      <c r="B880" s="10"/>
      <c r="C880" s="10" t="s">
        <v>685</v>
      </c>
      <c r="D880" s="205">
        <v>0.05</v>
      </c>
      <c r="E880" s="150">
        <f t="shared" si="43"/>
        <v>11172</v>
      </c>
      <c r="F880" s="150"/>
      <c r="G880" s="150"/>
      <c r="H880" s="150"/>
      <c r="I880" s="150"/>
      <c r="J880" s="150">
        <f>+인건비!$E$21</f>
        <v>223458</v>
      </c>
      <c r="K880" s="150">
        <f>TRUNC(D880*J880)</f>
        <v>11172</v>
      </c>
      <c r="L880" s="10"/>
    </row>
    <row r="881" spans="1:12" ht="18" customHeight="1">
      <c r="A881" s="143" t="s">
        <v>1187</v>
      </c>
      <c r="B881" s="10"/>
      <c r="C881" s="10" t="s">
        <v>685</v>
      </c>
      <c r="D881" s="205">
        <v>0.02</v>
      </c>
      <c r="E881" s="150">
        <f t="shared" si="43"/>
        <v>4284</v>
      </c>
      <c r="F881" s="150"/>
      <c r="G881" s="150"/>
      <c r="H881" s="150"/>
      <c r="I881" s="150"/>
      <c r="J881" s="150">
        <f>+인건비!$E$18</f>
        <v>214222</v>
      </c>
      <c r="K881" s="150">
        <f>TRUNC(D881*J881)</f>
        <v>4284</v>
      </c>
      <c r="L881" s="10"/>
    </row>
    <row r="882" spans="1:12" ht="18" customHeight="1">
      <c r="A882" s="143" t="s">
        <v>1182</v>
      </c>
      <c r="B882" s="10"/>
      <c r="C882" s="10" t="s">
        <v>685</v>
      </c>
      <c r="D882" s="205">
        <v>0.05</v>
      </c>
      <c r="E882" s="150">
        <f t="shared" si="43"/>
        <v>8277</v>
      </c>
      <c r="F882" s="150"/>
      <c r="G882" s="150"/>
      <c r="H882" s="150"/>
      <c r="I882" s="150"/>
      <c r="J882" s="150">
        <f>+인건비!$E$17</f>
        <v>165545</v>
      </c>
      <c r="K882" s="150">
        <f>TRUNC(D882*J882)</f>
        <v>8277</v>
      </c>
      <c r="L882" s="10"/>
    </row>
    <row r="883" spans="1:12" ht="18" customHeight="1">
      <c r="A883" s="143" t="s">
        <v>1204</v>
      </c>
      <c r="B883" s="10"/>
      <c r="C883" s="10" t="s">
        <v>685</v>
      </c>
      <c r="D883" s="205">
        <v>0.02</v>
      </c>
      <c r="E883" s="150">
        <f t="shared" si="43"/>
        <v>5347</v>
      </c>
      <c r="F883" s="150"/>
      <c r="G883" s="150"/>
      <c r="H883" s="150"/>
      <c r="I883" s="150"/>
      <c r="J883" s="150">
        <f>+인건비!$E$23</f>
        <v>267360</v>
      </c>
      <c r="K883" s="150">
        <f>TRUNC(D883*J883)</f>
        <v>5347</v>
      </c>
      <c r="L883" s="10"/>
    </row>
    <row r="884" spans="1:12" ht="18" customHeight="1">
      <c r="A884" s="143" t="s">
        <v>691</v>
      </c>
      <c r="B884" s="10"/>
      <c r="C884" s="10" t="s">
        <v>739</v>
      </c>
      <c r="D884" s="205">
        <v>0.38</v>
      </c>
      <c r="E884" s="150">
        <f t="shared" si="43"/>
        <v>570</v>
      </c>
      <c r="F884" s="150"/>
      <c r="G884" s="150"/>
      <c r="H884" s="150">
        <f>+재료비!$K$102</f>
        <v>1500</v>
      </c>
      <c r="I884" s="150">
        <f>TRUNC(D884*H884)</f>
        <v>570</v>
      </c>
      <c r="J884" s="150"/>
      <c r="K884" s="150"/>
      <c r="L884" s="10"/>
    </row>
    <row r="885" spans="1:12" ht="18" customHeight="1">
      <c r="A885" s="143" t="s">
        <v>1461</v>
      </c>
      <c r="B885" s="10"/>
      <c r="C885" s="10" t="s">
        <v>665</v>
      </c>
      <c r="D885" s="208">
        <v>4.0000000000000002E-4</v>
      </c>
      <c r="E885" s="150">
        <f t="shared" si="43"/>
        <v>848</v>
      </c>
      <c r="F885" s="150"/>
      <c r="G885" s="150"/>
      <c r="H885" s="150">
        <f>+재료비!$K$105</f>
        <v>2120000</v>
      </c>
      <c r="I885" s="150">
        <f>TRUNC(D885*H885)</f>
        <v>848</v>
      </c>
      <c r="J885" s="150"/>
      <c r="K885" s="150"/>
      <c r="L885" s="10"/>
    </row>
    <row r="886" spans="1:12" ht="18" customHeight="1">
      <c r="A886" s="143" t="s">
        <v>185</v>
      </c>
      <c r="B886" s="10"/>
      <c r="C886" s="10" t="s">
        <v>665</v>
      </c>
      <c r="D886" s="208">
        <v>1.8E-3</v>
      </c>
      <c r="E886" s="150">
        <f t="shared" si="43"/>
        <v>1908</v>
      </c>
      <c r="F886" s="150"/>
      <c r="G886" s="150"/>
      <c r="H886" s="150">
        <f>+재료비!$K$110</f>
        <v>1060000</v>
      </c>
      <c r="I886" s="150">
        <f>TRUNC(D886*H886)</f>
        <v>1908</v>
      </c>
      <c r="J886" s="150"/>
      <c r="K886" s="150"/>
      <c r="L886" s="10"/>
    </row>
    <row r="887" spans="1:12" ht="18" customHeight="1">
      <c r="A887" s="143" t="s">
        <v>681</v>
      </c>
      <c r="B887" s="10"/>
      <c r="C887" s="10" t="s">
        <v>739</v>
      </c>
      <c r="D887" s="151">
        <v>7.5</v>
      </c>
      <c r="E887" s="150">
        <f t="shared" si="43"/>
        <v>11295</v>
      </c>
      <c r="F887" s="150"/>
      <c r="G887" s="150"/>
      <c r="H887" s="150">
        <f>+재료비!$K$7</f>
        <v>1506</v>
      </c>
      <c r="I887" s="150">
        <f>TRUNC(D887*H887)</f>
        <v>11295</v>
      </c>
      <c r="J887" s="150"/>
      <c r="K887" s="150"/>
      <c r="L887" s="10"/>
    </row>
    <row r="888" spans="1:12" ht="18" customHeight="1">
      <c r="A888" s="143" t="s">
        <v>668</v>
      </c>
      <c r="B888" s="10" t="s">
        <v>1327</v>
      </c>
      <c r="C888" s="10" t="s">
        <v>666</v>
      </c>
      <c r="D888" s="151">
        <v>50</v>
      </c>
      <c r="E888" s="150">
        <f t="shared" si="43"/>
        <v>5647</v>
      </c>
      <c r="F888" s="150"/>
      <c r="G888" s="150"/>
      <c r="H888" s="150">
        <f>+I887</f>
        <v>11295</v>
      </c>
      <c r="I888" s="150">
        <f>TRUNC(D888/100*H888)</f>
        <v>5647</v>
      </c>
      <c r="J888" s="150"/>
      <c r="K888" s="150"/>
      <c r="L888" s="10"/>
    </row>
    <row r="889" spans="1:12" ht="18" customHeight="1">
      <c r="A889" s="143" t="s">
        <v>602</v>
      </c>
      <c r="B889" s="10" t="s">
        <v>1231</v>
      </c>
      <c r="C889" s="10" t="s">
        <v>770</v>
      </c>
      <c r="D889" s="205">
        <v>0.19</v>
      </c>
      <c r="E889" s="150">
        <f t="shared" si="43"/>
        <v>27442</v>
      </c>
      <c r="F889" s="150"/>
      <c r="G889" s="150"/>
      <c r="H889" s="150"/>
      <c r="I889" s="150"/>
      <c r="J889" s="150">
        <f>+기계손료!$J$67</f>
        <v>144435</v>
      </c>
      <c r="K889" s="150">
        <f>TRUNC(D889*J889)</f>
        <v>27442</v>
      </c>
      <c r="L889" s="10"/>
    </row>
    <row r="890" spans="1:12" ht="18" customHeight="1">
      <c r="A890" s="143" t="s">
        <v>701</v>
      </c>
      <c r="B890" s="10"/>
      <c r="C890" s="10"/>
      <c r="D890" s="151"/>
      <c r="E890" s="150">
        <f>SUM(E878:E889)</f>
        <v>91431</v>
      </c>
      <c r="F890" s="150"/>
      <c r="G890" s="150">
        <f>SUM(G878:G889)</f>
        <v>14641</v>
      </c>
      <c r="H890" s="150"/>
      <c r="I890" s="150">
        <f>SUM(I878:I889)</f>
        <v>20268</v>
      </c>
      <c r="J890" s="150"/>
      <c r="K890" s="150">
        <f>SUM(K878:K889)</f>
        <v>56522</v>
      </c>
      <c r="L890" s="198"/>
    </row>
    <row r="891" spans="1:12" ht="18" customHeight="1">
      <c r="A891" s="143"/>
      <c r="B891" s="10"/>
      <c r="C891" s="10"/>
      <c r="D891" s="151"/>
      <c r="E891" s="150"/>
      <c r="F891" s="150"/>
      <c r="G891" s="150"/>
      <c r="H891" s="150"/>
      <c r="I891" s="150"/>
      <c r="J891" s="150"/>
      <c r="K891" s="150"/>
      <c r="L891" s="198"/>
    </row>
    <row r="892" spans="1:12" ht="18" customHeight="1">
      <c r="A892" s="199" t="s">
        <v>682</v>
      </c>
      <c r="B892" s="200" t="s">
        <v>1164</v>
      </c>
      <c r="C892" s="201"/>
      <c r="D892" s="202">
        <f>+집계표!$G$2</f>
        <v>1.1000000000000001</v>
      </c>
      <c r="E892" s="203">
        <f>(G892+I892+K892)</f>
        <v>16105</v>
      </c>
      <c r="F892" s="203"/>
      <c r="G892" s="203"/>
      <c r="H892" s="203"/>
      <c r="I892" s="203"/>
      <c r="J892" s="203">
        <f>+G890</f>
        <v>14641</v>
      </c>
      <c r="K892" s="203">
        <f>TRUNC(D892*J892)</f>
        <v>16105</v>
      </c>
      <c r="L892" s="10"/>
    </row>
    <row r="893" spans="1:12" ht="18" customHeight="1">
      <c r="A893" s="199" t="s">
        <v>670</v>
      </c>
      <c r="B893" s="200" t="s">
        <v>425</v>
      </c>
      <c r="C893" s="201"/>
      <c r="D893" s="202">
        <f>+집계표!$H$2</f>
        <v>0.2</v>
      </c>
      <c r="E893" s="203">
        <f>(G893+I893+K893)</f>
        <v>6149</v>
      </c>
      <c r="F893" s="203"/>
      <c r="G893" s="203"/>
      <c r="H893" s="203"/>
      <c r="I893" s="203"/>
      <c r="J893" s="203">
        <f>+J892+K892</f>
        <v>30746</v>
      </c>
      <c r="K893" s="203">
        <f>TRUNC(D893*J893)</f>
        <v>6149</v>
      </c>
      <c r="L893" s="10"/>
    </row>
    <row r="894" spans="1:12" ht="18" customHeight="1">
      <c r="A894" s="199" t="s">
        <v>718</v>
      </c>
      <c r="B894" s="200"/>
      <c r="C894" s="201"/>
      <c r="D894" s="204"/>
      <c r="E894" s="203">
        <f>SUM(E890:E893)</f>
        <v>113685</v>
      </c>
      <c r="F894" s="203"/>
      <c r="G894" s="203">
        <f>SUM(G890:G893)</f>
        <v>14641</v>
      </c>
      <c r="H894" s="203"/>
      <c r="I894" s="203">
        <f>SUM(I890:I893)</f>
        <v>20268</v>
      </c>
      <c r="J894" s="203"/>
      <c r="K894" s="203">
        <f>SUM(K890:K893)</f>
        <v>78776</v>
      </c>
      <c r="L894" s="10"/>
    </row>
    <row r="895" spans="1:12" ht="17.25" customHeight="1">
      <c r="A895" s="143"/>
      <c r="B895" s="10"/>
      <c r="C895" s="10"/>
      <c r="D895" s="151"/>
      <c r="E895" s="150"/>
      <c r="F895" s="150"/>
      <c r="G895" s="150"/>
      <c r="H895" s="150"/>
      <c r="I895" s="150"/>
      <c r="J895" s="150"/>
      <c r="K895" s="150"/>
      <c r="L895" s="10"/>
    </row>
    <row r="896" spans="1:12" ht="18" customHeight="1">
      <c r="A896" s="194" t="s">
        <v>1965</v>
      </c>
      <c r="B896" s="191"/>
      <c r="C896" s="10"/>
      <c r="D896" s="10"/>
      <c r="E896" s="195"/>
      <c r="F896" s="196"/>
      <c r="G896" s="195"/>
      <c r="H896" s="196"/>
      <c r="I896" s="195"/>
      <c r="J896" s="196"/>
      <c r="K896" s="195"/>
      <c r="L896" s="207"/>
    </row>
    <row r="897" spans="1:12" ht="18" customHeight="1">
      <c r="A897" s="143" t="s">
        <v>1154</v>
      </c>
      <c r="B897" s="139"/>
      <c r="C897" s="10" t="s">
        <v>685</v>
      </c>
      <c r="D897" s="205">
        <v>0.02</v>
      </c>
      <c r="E897" s="150">
        <f t="shared" ref="E897:E908" si="44">+G897+I897+K897</f>
        <v>5458</v>
      </c>
      <c r="F897" s="150">
        <f>+인건비!$D$6</f>
        <v>272915</v>
      </c>
      <c r="G897" s="150">
        <f>TRUNC(D897*F897)</f>
        <v>5458</v>
      </c>
      <c r="H897" s="192"/>
      <c r="I897" s="192"/>
      <c r="J897" s="192"/>
      <c r="K897" s="192"/>
      <c r="L897" s="10"/>
    </row>
    <row r="898" spans="1:12" ht="18" customHeight="1">
      <c r="A898" s="143" t="s">
        <v>1181</v>
      </c>
      <c r="B898" s="139"/>
      <c r="C898" s="10" t="s">
        <v>685</v>
      </c>
      <c r="D898" s="205">
        <v>0.08</v>
      </c>
      <c r="E898" s="150">
        <f t="shared" si="44"/>
        <v>19060</v>
      </c>
      <c r="F898" s="150">
        <f>+인건비!$D$9</f>
        <v>238259</v>
      </c>
      <c r="G898" s="150">
        <f>TRUNC(D898*F898)</f>
        <v>19060</v>
      </c>
      <c r="H898" s="192"/>
      <c r="I898" s="192"/>
      <c r="J898" s="192"/>
      <c r="K898" s="192"/>
      <c r="L898" s="10"/>
    </row>
    <row r="899" spans="1:12" ht="18" customHeight="1">
      <c r="A899" s="143" t="s">
        <v>678</v>
      </c>
      <c r="B899" s="10"/>
      <c r="C899" s="10" t="s">
        <v>685</v>
      </c>
      <c r="D899" s="205">
        <v>0.08</v>
      </c>
      <c r="E899" s="150">
        <f t="shared" si="44"/>
        <v>17876</v>
      </c>
      <c r="F899" s="150"/>
      <c r="G899" s="150"/>
      <c r="H899" s="150"/>
      <c r="I899" s="150"/>
      <c r="J899" s="150">
        <f>+인건비!$E$21</f>
        <v>223458</v>
      </c>
      <c r="K899" s="150">
        <f>TRUNC(D899*J899)</f>
        <v>17876</v>
      </c>
      <c r="L899" s="10"/>
    </row>
    <row r="900" spans="1:12" ht="18" customHeight="1">
      <c r="A900" s="143" t="s">
        <v>1187</v>
      </c>
      <c r="B900" s="10"/>
      <c r="C900" s="10" t="s">
        <v>685</v>
      </c>
      <c r="D900" s="205">
        <v>0.04</v>
      </c>
      <c r="E900" s="150">
        <f t="shared" si="44"/>
        <v>8568</v>
      </c>
      <c r="F900" s="150"/>
      <c r="G900" s="150"/>
      <c r="H900" s="150"/>
      <c r="I900" s="150"/>
      <c r="J900" s="150">
        <f>+인건비!$E$18</f>
        <v>214222</v>
      </c>
      <c r="K900" s="150">
        <f>TRUNC(D900*J900)</f>
        <v>8568</v>
      </c>
      <c r="L900" s="10"/>
    </row>
    <row r="901" spans="1:12" ht="18" customHeight="1">
      <c r="A901" s="143" t="s">
        <v>1182</v>
      </c>
      <c r="B901" s="10"/>
      <c r="C901" s="10" t="s">
        <v>685</v>
      </c>
      <c r="D901" s="205">
        <v>0.08</v>
      </c>
      <c r="E901" s="150">
        <f t="shared" si="44"/>
        <v>13243</v>
      </c>
      <c r="F901" s="150"/>
      <c r="G901" s="150"/>
      <c r="H901" s="150"/>
      <c r="I901" s="150"/>
      <c r="J901" s="150">
        <f>+인건비!$E$17</f>
        <v>165545</v>
      </c>
      <c r="K901" s="150">
        <f>TRUNC(D901*J901)</f>
        <v>13243</v>
      </c>
      <c r="L901" s="10"/>
    </row>
    <row r="902" spans="1:12" ht="18" customHeight="1">
      <c r="A902" s="143" t="s">
        <v>1204</v>
      </c>
      <c r="B902" s="10"/>
      <c r="C902" s="10" t="s">
        <v>685</v>
      </c>
      <c r="D902" s="205">
        <v>0.04</v>
      </c>
      <c r="E902" s="150">
        <f t="shared" si="44"/>
        <v>10694</v>
      </c>
      <c r="F902" s="150"/>
      <c r="G902" s="150"/>
      <c r="H902" s="150"/>
      <c r="I902" s="150"/>
      <c r="J902" s="150">
        <f>+인건비!$E$23</f>
        <v>267360</v>
      </c>
      <c r="K902" s="150">
        <f>TRUNC(D902*J902)</f>
        <v>10694</v>
      </c>
      <c r="L902" s="10"/>
    </row>
    <row r="903" spans="1:12" ht="18" customHeight="1">
      <c r="A903" s="143" t="s">
        <v>691</v>
      </c>
      <c r="B903" s="10"/>
      <c r="C903" s="10" t="s">
        <v>739</v>
      </c>
      <c r="D903" s="205">
        <v>0.62</v>
      </c>
      <c r="E903" s="150">
        <f t="shared" si="44"/>
        <v>930</v>
      </c>
      <c r="F903" s="150"/>
      <c r="G903" s="150"/>
      <c r="H903" s="150">
        <f>+재료비!$K$102</f>
        <v>1500</v>
      </c>
      <c r="I903" s="150">
        <f>TRUNC(D903*H903)</f>
        <v>930</v>
      </c>
      <c r="J903" s="150"/>
      <c r="K903" s="150"/>
      <c r="L903" s="10"/>
    </row>
    <row r="904" spans="1:12" ht="18" customHeight="1">
      <c r="A904" s="143" t="s">
        <v>1461</v>
      </c>
      <c r="B904" s="10"/>
      <c r="C904" s="10" t="s">
        <v>665</v>
      </c>
      <c r="D904" s="208">
        <v>1.1000000000000001E-3</v>
      </c>
      <c r="E904" s="150">
        <f t="shared" si="44"/>
        <v>2332</v>
      </c>
      <c r="F904" s="150"/>
      <c r="G904" s="150"/>
      <c r="H904" s="150">
        <f>+재료비!$K$105</f>
        <v>2120000</v>
      </c>
      <c r="I904" s="150">
        <f>TRUNC(D904*H904)</f>
        <v>2332</v>
      </c>
      <c r="J904" s="150"/>
      <c r="K904" s="150"/>
      <c r="L904" s="10"/>
    </row>
    <row r="905" spans="1:12" ht="18" customHeight="1">
      <c r="A905" s="143" t="s">
        <v>185</v>
      </c>
      <c r="B905" s="10"/>
      <c r="C905" s="10" t="s">
        <v>665</v>
      </c>
      <c r="D905" s="208">
        <v>4.3E-3</v>
      </c>
      <c r="E905" s="150">
        <f t="shared" si="44"/>
        <v>4558</v>
      </c>
      <c r="F905" s="150"/>
      <c r="G905" s="150"/>
      <c r="H905" s="150">
        <f>+재료비!$K$110</f>
        <v>1060000</v>
      </c>
      <c r="I905" s="150">
        <f>TRUNC(D905*H905)</f>
        <v>4558</v>
      </c>
      <c r="J905" s="150"/>
      <c r="K905" s="150"/>
      <c r="L905" s="10"/>
    </row>
    <row r="906" spans="1:12" ht="18" customHeight="1">
      <c r="A906" s="143" t="s">
        <v>681</v>
      </c>
      <c r="B906" s="10"/>
      <c r="C906" s="10" t="s">
        <v>739</v>
      </c>
      <c r="D906" s="151">
        <v>12.2</v>
      </c>
      <c r="E906" s="150">
        <f t="shared" si="44"/>
        <v>18373</v>
      </c>
      <c r="F906" s="150"/>
      <c r="G906" s="150"/>
      <c r="H906" s="150">
        <f>+재료비!$K$7</f>
        <v>1506</v>
      </c>
      <c r="I906" s="150">
        <f>TRUNC(D906*H906)</f>
        <v>18373</v>
      </c>
      <c r="J906" s="150"/>
      <c r="K906" s="150"/>
      <c r="L906" s="10"/>
    </row>
    <row r="907" spans="1:12" ht="18" customHeight="1">
      <c r="A907" s="143" t="s">
        <v>668</v>
      </c>
      <c r="B907" s="10" t="s">
        <v>1327</v>
      </c>
      <c r="C907" s="10" t="s">
        <v>666</v>
      </c>
      <c r="D907" s="151">
        <v>50</v>
      </c>
      <c r="E907" s="150">
        <f t="shared" si="44"/>
        <v>9186</v>
      </c>
      <c r="F907" s="150"/>
      <c r="G907" s="150"/>
      <c r="H907" s="150">
        <f>+I906</f>
        <v>18373</v>
      </c>
      <c r="I907" s="150">
        <f>TRUNC(D907/100*H907)</f>
        <v>9186</v>
      </c>
      <c r="J907" s="150"/>
      <c r="K907" s="150"/>
      <c r="L907" s="10"/>
    </row>
    <row r="908" spans="1:12" ht="18" customHeight="1">
      <c r="A908" s="143" t="s">
        <v>602</v>
      </c>
      <c r="B908" s="10" t="s">
        <v>1231</v>
      </c>
      <c r="C908" s="10" t="s">
        <v>770</v>
      </c>
      <c r="D908" s="205">
        <v>0.31</v>
      </c>
      <c r="E908" s="150">
        <f t="shared" si="44"/>
        <v>44774</v>
      </c>
      <c r="F908" s="150"/>
      <c r="G908" s="150"/>
      <c r="H908" s="150"/>
      <c r="I908" s="150"/>
      <c r="J908" s="150">
        <f>+기계손료!$J$67</f>
        <v>144435</v>
      </c>
      <c r="K908" s="150">
        <f>TRUNC(D908*J908)</f>
        <v>44774</v>
      </c>
      <c r="L908" s="10"/>
    </row>
    <row r="909" spans="1:12" ht="18" customHeight="1">
      <c r="A909" s="143" t="s">
        <v>701</v>
      </c>
      <c r="B909" s="10"/>
      <c r="C909" s="10"/>
      <c r="D909" s="151"/>
      <c r="E909" s="150">
        <f>SUM(E897:E908)</f>
        <v>155052</v>
      </c>
      <c r="F909" s="150"/>
      <c r="G909" s="150">
        <f>SUM(G897:G908)</f>
        <v>24518</v>
      </c>
      <c r="H909" s="150"/>
      <c r="I909" s="150">
        <f>SUM(I897:I908)</f>
        <v>35379</v>
      </c>
      <c r="J909" s="150"/>
      <c r="K909" s="150">
        <f>SUM(K897:K908)</f>
        <v>95155</v>
      </c>
      <c r="L909" s="198"/>
    </row>
    <row r="910" spans="1:12" ht="18" customHeight="1">
      <c r="A910" s="143"/>
      <c r="B910" s="10"/>
      <c r="C910" s="10"/>
      <c r="D910" s="151"/>
      <c r="E910" s="150"/>
      <c r="F910" s="150"/>
      <c r="G910" s="150"/>
      <c r="H910" s="150"/>
      <c r="I910" s="150"/>
      <c r="J910" s="150"/>
      <c r="K910" s="150"/>
      <c r="L910" s="198"/>
    </row>
    <row r="911" spans="1:12" ht="18" customHeight="1">
      <c r="A911" s="199" t="s">
        <v>682</v>
      </c>
      <c r="B911" s="200" t="s">
        <v>1164</v>
      </c>
      <c r="C911" s="201"/>
      <c r="D911" s="202">
        <f>+집계표!$G$2</f>
        <v>1.1000000000000001</v>
      </c>
      <c r="E911" s="203">
        <f>(G911+I911+K911)</f>
        <v>26969</v>
      </c>
      <c r="F911" s="203"/>
      <c r="G911" s="203"/>
      <c r="H911" s="203"/>
      <c r="I911" s="203"/>
      <c r="J911" s="203">
        <f>+G909</f>
        <v>24518</v>
      </c>
      <c r="K911" s="203">
        <f>TRUNC(D911*J911)</f>
        <v>26969</v>
      </c>
      <c r="L911" s="10"/>
    </row>
    <row r="912" spans="1:12" ht="18" customHeight="1">
      <c r="A912" s="199" t="s">
        <v>670</v>
      </c>
      <c r="B912" s="200" t="s">
        <v>425</v>
      </c>
      <c r="C912" s="201"/>
      <c r="D912" s="202">
        <f>+집계표!$H$2</f>
        <v>0.2</v>
      </c>
      <c r="E912" s="203">
        <f>(G912+I912+K912)</f>
        <v>10297</v>
      </c>
      <c r="F912" s="203"/>
      <c r="G912" s="203"/>
      <c r="H912" s="203"/>
      <c r="I912" s="203"/>
      <c r="J912" s="203">
        <f>+J911+K911</f>
        <v>51487</v>
      </c>
      <c r="K912" s="203">
        <f>TRUNC(D912*J912)</f>
        <v>10297</v>
      </c>
      <c r="L912" s="10"/>
    </row>
    <row r="913" spans="1:12" ht="18" customHeight="1">
      <c r="A913" s="199" t="s">
        <v>718</v>
      </c>
      <c r="B913" s="200"/>
      <c r="C913" s="201"/>
      <c r="D913" s="204"/>
      <c r="E913" s="203">
        <f>SUM(E909:E912)</f>
        <v>192318</v>
      </c>
      <c r="F913" s="203"/>
      <c r="G913" s="203">
        <f>SUM(G909:G912)</f>
        <v>24518</v>
      </c>
      <c r="H913" s="203"/>
      <c r="I913" s="203">
        <f>SUM(I909:I912)</f>
        <v>35379</v>
      </c>
      <c r="J913" s="203"/>
      <c r="K913" s="203">
        <f>SUM(K909:K912)</f>
        <v>132421</v>
      </c>
      <c r="L913" s="10"/>
    </row>
    <row r="914" spans="1:12" ht="17.25" customHeight="1">
      <c r="A914" s="143"/>
      <c r="B914" s="10"/>
      <c r="C914" s="10"/>
      <c r="D914" s="151"/>
      <c r="E914" s="150"/>
      <c r="F914" s="150"/>
      <c r="G914" s="150"/>
      <c r="H914" s="150"/>
      <c r="I914" s="150"/>
      <c r="J914" s="150"/>
      <c r="K914" s="150"/>
      <c r="L914" s="10"/>
    </row>
    <row r="915" spans="1:12" ht="17.25" customHeight="1">
      <c r="A915" s="143"/>
      <c r="B915" s="10"/>
      <c r="C915" s="10"/>
      <c r="D915" s="151"/>
      <c r="E915" s="150"/>
      <c r="F915" s="150"/>
      <c r="G915" s="150"/>
      <c r="H915" s="150"/>
      <c r="I915" s="150"/>
      <c r="J915" s="150"/>
      <c r="K915" s="150"/>
      <c r="L915" s="10"/>
    </row>
    <row r="916" spans="1:12" ht="18" customHeight="1">
      <c r="A916" s="194" t="s">
        <v>1972</v>
      </c>
      <c r="B916" s="191"/>
      <c r="C916" s="10"/>
      <c r="D916" s="10"/>
      <c r="E916" s="195"/>
      <c r="F916" s="196"/>
      <c r="G916" s="195"/>
      <c r="H916" s="196"/>
      <c r="I916" s="195"/>
      <c r="J916" s="196"/>
      <c r="K916" s="195"/>
      <c r="L916" s="207"/>
    </row>
    <row r="917" spans="1:12" ht="18" customHeight="1">
      <c r="A917" s="143" t="s">
        <v>1154</v>
      </c>
      <c r="B917" s="139"/>
      <c r="C917" s="10" t="s">
        <v>685</v>
      </c>
      <c r="D917" s="205">
        <v>0.04</v>
      </c>
      <c r="E917" s="150">
        <f t="shared" ref="E917:E928" si="45">+G917+I917+K917</f>
        <v>10916</v>
      </c>
      <c r="F917" s="150">
        <f>+인건비!$D$6</f>
        <v>272915</v>
      </c>
      <c r="G917" s="150">
        <f>TRUNC(D917*F917)</f>
        <v>10916</v>
      </c>
      <c r="H917" s="192"/>
      <c r="I917" s="192"/>
      <c r="J917" s="192"/>
      <c r="K917" s="192"/>
      <c r="L917" s="10"/>
    </row>
    <row r="918" spans="1:12" ht="18" customHeight="1">
      <c r="A918" s="143" t="s">
        <v>1181</v>
      </c>
      <c r="B918" s="139"/>
      <c r="C918" s="10" t="s">
        <v>685</v>
      </c>
      <c r="D918" s="205">
        <v>0.15</v>
      </c>
      <c r="E918" s="150">
        <f t="shared" si="45"/>
        <v>35738</v>
      </c>
      <c r="F918" s="150">
        <f>+인건비!$D$9</f>
        <v>238259</v>
      </c>
      <c r="G918" s="150">
        <f>TRUNC(D918*F918)</f>
        <v>35738</v>
      </c>
      <c r="H918" s="192"/>
      <c r="I918" s="192"/>
      <c r="J918" s="192"/>
      <c r="K918" s="192"/>
      <c r="L918" s="10"/>
    </row>
    <row r="919" spans="1:12" ht="18" customHeight="1">
      <c r="A919" s="143" t="s">
        <v>678</v>
      </c>
      <c r="B919" s="10"/>
      <c r="C919" s="10" t="s">
        <v>685</v>
      </c>
      <c r="D919" s="205">
        <v>0.15</v>
      </c>
      <c r="E919" s="150">
        <f t="shared" si="45"/>
        <v>33518</v>
      </c>
      <c r="F919" s="150"/>
      <c r="G919" s="150"/>
      <c r="H919" s="150"/>
      <c r="I919" s="150"/>
      <c r="J919" s="150">
        <f>+인건비!$E$21</f>
        <v>223458</v>
      </c>
      <c r="K919" s="150">
        <f>TRUNC(D919*J919)</f>
        <v>33518</v>
      </c>
      <c r="L919" s="10"/>
    </row>
    <row r="920" spans="1:12" ht="18" customHeight="1">
      <c r="A920" s="143" t="s">
        <v>1187</v>
      </c>
      <c r="B920" s="10"/>
      <c r="C920" s="10" t="s">
        <v>685</v>
      </c>
      <c r="D920" s="205">
        <v>7.0000000000000007E-2</v>
      </c>
      <c r="E920" s="150">
        <f t="shared" si="45"/>
        <v>14995</v>
      </c>
      <c r="F920" s="150"/>
      <c r="G920" s="150"/>
      <c r="H920" s="150"/>
      <c r="I920" s="150"/>
      <c r="J920" s="150">
        <f>+인건비!$E$18</f>
        <v>214222</v>
      </c>
      <c r="K920" s="150">
        <f>TRUNC(D920*J920)</f>
        <v>14995</v>
      </c>
      <c r="L920" s="10"/>
    </row>
    <row r="921" spans="1:12" ht="18" customHeight="1">
      <c r="A921" s="143" t="s">
        <v>1182</v>
      </c>
      <c r="B921" s="10"/>
      <c r="C921" s="10" t="s">
        <v>685</v>
      </c>
      <c r="D921" s="205">
        <v>0.15</v>
      </c>
      <c r="E921" s="150">
        <f t="shared" si="45"/>
        <v>24831</v>
      </c>
      <c r="F921" s="150"/>
      <c r="G921" s="150"/>
      <c r="H921" s="150"/>
      <c r="I921" s="150"/>
      <c r="J921" s="150">
        <f>+인건비!$E$17</f>
        <v>165545</v>
      </c>
      <c r="K921" s="150">
        <f>TRUNC(D921*J921)</f>
        <v>24831</v>
      </c>
      <c r="L921" s="10"/>
    </row>
    <row r="922" spans="1:12" ht="18" customHeight="1">
      <c r="A922" s="143" t="s">
        <v>1204</v>
      </c>
      <c r="B922" s="10"/>
      <c r="C922" s="10" t="s">
        <v>685</v>
      </c>
      <c r="D922" s="205">
        <v>7.0000000000000007E-2</v>
      </c>
      <c r="E922" s="150">
        <f t="shared" si="45"/>
        <v>18715</v>
      </c>
      <c r="F922" s="150"/>
      <c r="G922" s="150"/>
      <c r="H922" s="150"/>
      <c r="I922" s="150"/>
      <c r="J922" s="150">
        <f>+인건비!$E$23</f>
        <v>267360</v>
      </c>
      <c r="K922" s="150">
        <f>TRUNC(D922*J922)</f>
        <v>18715</v>
      </c>
      <c r="L922" s="10"/>
    </row>
    <row r="923" spans="1:12" ht="18" customHeight="1">
      <c r="A923" s="143" t="s">
        <v>691</v>
      </c>
      <c r="B923" s="10"/>
      <c r="C923" s="10" t="s">
        <v>739</v>
      </c>
      <c r="D923" s="205">
        <v>1.1499999999999999</v>
      </c>
      <c r="E923" s="150">
        <f t="shared" si="45"/>
        <v>1725</v>
      </c>
      <c r="F923" s="150"/>
      <c r="G923" s="150"/>
      <c r="H923" s="150">
        <f>+재료비!$K$102</f>
        <v>1500</v>
      </c>
      <c r="I923" s="150">
        <f>TRUNC(D923*H923)</f>
        <v>1725</v>
      </c>
      <c r="J923" s="150"/>
      <c r="K923" s="150"/>
      <c r="L923" s="10"/>
    </row>
    <row r="924" spans="1:12" ht="18" customHeight="1">
      <c r="A924" s="143" t="s">
        <v>1461</v>
      </c>
      <c r="B924" s="10"/>
      <c r="C924" s="10" t="s">
        <v>665</v>
      </c>
      <c r="D924" s="208">
        <v>3.3E-3</v>
      </c>
      <c r="E924" s="150">
        <f t="shared" si="45"/>
        <v>6996</v>
      </c>
      <c r="F924" s="150"/>
      <c r="G924" s="150"/>
      <c r="H924" s="150">
        <f>+재료비!$K$105</f>
        <v>2120000</v>
      </c>
      <c r="I924" s="150">
        <f>TRUNC(D924*H924)</f>
        <v>6996</v>
      </c>
      <c r="J924" s="150"/>
      <c r="K924" s="150"/>
      <c r="L924" s="10"/>
    </row>
    <row r="925" spans="1:12" ht="18" customHeight="1">
      <c r="A925" s="143" t="s">
        <v>185</v>
      </c>
      <c r="B925" s="10"/>
      <c r="C925" s="10" t="s">
        <v>665</v>
      </c>
      <c r="D925" s="208">
        <v>1.35E-2</v>
      </c>
      <c r="E925" s="150">
        <f t="shared" si="45"/>
        <v>14310</v>
      </c>
      <c r="F925" s="150"/>
      <c r="G925" s="150"/>
      <c r="H925" s="150">
        <f>+재료비!$K$110</f>
        <v>1060000</v>
      </c>
      <c r="I925" s="150">
        <f>TRUNC(D925*H925)</f>
        <v>14310</v>
      </c>
      <c r="J925" s="150"/>
      <c r="K925" s="150"/>
      <c r="L925" s="10"/>
    </row>
    <row r="926" spans="1:12" ht="18" customHeight="1">
      <c r="A926" s="143" t="s">
        <v>681</v>
      </c>
      <c r="B926" s="10"/>
      <c r="C926" s="10" t="s">
        <v>739</v>
      </c>
      <c r="D926" s="151">
        <v>22.9</v>
      </c>
      <c r="E926" s="150">
        <f t="shared" si="45"/>
        <v>34487</v>
      </c>
      <c r="F926" s="150"/>
      <c r="G926" s="150"/>
      <c r="H926" s="150">
        <f>+재료비!$K$7</f>
        <v>1506</v>
      </c>
      <c r="I926" s="150">
        <f>TRUNC(D926*H926)</f>
        <v>34487</v>
      </c>
      <c r="J926" s="150"/>
      <c r="K926" s="150"/>
      <c r="L926" s="10"/>
    </row>
    <row r="927" spans="1:12" ht="18" customHeight="1">
      <c r="A927" s="143" t="s">
        <v>668</v>
      </c>
      <c r="B927" s="10" t="s">
        <v>1327</v>
      </c>
      <c r="C927" s="10" t="s">
        <v>666</v>
      </c>
      <c r="D927" s="151">
        <v>50</v>
      </c>
      <c r="E927" s="150">
        <f t="shared" si="45"/>
        <v>17243</v>
      </c>
      <c r="F927" s="150"/>
      <c r="G927" s="150"/>
      <c r="H927" s="150">
        <f>+I926</f>
        <v>34487</v>
      </c>
      <c r="I927" s="150">
        <f>TRUNC(D927/100*H927)</f>
        <v>17243</v>
      </c>
      <c r="J927" s="150"/>
      <c r="K927" s="150"/>
      <c r="L927" s="10"/>
    </row>
    <row r="928" spans="1:12" ht="18" customHeight="1">
      <c r="A928" s="143" t="s">
        <v>602</v>
      </c>
      <c r="B928" s="10" t="s">
        <v>1231</v>
      </c>
      <c r="C928" s="10" t="s">
        <v>770</v>
      </c>
      <c r="D928" s="205">
        <v>0.57999999999999996</v>
      </c>
      <c r="E928" s="150">
        <f t="shared" si="45"/>
        <v>83772</v>
      </c>
      <c r="F928" s="150"/>
      <c r="G928" s="150"/>
      <c r="H928" s="150"/>
      <c r="I928" s="150"/>
      <c r="J928" s="150">
        <f>+기계손료!$J$67</f>
        <v>144435</v>
      </c>
      <c r="K928" s="150">
        <f>TRUNC(D928*J928)</f>
        <v>83772</v>
      </c>
      <c r="L928" s="10"/>
    </row>
    <row r="929" spans="1:12" ht="18" customHeight="1">
      <c r="A929" s="143" t="s">
        <v>701</v>
      </c>
      <c r="B929" s="10"/>
      <c r="C929" s="10"/>
      <c r="D929" s="151"/>
      <c r="E929" s="150">
        <f>SUM(E917:E928)</f>
        <v>297246</v>
      </c>
      <c r="F929" s="150"/>
      <c r="G929" s="150">
        <f>SUM(G917:G928)</f>
        <v>46654</v>
      </c>
      <c r="H929" s="150"/>
      <c r="I929" s="150">
        <f>SUM(I917:I928)</f>
        <v>74761</v>
      </c>
      <c r="J929" s="150"/>
      <c r="K929" s="150">
        <f>SUM(K917:K928)</f>
        <v>175831</v>
      </c>
      <c r="L929" s="198"/>
    </row>
    <row r="930" spans="1:12" ht="18" customHeight="1">
      <c r="A930" s="143"/>
      <c r="B930" s="10"/>
      <c r="C930" s="10"/>
      <c r="D930" s="151"/>
      <c r="E930" s="150"/>
      <c r="F930" s="150"/>
      <c r="G930" s="150"/>
      <c r="H930" s="150"/>
      <c r="I930" s="150"/>
      <c r="J930" s="150"/>
      <c r="K930" s="150"/>
      <c r="L930" s="198"/>
    </row>
    <row r="931" spans="1:12" ht="18" customHeight="1">
      <c r="A931" s="199" t="s">
        <v>682</v>
      </c>
      <c r="B931" s="200" t="s">
        <v>1164</v>
      </c>
      <c r="C931" s="201"/>
      <c r="D931" s="202">
        <f>+집계표!$G$2</f>
        <v>1.1000000000000001</v>
      </c>
      <c r="E931" s="203">
        <f>(G931+I931+K931)</f>
        <v>51319</v>
      </c>
      <c r="F931" s="203"/>
      <c r="G931" s="203"/>
      <c r="H931" s="203"/>
      <c r="I931" s="203"/>
      <c r="J931" s="203">
        <f>+G929</f>
        <v>46654</v>
      </c>
      <c r="K931" s="203">
        <f>TRUNC(D931*J931)</f>
        <v>51319</v>
      </c>
      <c r="L931" s="10"/>
    </row>
    <row r="932" spans="1:12" ht="18" customHeight="1">
      <c r="A932" s="199" t="s">
        <v>670</v>
      </c>
      <c r="B932" s="200" t="s">
        <v>425</v>
      </c>
      <c r="C932" s="201"/>
      <c r="D932" s="202">
        <f>+집계표!$H$2</f>
        <v>0.2</v>
      </c>
      <c r="E932" s="203">
        <f>(G932+I932+K932)</f>
        <v>19594</v>
      </c>
      <c r="F932" s="203"/>
      <c r="G932" s="203"/>
      <c r="H932" s="203"/>
      <c r="I932" s="203"/>
      <c r="J932" s="203">
        <f>+J931+K931</f>
        <v>97973</v>
      </c>
      <c r="K932" s="203">
        <f>TRUNC(D932*J932)</f>
        <v>19594</v>
      </c>
      <c r="L932" s="10"/>
    </row>
    <row r="933" spans="1:12" ht="18" customHeight="1">
      <c r="A933" s="199" t="s">
        <v>718</v>
      </c>
      <c r="B933" s="200"/>
      <c r="C933" s="201"/>
      <c r="D933" s="204"/>
      <c r="E933" s="203">
        <f>SUM(E929:E932)</f>
        <v>368159</v>
      </c>
      <c r="F933" s="203"/>
      <c r="G933" s="203">
        <f>SUM(G929:G932)</f>
        <v>46654</v>
      </c>
      <c r="H933" s="203"/>
      <c r="I933" s="203">
        <f>SUM(I929:I932)</f>
        <v>74761</v>
      </c>
      <c r="J933" s="203"/>
      <c r="K933" s="203">
        <f>SUM(K929:K932)</f>
        <v>246744</v>
      </c>
      <c r="L933" s="10"/>
    </row>
    <row r="934" spans="1:12" ht="17.25" customHeight="1">
      <c r="A934" s="143"/>
      <c r="B934" s="10"/>
      <c r="C934" s="10"/>
      <c r="D934" s="151"/>
      <c r="E934" s="150"/>
      <c r="F934" s="150"/>
      <c r="G934" s="150"/>
      <c r="H934" s="150"/>
      <c r="I934" s="150"/>
      <c r="J934" s="150"/>
      <c r="K934" s="150"/>
      <c r="L934" s="10"/>
    </row>
    <row r="935" spans="1:12" ht="18" customHeight="1">
      <c r="A935" s="194" t="s">
        <v>1966</v>
      </c>
      <c r="B935" s="191"/>
      <c r="C935" s="10"/>
      <c r="D935" s="10"/>
      <c r="E935" s="195"/>
      <c r="F935" s="196"/>
      <c r="G935" s="195"/>
      <c r="H935" s="196"/>
      <c r="I935" s="195"/>
      <c r="J935" s="196"/>
      <c r="K935" s="195"/>
      <c r="L935" s="207"/>
    </row>
    <row r="936" spans="1:12" ht="18" customHeight="1">
      <c r="A936" s="143" t="s">
        <v>1154</v>
      </c>
      <c r="B936" s="139"/>
      <c r="C936" s="10" t="s">
        <v>685</v>
      </c>
      <c r="D936" s="205">
        <v>0.02</v>
      </c>
      <c r="E936" s="150">
        <f t="shared" ref="E936:E947" si="46">+G936+I936+K936</f>
        <v>5458</v>
      </c>
      <c r="F936" s="150">
        <f>+인건비!$D$6</f>
        <v>272915</v>
      </c>
      <c r="G936" s="150">
        <f>TRUNC(D936*F936)</f>
        <v>5458</v>
      </c>
      <c r="H936" s="192"/>
      <c r="I936" s="192"/>
      <c r="J936" s="192"/>
      <c r="K936" s="192"/>
      <c r="L936" s="10"/>
    </row>
    <row r="937" spans="1:12" ht="18" customHeight="1">
      <c r="A937" s="143" t="s">
        <v>1181</v>
      </c>
      <c r="B937" s="139"/>
      <c r="C937" s="10" t="s">
        <v>685</v>
      </c>
      <c r="D937" s="205">
        <v>7.0000000000000007E-2</v>
      </c>
      <c r="E937" s="150">
        <f t="shared" si="46"/>
        <v>16678</v>
      </c>
      <c r="F937" s="150">
        <f>+인건비!$D$9</f>
        <v>238259</v>
      </c>
      <c r="G937" s="150">
        <f>TRUNC(D937*F937)</f>
        <v>16678</v>
      </c>
      <c r="H937" s="192"/>
      <c r="I937" s="192"/>
      <c r="J937" s="192"/>
      <c r="K937" s="192"/>
      <c r="L937" s="10"/>
    </row>
    <row r="938" spans="1:12" ht="18" customHeight="1">
      <c r="A938" s="143" t="s">
        <v>678</v>
      </c>
      <c r="B938" s="10"/>
      <c r="C938" s="10" t="s">
        <v>685</v>
      </c>
      <c r="D938" s="205">
        <v>7.0000000000000007E-2</v>
      </c>
      <c r="E938" s="150">
        <f t="shared" si="46"/>
        <v>15642</v>
      </c>
      <c r="F938" s="150"/>
      <c r="G938" s="150"/>
      <c r="H938" s="150"/>
      <c r="I938" s="150"/>
      <c r="J938" s="150">
        <f>+인건비!$E$21</f>
        <v>223458</v>
      </c>
      <c r="K938" s="150">
        <f>TRUNC(D938*J938)</f>
        <v>15642</v>
      </c>
      <c r="L938" s="10"/>
    </row>
    <row r="939" spans="1:12" ht="18" customHeight="1">
      <c r="A939" s="143" t="s">
        <v>1187</v>
      </c>
      <c r="B939" s="10"/>
      <c r="C939" s="10" t="s">
        <v>685</v>
      </c>
      <c r="D939" s="205">
        <v>0.03</v>
      </c>
      <c r="E939" s="150">
        <f t="shared" si="46"/>
        <v>6426</v>
      </c>
      <c r="F939" s="150"/>
      <c r="G939" s="150"/>
      <c r="H939" s="150"/>
      <c r="I939" s="150"/>
      <c r="J939" s="150">
        <f>+인건비!$E$18</f>
        <v>214222</v>
      </c>
      <c r="K939" s="150">
        <f>TRUNC(D939*J939)</f>
        <v>6426</v>
      </c>
      <c r="L939" s="10"/>
    </row>
    <row r="940" spans="1:12" ht="18" customHeight="1">
      <c r="A940" s="143" t="s">
        <v>1182</v>
      </c>
      <c r="B940" s="10"/>
      <c r="C940" s="10" t="s">
        <v>685</v>
      </c>
      <c r="D940" s="205">
        <v>7.0000000000000007E-2</v>
      </c>
      <c r="E940" s="150">
        <f t="shared" si="46"/>
        <v>11588</v>
      </c>
      <c r="F940" s="150"/>
      <c r="G940" s="150"/>
      <c r="H940" s="150"/>
      <c r="I940" s="150"/>
      <c r="J940" s="150">
        <f>+인건비!$E$17</f>
        <v>165545</v>
      </c>
      <c r="K940" s="150">
        <f>TRUNC(D940*J940)</f>
        <v>11588</v>
      </c>
      <c r="L940" s="10"/>
    </row>
    <row r="941" spans="1:12" ht="18" customHeight="1">
      <c r="A941" s="143" t="s">
        <v>1204</v>
      </c>
      <c r="B941" s="10"/>
      <c r="C941" s="10" t="s">
        <v>685</v>
      </c>
      <c r="D941" s="205">
        <v>0.03</v>
      </c>
      <c r="E941" s="150">
        <f t="shared" si="46"/>
        <v>8020</v>
      </c>
      <c r="F941" s="150"/>
      <c r="G941" s="150"/>
      <c r="H941" s="150"/>
      <c r="I941" s="150"/>
      <c r="J941" s="150">
        <f>+인건비!$E$23</f>
        <v>267360</v>
      </c>
      <c r="K941" s="150">
        <f>TRUNC(D941*J941)</f>
        <v>8020</v>
      </c>
      <c r="L941" s="10"/>
    </row>
    <row r="942" spans="1:12" ht="18" customHeight="1">
      <c r="A942" s="143" t="s">
        <v>691</v>
      </c>
      <c r="B942" s="10"/>
      <c r="C942" s="10" t="s">
        <v>739</v>
      </c>
      <c r="D942" s="205">
        <v>0.98</v>
      </c>
      <c r="E942" s="150">
        <f t="shared" si="46"/>
        <v>1470</v>
      </c>
      <c r="F942" s="150"/>
      <c r="G942" s="150"/>
      <c r="H942" s="150">
        <f>+재료비!$K$102</f>
        <v>1500</v>
      </c>
      <c r="I942" s="150">
        <f>TRUNC(D942*H942)</f>
        <v>1470</v>
      </c>
      <c r="J942" s="150"/>
      <c r="K942" s="150"/>
      <c r="L942" s="10"/>
    </row>
    <row r="943" spans="1:12" ht="18" customHeight="1">
      <c r="A943" s="143" t="s">
        <v>1461</v>
      </c>
      <c r="B943" s="10"/>
      <c r="C943" s="10" t="s">
        <v>665</v>
      </c>
      <c r="D943" s="208">
        <v>4.0000000000000002E-4</v>
      </c>
      <c r="E943" s="150">
        <f t="shared" si="46"/>
        <v>2120</v>
      </c>
      <c r="F943" s="150"/>
      <c r="G943" s="150"/>
      <c r="H943" s="150">
        <f>+재료비!$K$106</f>
        <v>5300000</v>
      </c>
      <c r="I943" s="150">
        <f>TRUNC(D943*H943)</f>
        <v>2120</v>
      </c>
      <c r="J943" s="150"/>
      <c r="K943" s="150"/>
      <c r="L943" s="10"/>
    </row>
    <row r="944" spans="1:12" ht="18" customHeight="1">
      <c r="A944" s="143" t="s">
        <v>185</v>
      </c>
      <c r="B944" s="10"/>
      <c r="C944" s="10" t="s">
        <v>665</v>
      </c>
      <c r="D944" s="208">
        <v>1.8E-3</v>
      </c>
      <c r="E944" s="150">
        <f t="shared" si="46"/>
        <v>3243</v>
      </c>
      <c r="F944" s="150"/>
      <c r="G944" s="150"/>
      <c r="H944" s="150">
        <f>+재료비!$K$111</f>
        <v>1802000</v>
      </c>
      <c r="I944" s="150">
        <f>TRUNC(D944*H944)</f>
        <v>3243</v>
      </c>
      <c r="J944" s="150"/>
      <c r="K944" s="150"/>
      <c r="L944" s="10"/>
    </row>
    <row r="945" spans="1:12" ht="18" customHeight="1">
      <c r="A945" s="143" t="s">
        <v>681</v>
      </c>
      <c r="B945" s="10"/>
      <c r="C945" s="10" t="s">
        <v>739</v>
      </c>
      <c r="D945" s="151">
        <v>10.6</v>
      </c>
      <c r="E945" s="150">
        <f t="shared" si="46"/>
        <v>15963</v>
      </c>
      <c r="F945" s="150"/>
      <c r="G945" s="150"/>
      <c r="H945" s="150">
        <f>+재료비!$K$7</f>
        <v>1506</v>
      </c>
      <c r="I945" s="150">
        <f>TRUNC(D945*H945)</f>
        <v>15963</v>
      </c>
      <c r="J945" s="150"/>
      <c r="K945" s="150"/>
      <c r="L945" s="10"/>
    </row>
    <row r="946" spans="1:12" ht="18" customHeight="1">
      <c r="A946" s="143" t="s">
        <v>668</v>
      </c>
      <c r="B946" s="10" t="s">
        <v>1327</v>
      </c>
      <c r="C946" s="10" t="s">
        <v>666</v>
      </c>
      <c r="D946" s="151">
        <v>50</v>
      </c>
      <c r="E946" s="150">
        <f t="shared" si="46"/>
        <v>7981</v>
      </c>
      <c r="F946" s="150"/>
      <c r="G946" s="150"/>
      <c r="H946" s="150">
        <f>+I945</f>
        <v>15963</v>
      </c>
      <c r="I946" s="150">
        <f>TRUNC(D946/100*H946)</f>
        <v>7981</v>
      </c>
      <c r="J946" s="150"/>
      <c r="K946" s="150"/>
      <c r="L946" s="10"/>
    </row>
    <row r="947" spans="1:12" ht="18" customHeight="1">
      <c r="A947" s="143" t="s">
        <v>602</v>
      </c>
      <c r="B947" s="10" t="s">
        <v>1231</v>
      </c>
      <c r="C947" s="10" t="s">
        <v>770</v>
      </c>
      <c r="D947" s="205">
        <v>0.27</v>
      </c>
      <c r="E947" s="150">
        <f t="shared" si="46"/>
        <v>38997</v>
      </c>
      <c r="F947" s="150"/>
      <c r="G947" s="150"/>
      <c r="H947" s="150"/>
      <c r="I947" s="150"/>
      <c r="J947" s="150">
        <f>+기계손료!$J$67</f>
        <v>144435</v>
      </c>
      <c r="K947" s="150">
        <f>TRUNC(D947*J947)</f>
        <v>38997</v>
      </c>
      <c r="L947" s="10"/>
    </row>
    <row r="948" spans="1:12" ht="18" customHeight="1">
      <c r="A948" s="143" t="s">
        <v>701</v>
      </c>
      <c r="B948" s="10"/>
      <c r="C948" s="10"/>
      <c r="D948" s="151"/>
      <c r="E948" s="150">
        <f>SUM(E936:E947)</f>
        <v>133586</v>
      </c>
      <c r="F948" s="150"/>
      <c r="G948" s="150">
        <f>SUM(G936:G947)</f>
        <v>22136</v>
      </c>
      <c r="H948" s="150"/>
      <c r="I948" s="150">
        <f>SUM(I936:I947)</f>
        <v>30777</v>
      </c>
      <c r="J948" s="150"/>
      <c r="K948" s="150">
        <f>SUM(K936:K947)</f>
        <v>80673</v>
      </c>
      <c r="L948" s="198"/>
    </row>
    <row r="949" spans="1:12" ht="18" customHeight="1">
      <c r="A949" s="143"/>
      <c r="B949" s="10"/>
      <c r="C949" s="10"/>
      <c r="D949" s="151"/>
      <c r="E949" s="150"/>
      <c r="F949" s="150"/>
      <c r="G949" s="150"/>
      <c r="H949" s="150"/>
      <c r="I949" s="150"/>
      <c r="J949" s="150"/>
      <c r="K949" s="150"/>
      <c r="L949" s="198"/>
    </row>
    <row r="950" spans="1:12" ht="18" customHeight="1">
      <c r="A950" s="199" t="s">
        <v>682</v>
      </c>
      <c r="B950" s="200" t="s">
        <v>1164</v>
      </c>
      <c r="C950" s="201"/>
      <c r="D950" s="202">
        <f>+집계표!$G$2</f>
        <v>1.1000000000000001</v>
      </c>
      <c r="E950" s="203">
        <f>(G950+I950+K950)</f>
        <v>24349</v>
      </c>
      <c r="F950" s="203"/>
      <c r="G950" s="203"/>
      <c r="H950" s="203"/>
      <c r="I950" s="203"/>
      <c r="J950" s="203">
        <f>+G948</f>
        <v>22136</v>
      </c>
      <c r="K950" s="203">
        <f>TRUNC(D950*J950)</f>
        <v>24349</v>
      </c>
      <c r="L950" s="10"/>
    </row>
    <row r="951" spans="1:12" ht="18" customHeight="1">
      <c r="A951" s="199" t="s">
        <v>670</v>
      </c>
      <c r="B951" s="200" t="s">
        <v>425</v>
      </c>
      <c r="C951" s="201"/>
      <c r="D951" s="202">
        <f>+집계표!$H$2</f>
        <v>0.2</v>
      </c>
      <c r="E951" s="203">
        <f>(G951+I951+K951)</f>
        <v>9297</v>
      </c>
      <c r="F951" s="203"/>
      <c r="G951" s="203"/>
      <c r="H951" s="203"/>
      <c r="I951" s="203"/>
      <c r="J951" s="203">
        <f>+J950+K950</f>
        <v>46485</v>
      </c>
      <c r="K951" s="203">
        <f>TRUNC(D951*J951)</f>
        <v>9297</v>
      </c>
      <c r="L951" s="10"/>
    </row>
    <row r="952" spans="1:12" ht="18" customHeight="1">
      <c r="A952" s="199" t="s">
        <v>718</v>
      </c>
      <c r="B952" s="200"/>
      <c r="C952" s="201"/>
      <c r="D952" s="204"/>
      <c r="E952" s="203">
        <f>SUM(E948:E951)</f>
        <v>167232</v>
      </c>
      <c r="F952" s="203"/>
      <c r="G952" s="203">
        <f>SUM(G948:G951)</f>
        <v>22136</v>
      </c>
      <c r="H952" s="203"/>
      <c r="I952" s="203">
        <f>SUM(I948:I951)</f>
        <v>30777</v>
      </c>
      <c r="J952" s="203"/>
      <c r="K952" s="203">
        <f>SUM(K948:K951)</f>
        <v>114319</v>
      </c>
      <c r="L952" s="10"/>
    </row>
    <row r="953" spans="1:12" ht="17.25" customHeight="1">
      <c r="A953" s="143"/>
      <c r="B953" s="10"/>
      <c r="C953" s="10"/>
      <c r="D953" s="151"/>
      <c r="E953" s="150"/>
      <c r="F953" s="150"/>
      <c r="G953" s="150"/>
      <c r="H953" s="150"/>
      <c r="I953" s="150"/>
      <c r="J953" s="150"/>
      <c r="K953" s="150"/>
      <c r="L953" s="10"/>
    </row>
    <row r="954" spans="1:12" ht="18" customHeight="1">
      <c r="A954" s="194" t="s">
        <v>2078</v>
      </c>
      <c r="B954" s="191"/>
      <c r="C954" s="10"/>
      <c r="D954" s="10"/>
      <c r="E954" s="195"/>
      <c r="F954" s="196"/>
      <c r="G954" s="195"/>
      <c r="H954" s="196"/>
      <c r="I954" s="195"/>
      <c r="J954" s="196"/>
      <c r="K954" s="195"/>
      <c r="L954" s="207"/>
    </row>
    <row r="955" spans="1:12" ht="18" customHeight="1">
      <c r="A955" s="143" t="s">
        <v>1154</v>
      </c>
      <c r="B955" s="139"/>
      <c r="C955" s="10" t="s">
        <v>685</v>
      </c>
      <c r="D955" s="205">
        <v>0.03</v>
      </c>
      <c r="E955" s="150">
        <f t="shared" ref="E955:E966" si="47">+G955+I955+K955</f>
        <v>8187</v>
      </c>
      <c r="F955" s="150">
        <f>+인건비!$D$6</f>
        <v>272915</v>
      </c>
      <c r="G955" s="150">
        <f>TRUNC(D955*F955)</f>
        <v>8187</v>
      </c>
      <c r="H955" s="192"/>
      <c r="I955" s="192"/>
      <c r="J955" s="192"/>
      <c r="K955" s="192"/>
      <c r="L955" s="10"/>
    </row>
    <row r="956" spans="1:12" ht="18" customHeight="1">
      <c r="A956" s="143" t="s">
        <v>1181</v>
      </c>
      <c r="B956" s="139"/>
      <c r="C956" s="10" t="s">
        <v>685</v>
      </c>
      <c r="D956" s="205">
        <v>0.11</v>
      </c>
      <c r="E956" s="150">
        <f t="shared" si="47"/>
        <v>26208</v>
      </c>
      <c r="F956" s="150">
        <f>+인건비!$D$9</f>
        <v>238259</v>
      </c>
      <c r="G956" s="150">
        <f>TRUNC(D956*F956)</f>
        <v>26208</v>
      </c>
      <c r="H956" s="192"/>
      <c r="I956" s="192"/>
      <c r="J956" s="192"/>
      <c r="K956" s="192"/>
      <c r="L956" s="10"/>
    </row>
    <row r="957" spans="1:12" ht="18" customHeight="1">
      <c r="A957" s="143" t="s">
        <v>678</v>
      </c>
      <c r="B957" s="10"/>
      <c r="C957" s="10" t="s">
        <v>685</v>
      </c>
      <c r="D957" s="205">
        <v>0.11</v>
      </c>
      <c r="E957" s="150">
        <f t="shared" si="47"/>
        <v>24580</v>
      </c>
      <c r="F957" s="150"/>
      <c r="G957" s="150"/>
      <c r="H957" s="150"/>
      <c r="I957" s="150"/>
      <c r="J957" s="150">
        <f>+인건비!$E$21</f>
        <v>223458</v>
      </c>
      <c r="K957" s="150">
        <f>TRUNC(D957*J957)</f>
        <v>24580</v>
      </c>
      <c r="L957" s="10"/>
    </row>
    <row r="958" spans="1:12" ht="18" customHeight="1">
      <c r="A958" s="143" t="s">
        <v>1187</v>
      </c>
      <c r="B958" s="10"/>
      <c r="C958" s="10" t="s">
        <v>685</v>
      </c>
      <c r="D958" s="205">
        <v>0.06</v>
      </c>
      <c r="E958" s="150">
        <f t="shared" si="47"/>
        <v>12853</v>
      </c>
      <c r="F958" s="150"/>
      <c r="G958" s="150"/>
      <c r="H958" s="150"/>
      <c r="I958" s="150"/>
      <c r="J958" s="150">
        <f>+인건비!$E$18</f>
        <v>214222</v>
      </c>
      <c r="K958" s="150">
        <f>TRUNC(D958*J958)</f>
        <v>12853</v>
      </c>
      <c r="L958" s="10"/>
    </row>
    <row r="959" spans="1:12" ht="18" customHeight="1">
      <c r="A959" s="143" t="s">
        <v>1182</v>
      </c>
      <c r="B959" s="10"/>
      <c r="C959" s="10" t="s">
        <v>685</v>
      </c>
      <c r="D959" s="205">
        <v>0.11</v>
      </c>
      <c r="E959" s="150">
        <f t="shared" si="47"/>
        <v>18209</v>
      </c>
      <c r="F959" s="150"/>
      <c r="G959" s="150"/>
      <c r="H959" s="150"/>
      <c r="I959" s="150"/>
      <c r="J959" s="150">
        <f>+인건비!$E$17</f>
        <v>165545</v>
      </c>
      <c r="K959" s="150">
        <f>TRUNC(D959*J959)</f>
        <v>18209</v>
      </c>
      <c r="L959" s="10"/>
    </row>
    <row r="960" spans="1:12" ht="18" customHeight="1">
      <c r="A960" s="143" t="s">
        <v>1204</v>
      </c>
      <c r="B960" s="10"/>
      <c r="C960" s="10" t="s">
        <v>685</v>
      </c>
      <c r="D960" s="205">
        <v>0.06</v>
      </c>
      <c r="E960" s="150">
        <f t="shared" si="47"/>
        <v>16041</v>
      </c>
      <c r="F960" s="150"/>
      <c r="G960" s="150"/>
      <c r="H960" s="150"/>
      <c r="I960" s="150"/>
      <c r="J960" s="150">
        <f>+인건비!$E$23</f>
        <v>267360</v>
      </c>
      <c r="K960" s="150">
        <f>TRUNC(D960*J960)</f>
        <v>16041</v>
      </c>
      <c r="L960" s="10"/>
    </row>
    <row r="961" spans="1:12" ht="18" customHeight="1">
      <c r="A961" s="143" t="s">
        <v>691</v>
      </c>
      <c r="B961" s="10"/>
      <c r="C961" s="10" t="s">
        <v>739</v>
      </c>
      <c r="D961" s="205">
        <v>1.61</v>
      </c>
      <c r="E961" s="150">
        <f t="shared" si="47"/>
        <v>2415</v>
      </c>
      <c r="F961" s="150"/>
      <c r="G961" s="150"/>
      <c r="H961" s="150">
        <f>+재료비!$K$102</f>
        <v>1500</v>
      </c>
      <c r="I961" s="150">
        <f>TRUNC(D961*H961)</f>
        <v>2415</v>
      </c>
      <c r="J961" s="150"/>
      <c r="K961" s="150"/>
      <c r="L961" s="10"/>
    </row>
    <row r="962" spans="1:12" ht="18" customHeight="1">
      <c r="A962" s="143" t="s">
        <v>1461</v>
      </c>
      <c r="B962" s="10"/>
      <c r="C962" s="10" t="s">
        <v>665</v>
      </c>
      <c r="D962" s="208">
        <v>1.1000000000000001E-3</v>
      </c>
      <c r="E962" s="150">
        <f t="shared" si="47"/>
        <v>5830</v>
      </c>
      <c r="F962" s="150"/>
      <c r="G962" s="150"/>
      <c r="H962" s="150">
        <f>+재료비!$K$106</f>
        <v>5300000</v>
      </c>
      <c r="I962" s="150">
        <f>TRUNC(D962*H962)</f>
        <v>5830</v>
      </c>
      <c r="J962" s="150"/>
      <c r="K962" s="150"/>
      <c r="L962" s="10"/>
    </row>
    <row r="963" spans="1:12" ht="18" customHeight="1">
      <c r="A963" s="143" t="s">
        <v>185</v>
      </c>
      <c r="B963" s="10"/>
      <c r="C963" s="10" t="s">
        <v>665</v>
      </c>
      <c r="D963" s="208">
        <v>4.3E-3</v>
      </c>
      <c r="E963" s="150">
        <f t="shared" si="47"/>
        <v>7748</v>
      </c>
      <c r="F963" s="150"/>
      <c r="G963" s="150"/>
      <c r="H963" s="150">
        <f>+재료비!$K$111</f>
        <v>1802000</v>
      </c>
      <c r="I963" s="150">
        <f>TRUNC(D963*H963)</f>
        <v>7748</v>
      </c>
      <c r="J963" s="150"/>
      <c r="K963" s="150"/>
      <c r="L963" s="10"/>
    </row>
    <row r="964" spans="1:12" ht="18" customHeight="1">
      <c r="A964" s="143" t="s">
        <v>681</v>
      </c>
      <c r="B964" s="10"/>
      <c r="C964" s="10" t="s">
        <v>739</v>
      </c>
      <c r="D964" s="151">
        <v>17.7</v>
      </c>
      <c r="E964" s="150">
        <f t="shared" si="47"/>
        <v>26656</v>
      </c>
      <c r="F964" s="150"/>
      <c r="G964" s="150"/>
      <c r="H964" s="150">
        <f>+재료비!$K$7</f>
        <v>1506</v>
      </c>
      <c r="I964" s="150">
        <f>TRUNC(D964*H964)</f>
        <v>26656</v>
      </c>
      <c r="J964" s="150"/>
      <c r="K964" s="150"/>
      <c r="L964" s="10"/>
    </row>
    <row r="965" spans="1:12" ht="18" customHeight="1">
      <c r="A965" s="143" t="s">
        <v>668</v>
      </c>
      <c r="B965" s="10" t="s">
        <v>1327</v>
      </c>
      <c r="C965" s="10" t="s">
        <v>666</v>
      </c>
      <c r="D965" s="151">
        <v>50</v>
      </c>
      <c r="E965" s="150">
        <f t="shared" si="47"/>
        <v>13328</v>
      </c>
      <c r="F965" s="150"/>
      <c r="G965" s="150"/>
      <c r="H965" s="150">
        <f>+I964</f>
        <v>26656</v>
      </c>
      <c r="I965" s="150">
        <f>TRUNC(D965/100*H965)</f>
        <v>13328</v>
      </c>
      <c r="J965" s="150"/>
      <c r="K965" s="150"/>
      <c r="L965" s="10"/>
    </row>
    <row r="966" spans="1:12" ht="18" customHeight="1">
      <c r="A966" s="143" t="s">
        <v>602</v>
      </c>
      <c r="B966" s="10" t="s">
        <v>1231</v>
      </c>
      <c r="C966" s="10" t="s">
        <v>770</v>
      </c>
      <c r="D966" s="205">
        <v>0.45</v>
      </c>
      <c r="E966" s="150">
        <f t="shared" si="47"/>
        <v>64995</v>
      </c>
      <c r="F966" s="150"/>
      <c r="G966" s="150"/>
      <c r="H966" s="150"/>
      <c r="I966" s="150"/>
      <c r="J966" s="150">
        <f>+기계손료!$J$67</f>
        <v>144435</v>
      </c>
      <c r="K966" s="150">
        <f>TRUNC(D966*J966)</f>
        <v>64995</v>
      </c>
      <c r="L966" s="10"/>
    </row>
    <row r="967" spans="1:12" ht="18" customHeight="1">
      <c r="A967" s="143" t="s">
        <v>701</v>
      </c>
      <c r="B967" s="10"/>
      <c r="C967" s="10"/>
      <c r="D967" s="151"/>
      <c r="E967" s="150">
        <f>SUM(E955:E966)</f>
        <v>227050</v>
      </c>
      <c r="F967" s="150"/>
      <c r="G967" s="150">
        <f>SUM(G955:G966)</f>
        <v>34395</v>
      </c>
      <c r="H967" s="150"/>
      <c r="I967" s="150">
        <f>SUM(I955:I966)</f>
        <v>55977</v>
      </c>
      <c r="J967" s="150"/>
      <c r="K967" s="150">
        <f>SUM(K955:K966)</f>
        <v>136678</v>
      </c>
      <c r="L967" s="198"/>
    </row>
    <row r="968" spans="1:12" ht="18" customHeight="1">
      <c r="A968" s="143"/>
      <c r="B968" s="10"/>
      <c r="C968" s="10"/>
      <c r="D968" s="151"/>
      <c r="E968" s="150"/>
      <c r="F968" s="150"/>
      <c r="G968" s="150"/>
      <c r="H968" s="150"/>
      <c r="I968" s="150"/>
      <c r="J968" s="150"/>
      <c r="K968" s="150"/>
      <c r="L968" s="198"/>
    </row>
    <row r="969" spans="1:12" ht="18" customHeight="1">
      <c r="A969" s="199" t="s">
        <v>682</v>
      </c>
      <c r="B969" s="200" t="s">
        <v>1164</v>
      </c>
      <c r="C969" s="201"/>
      <c r="D969" s="202">
        <f>+집계표!$G$2</f>
        <v>1.1000000000000001</v>
      </c>
      <c r="E969" s="203">
        <f>(G969+I969+K969)</f>
        <v>37834</v>
      </c>
      <c r="F969" s="203"/>
      <c r="G969" s="203"/>
      <c r="H969" s="203"/>
      <c r="I969" s="203"/>
      <c r="J969" s="203">
        <f>+G967</f>
        <v>34395</v>
      </c>
      <c r="K969" s="203">
        <f>TRUNC(D969*J969)</f>
        <v>37834</v>
      </c>
      <c r="L969" s="10"/>
    </row>
    <row r="970" spans="1:12" ht="18" customHeight="1">
      <c r="A970" s="199" t="s">
        <v>670</v>
      </c>
      <c r="B970" s="200" t="s">
        <v>425</v>
      </c>
      <c r="C970" s="201"/>
      <c r="D970" s="202">
        <f>+집계표!$H$2</f>
        <v>0.2</v>
      </c>
      <c r="E970" s="203">
        <f>(G970+I970+K970)</f>
        <v>14445</v>
      </c>
      <c r="F970" s="203"/>
      <c r="G970" s="203"/>
      <c r="H970" s="203"/>
      <c r="I970" s="203"/>
      <c r="J970" s="203">
        <f>+J969+K969</f>
        <v>72229</v>
      </c>
      <c r="K970" s="203">
        <f>TRUNC(D970*J970)</f>
        <v>14445</v>
      </c>
      <c r="L970" s="10"/>
    </row>
    <row r="971" spans="1:12" ht="18" customHeight="1">
      <c r="A971" s="199" t="s">
        <v>718</v>
      </c>
      <c r="B971" s="200"/>
      <c r="C971" s="201"/>
      <c r="D971" s="204"/>
      <c r="E971" s="203">
        <f>SUM(E967:E970)</f>
        <v>279329</v>
      </c>
      <c r="F971" s="203"/>
      <c r="G971" s="203">
        <f>SUM(G967:G970)</f>
        <v>34395</v>
      </c>
      <c r="H971" s="203"/>
      <c r="I971" s="203">
        <f>SUM(I967:I970)</f>
        <v>55977</v>
      </c>
      <c r="J971" s="203"/>
      <c r="K971" s="203">
        <f>SUM(K967:K970)</f>
        <v>188957</v>
      </c>
      <c r="L971" s="10"/>
    </row>
    <row r="972" spans="1:12" ht="17.25" customHeight="1">
      <c r="A972" s="143"/>
      <c r="B972" s="10"/>
      <c r="C972" s="10"/>
      <c r="D972" s="151"/>
      <c r="E972" s="150"/>
      <c r="F972" s="150"/>
      <c r="G972" s="150"/>
      <c r="H972" s="150"/>
      <c r="I972" s="150"/>
      <c r="J972" s="150"/>
      <c r="K972" s="150"/>
      <c r="L972" s="10"/>
    </row>
    <row r="973" spans="1:12" ht="17.25" customHeight="1">
      <c r="A973" s="143"/>
      <c r="B973" s="10"/>
      <c r="C973" s="10"/>
      <c r="D973" s="151"/>
      <c r="E973" s="150"/>
      <c r="F973" s="150"/>
      <c r="G973" s="150"/>
      <c r="H973" s="150"/>
      <c r="I973" s="150"/>
      <c r="J973" s="150"/>
      <c r="K973" s="150"/>
      <c r="L973" s="10"/>
    </row>
    <row r="974" spans="1:12" ht="18" customHeight="1">
      <c r="A974" s="194" t="s">
        <v>2079</v>
      </c>
      <c r="B974" s="191"/>
      <c r="C974" s="10"/>
      <c r="D974" s="10"/>
      <c r="E974" s="195"/>
      <c r="F974" s="196"/>
      <c r="G974" s="195"/>
      <c r="H974" s="196"/>
      <c r="I974" s="195"/>
      <c r="J974" s="196"/>
      <c r="K974" s="195"/>
      <c r="L974" s="207"/>
    </row>
    <row r="975" spans="1:12" ht="18" customHeight="1">
      <c r="A975" s="143" t="s">
        <v>1154</v>
      </c>
      <c r="B975" s="139"/>
      <c r="C975" s="10" t="s">
        <v>685</v>
      </c>
      <c r="D975" s="205">
        <v>0.05</v>
      </c>
      <c r="E975" s="150">
        <f t="shared" ref="E975:E986" si="48">+G975+I975+K975</f>
        <v>13645</v>
      </c>
      <c r="F975" s="150">
        <f>+인건비!$D$6</f>
        <v>272915</v>
      </c>
      <c r="G975" s="150">
        <f>TRUNC(D975*F975)</f>
        <v>13645</v>
      </c>
      <c r="H975" s="192"/>
      <c r="I975" s="192"/>
      <c r="J975" s="192"/>
      <c r="K975" s="192"/>
      <c r="L975" s="10"/>
    </row>
    <row r="976" spans="1:12" ht="18" customHeight="1">
      <c r="A976" s="143" t="s">
        <v>1181</v>
      </c>
      <c r="B976" s="139"/>
      <c r="C976" s="10" t="s">
        <v>685</v>
      </c>
      <c r="D976" s="151">
        <v>0.2</v>
      </c>
      <c r="E976" s="150">
        <f t="shared" si="48"/>
        <v>47651</v>
      </c>
      <c r="F976" s="150">
        <f>+인건비!$D$9</f>
        <v>238259</v>
      </c>
      <c r="G976" s="150">
        <f>TRUNC(D976*F976)</f>
        <v>47651</v>
      </c>
      <c r="H976" s="192"/>
      <c r="I976" s="192"/>
      <c r="J976" s="192"/>
      <c r="K976" s="192"/>
      <c r="L976" s="10"/>
    </row>
    <row r="977" spans="1:12" ht="18" customHeight="1">
      <c r="A977" s="143" t="s">
        <v>678</v>
      </c>
      <c r="B977" s="10"/>
      <c r="C977" s="10" t="s">
        <v>685</v>
      </c>
      <c r="D977" s="151">
        <v>0.2</v>
      </c>
      <c r="E977" s="150">
        <f t="shared" si="48"/>
        <v>44691</v>
      </c>
      <c r="F977" s="150"/>
      <c r="G977" s="150"/>
      <c r="H977" s="150"/>
      <c r="I977" s="150"/>
      <c r="J977" s="150">
        <f>+인건비!$E$21</f>
        <v>223458</v>
      </c>
      <c r="K977" s="150">
        <f>TRUNC(D977*J977)</f>
        <v>44691</v>
      </c>
      <c r="L977" s="10"/>
    </row>
    <row r="978" spans="1:12" ht="18" customHeight="1">
      <c r="A978" s="143" t="s">
        <v>1187</v>
      </c>
      <c r="B978" s="10"/>
      <c r="C978" s="10" t="s">
        <v>685</v>
      </c>
      <c r="D978" s="151">
        <v>0.1</v>
      </c>
      <c r="E978" s="150">
        <f t="shared" si="48"/>
        <v>21422</v>
      </c>
      <c r="F978" s="150"/>
      <c r="G978" s="150"/>
      <c r="H978" s="150"/>
      <c r="I978" s="150"/>
      <c r="J978" s="150">
        <f>+인건비!$E$18</f>
        <v>214222</v>
      </c>
      <c r="K978" s="150">
        <f>TRUNC(D978*J978)</f>
        <v>21422</v>
      </c>
      <c r="L978" s="10"/>
    </row>
    <row r="979" spans="1:12" ht="18" customHeight="1">
      <c r="A979" s="143" t="s">
        <v>1182</v>
      </c>
      <c r="B979" s="10"/>
      <c r="C979" s="10" t="s">
        <v>685</v>
      </c>
      <c r="D979" s="151">
        <v>0.2</v>
      </c>
      <c r="E979" s="150">
        <f t="shared" si="48"/>
        <v>33109</v>
      </c>
      <c r="F979" s="150"/>
      <c r="G979" s="150"/>
      <c r="H979" s="150"/>
      <c r="I979" s="150"/>
      <c r="J979" s="150">
        <f>+인건비!$E$17</f>
        <v>165545</v>
      </c>
      <c r="K979" s="150">
        <f>TRUNC(D979*J979)</f>
        <v>33109</v>
      </c>
      <c r="L979" s="10"/>
    </row>
    <row r="980" spans="1:12" ht="18" customHeight="1">
      <c r="A980" s="143" t="s">
        <v>1204</v>
      </c>
      <c r="B980" s="10"/>
      <c r="C980" s="10" t="s">
        <v>685</v>
      </c>
      <c r="D980" s="151">
        <v>0.1</v>
      </c>
      <c r="E980" s="150">
        <f t="shared" si="48"/>
        <v>26736</v>
      </c>
      <c r="F980" s="150"/>
      <c r="G980" s="150"/>
      <c r="H980" s="150"/>
      <c r="I980" s="150"/>
      <c r="J980" s="150">
        <f>+인건비!$E$23</f>
        <v>267360</v>
      </c>
      <c r="K980" s="150">
        <f>TRUNC(D980*J980)</f>
        <v>26736</v>
      </c>
      <c r="L980" s="10"/>
    </row>
    <row r="981" spans="1:12" ht="18" customHeight="1">
      <c r="A981" s="143" t="s">
        <v>691</v>
      </c>
      <c r="B981" s="10"/>
      <c r="C981" s="10" t="s">
        <v>739</v>
      </c>
      <c r="D981" s="205">
        <v>2.95</v>
      </c>
      <c r="E981" s="150">
        <f t="shared" si="48"/>
        <v>4425</v>
      </c>
      <c r="F981" s="150"/>
      <c r="G981" s="150"/>
      <c r="H981" s="150">
        <f>+재료비!$K$102</f>
        <v>1500</v>
      </c>
      <c r="I981" s="150">
        <f>TRUNC(D981*H981)</f>
        <v>4425</v>
      </c>
      <c r="J981" s="150"/>
      <c r="K981" s="150"/>
      <c r="L981" s="10"/>
    </row>
    <row r="982" spans="1:12" ht="18" customHeight="1">
      <c r="A982" s="143" t="s">
        <v>1461</v>
      </c>
      <c r="B982" s="10"/>
      <c r="C982" s="10" t="s">
        <v>665</v>
      </c>
      <c r="D982" s="208">
        <v>3.3E-3</v>
      </c>
      <c r="E982" s="150">
        <f t="shared" si="48"/>
        <v>17490</v>
      </c>
      <c r="F982" s="150"/>
      <c r="G982" s="150"/>
      <c r="H982" s="150">
        <f>+재료비!$K$106</f>
        <v>5300000</v>
      </c>
      <c r="I982" s="150">
        <f>TRUNC(D982*H982)</f>
        <v>17490</v>
      </c>
      <c r="J982" s="150"/>
      <c r="K982" s="150"/>
      <c r="L982" s="10"/>
    </row>
    <row r="983" spans="1:12" ht="18" customHeight="1">
      <c r="A983" s="143" t="s">
        <v>185</v>
      </c>
      <c r="B983" s="10"/>
      <c r="C983" s="10" t="s">
        <v>665</v>
      </c>
      <c r="D983" s="208">
        <v>1.35E-2</v>
      </c>
      <c r="E983" s="150">
        <f t="shared" si="48"/>
        <v>24327</v>
      </c>
      <c r="F983" s="150"/>
      <c r="G983" s="150"/>
      <c r="H983" s="150">
        <f>+재료비!$K$111</f>
        <v>1802000</v>
      </c>
      <c r="I983" s="150">
        <f>TRUNC(D983*H983)</f>
        <v>24327</v>
      </c>
      <c r="J983" s="150"/>
      <c r="K983" s="150"/>
      <c r="L983" s="10"/>
    </row>
    <row r="984" spans="1:12" ht="18" customHeight="1">
      <c r="A984" s="143" t="s">
        <v>681</v>
      </c>
      <c r="B984" s="10"/>
      <c r="C984" s="10" t="s">
        <v>739</v>
      </c>
      <c r="D984" s="151">
        <v>32.299999999999997</v>
      </c>
      <c r="E984" s="150">
        <f t="shared" si="48"/>
        <v>48643</v>
      </c>
      <c r="F984" s="150"/>
      <c r="G984" s="150"/>
      <c r="H984" s="150">
        <f>+재료비!$K$7</f>
        <v>1506</v>
      </c>
      <c r="I984" s="150">
        <f>TRUNC(D984*H984)</f>
        <v>48643</v>
      </c>
      <c r="J984" s="150"/>
      <c r="K984" s="150"/>
      <c r="L984" s="10"/>
    </row>
    <row r="985" spans="1:12" ht="18" customHeight="1">
      <c r="A985" s="143" t="s">
        <v>668</v>
      </c>
      <c r="B985" s="10" t="s">
        <v>1327</v>
      </c>
      <c r="C985" s="10" t="s">
        <v>666</v>
      </c>
      <c r="D985" s="151">
        <v>50</v>
      </c>
      <c r="E985" s="150">
        <f t="shared" si="48"/>
        <v>24321</v>
      </c>
      <c r="F985" s="150"/>
      <c r="G985" s="150"/>
      <c r="H985" s="150">
        <f>+I984</f>
        <v>48643</v>
      </c>
      <c r="I985" s="150">
        <f>TRUNC(D985/100*H985)</f>
        <v>24321</v>
      </c>
      <c r="J985" s="150"/>
      <c r="K985" s="150"/>
      <c r="L985" s="10"/>
    </row>
    <row r="986" spans="1:12" ht="18" customHeight="1">
      <c r="A986" s="143" t="s">
        <v>602</v>
      </c>
      <c r="B986" s="10" t="s">
        <v>1231</v>
      </c>
      <c r="C986" s="10" t="s">
        <v>770</v>
      </c>
      <c r="D986" s="205">
        <v>0.82</v>
      </c>
      <c r="E986" s="150">
        <f t="shared" si="48"/>
        <v>118436</v>
      </c>
      <c r="F986" s="150"/>
      <c r="G986" s="150"/>
      <c r="H986" s="150"/>
      <c r="I986" s="150"/>
      <c r="J986" s="150">
        <f>+기계손료!$J$67</f>
        <v>144435</v>
      </c>
      <c r="K986" s="150">
        <f>TRUNC(D986*J986)</f>
        <v>118436</v>
      </c>
      <c r="L986" s="10"/>
    </row>
    <row r="987" spans="1:12" ht="18" customHeight="1">
      <c r="A987" s="143" t="s">
        <v>701</v>
      </c>
      <c r="B987" s="10"/>
      <c r="C987" s="10"/>
      <c r="D987" s="151"/>
      <c r="E987" s="150">
        <f>SUM(E975:E986)</f>
        <v>424896</v>
      </c>
      <c r="F987" s="150"/>
      <c r="G987" s="150">
        <f>SUM(G975:G986)</f>
        <v>61296</v>
      </c>
      <c r="H987" s="150"/>
      <c r="I987" s="150">
        <f>SUM(I975:I986)</f>
        <v>119206</v>
      </c>
      <c r="J987" s="150"/>
      <c r="K987" s="150">
        <f>SUM(K975:K986)</f>
        <v>244394</v>
      </c>
      <c r="L987" s="198"/>
    </row>
    <row r="988" spans="1:12" ht="18" customHeight="1">
      <c r="A988" s="143"/>
      <c r="B988" s="10"/>
      <c r="C988" s="10"/>
      <c r="D988" s="151"/>
      <c r="E988" s="150"/>
      <c r="F988" s="150"/>
      <c r="G988" s="150"/>
      <c r="H988" s="150"/>
      <c r="I988" s="150"/>
      <c r="J988" s="150"/>
      <c r="K988" s="150"/>
      <c r="L988" s="198"/>
    </row>
    <row r="989" spans="1:12" ht="18" customHeight="1">
      <c r="A989" s="199" t="s">
        <v>682</v>
      </c>
      <c r="B989" s="200" t="s">
        <v>1164</v>
      </c>
      <c r="C989" s="201"/>
      <c r="D989" s="202">
        <f>+집계표!$G$2</f>
        <v>1.1000000000000001</v>
      </c>
      <c r="E989" s="203">
        <f>(G989+I989+K989)</f>
        <v>67425</v>
      </c>
      <c r="F989" s="203"/>
      <c r="G989" s="203"/>
      <c r="H989" s="203"/>
      <c r="I989" s="203"/>
      <c r="J989" s="203">
        <f>+G987</f>
        <v>61296</v>
      </c>
      <c r="K989" s="203">
        <f>TRUNC(D989*J989)</f>
        <v>67425</v>
      </c>
      <c r="L989" s="10"/>
    </row>
    <row r="990" spans="1:12" ht="18" customHeight="1">
      <c r="A990" s="199" t="s">
        <v>670</v>
      </c>
      <c r="B990" s="200" t="s">
        <v>425</v>
      </c>
      <c r="C990" s="201"/>
      <c r="D990" s="202">
        <f>+집계표!$H$2</f>
        <v>0.2</v>
      </c>
      <c r="E990" s="203">
        <f>(G990+I990+K990)</f>
        <v>25744</v>
      </c>
      <c r="F990" s="203"/>
      <c r="G990" s="203"/>
      <c r="H990" s="203"/>
      <c r="I990" s="203"/>
      <c r="J990" s="203">
        <f>+J989+K989</f>
        <v>128721</v>
      </c>
      <c r="K990" s="203">
        <f>TRUNC(D990*J990)</f>
        <v>25744</v>
      </c>
      <c r="L990" s="10"/>
    </row>
    <row r="991" spans="1:12" ht="18" customHeight="1">
      <c r="A991" s="199" t="s">
        <v>718</v>
      </c>
      <c r="B991" s="200"/>
      <c r="C991" s="201"/>
      <c r="D991" s="204"/>
      <c r="E991" s="203">
        <f>SUM(E987:E990)</f>
        <v>518065</v>
      </c>
      <c r="F991" s="203"/>
      <c r="G991" s="203">
        <f>SUM(G987:G990)</f>
        <v>61296</v>
      </c>
      <c r="H991" s="203"/>
      <c r="I991" s="203">
        <f>SUM(I987:I990)</f>
        <v>119206</v>
      </c>
      <c r="J991" s="203"/>
      <c r="K991" s="203">
        <f>SUM(K987:K990)</f>
        <v>337563</v>
      </c>
      <c r="L991" s="10"/>
    </row>
    <row r="992" spans="1:12" ht="17.25" customHeight="1">
      <c r="A992" s="143"/>
      <c r="B992" s="10"/>
      <c r="C992" s="10"/>
      <c r="D992" s="151"/>
      <c r="E992" s="150"/>
      <c r="F992" s="150"/>
      <c r="G992" s="150"/>
      <c r="H992" s="150"/>
      <c r="I992" s="150"/>
      <c r="J992" s="150"/>
      <c r="K992" s="150"/>
      <c r="L992" s="10"/>
    </row>
    <row r="993" spans="1:12" ht="18" customHeight="1">
      <c r="A993" s="194" t="s">
        <v>2090</v>
      </c>
      <c r="B993" s="191"/>
      <c r="C993" s="10"/>
      <c r="D993" s="10"/>
      <c r="E993" s="195"/>
      <c r="F993" s="196"/>
      <c r="G993" s="195"/>
      <c r="H993" s="196"/>
      <c r="I993" s="195"/>
      <c r="J993" s="196"/>
      <c r="K993" s="195"/>
      <c r="L993" s="207"/>
    </row>
    <row r="994" spans="1:12" ht="18" customHeight="1">
      <c r="A994" s="143" t="s">
        <v>1154</v>
      </c>
      <c r="B994" s="139"/>
      <c r="C994" s="10" t="s">
        <v>685</v>
      </c>
      <c r="D994" s="205">
        <v>0.02</v>
      </c>
      <c r="E994" s="150">
        <f t="shared" ref="E994:E1005" si="49">+G994+I994+K994</f>
        <v>5458</v>
      </c>
      <c r="F994" s="150">
        <f>+인건비!$D$6</f>
        <v>272915</v>
      </c>
      <c r="G994" s="150">
        <f>TRUNC(D994*F994)</f>
        <v>5458</v>
      </c>
      <c r="H994" s="192"/>
      <c r="I994" s="192"/>
      <c r="J994" s="192"/>
      <c r="K994" s="192"/>
      <c r="L994" s="10"/>
    </row>
    <row r="995" spans="1:12" ht="18" customHeight="1">
      <c r="A995" s="143" t="s">
        <v>1181</v>
      </c>
      <c r="B995" s="139"/>
      <c r="C995" s="10" t="s">
        <v>685</v>
      </c>
      <c r="D995" s="205">
        <v>0.09</v>
      </c>
      <c r="E995" s="150">
        <f t="shared" si="49"/>
        <v>21443</v>
      </c>
      <c r="F995" s="150">
        <f>+인건비!$D$9</f>
        <v>238259</v>
      </c>
      <c r="G995" s="150">
        <f>TRUNC(D995*F995)</f>
        <v>21443</v>
      </c>
      <c r="H995" s="192"/>
      <c r="I995" s="192"/>
      <c r="J995" s="192"/>
      <c r="K995" s="192"/>
      <c r="L995" s="10"/>
    </row>
    <row r="996" spans="1:12" ht="18" customHeight="1">
      <c r="A996" s="143" t="s">
        <v>678</v>
      </c>
      <c r="B996" s="10"/>
      <c r="C996" s="10" t="s">
        <v>685</v>
      </c>
      <c r="D996" s="205">
        <v>0.09</v>
      </c>
      <c r="E996" s="150">
        <f t="shared" si="49"/>
        <v>20111</v>
      </c>
      <c r="F996" s="150"/>
      <c r="G996" s="150"/>
      <c r="H996" s="150"/>
      <c r="I996" s="150"/>
      <c r="J996" s="150">
        <f>+인건비!$E$21</f>
        <v>223458</v>
      </c>
      <c r="K996" s="150">
        <f>TRUNC(D996*J996)</f>
        <v>20111</v>
      </c>
      <c r="L996" s="10"/>
    </row>
    <row r="997" spans="1:12" ht="18" customHeight="1">
      <c r="A997" s="143" t="s">
        <v>1187</v>
      </c>
      <c r="B997" s="10"/>
      <c r="C997" s="10" t="s">
        <v>685</v>
      </c>
      <c r="D997" s="205">
        <v>0.05</v>
      </c>
      <c r="E997" s="150">
        <f t="shared" si="49"/>
        <v>10711</v>
      </c>
      <c r="F997" s="150"/>
      <c r="G997" s="150"/>
      <c r="H997" s="150"/>
      <c r="I997" s="150"/>
      <c r="J997" s="150">
        <f>+인건비!$E$18</f>
        <v>214222</v>
      </c>
      <c r="K997" s="150">
        <f>TRUNC(D997*J997)</f>
        <v>10711</v>
      </c>
      <c r="L997" s="10"/>
    </row>
    <row r="998" spans="1:12" ht="18" customHeight="1">
      <c r="A998" s="143" t="s">
        <v>1182</v>
      </c>
      <c r="B998" s="10"/>
      <c r="C998" s="10" t="s">
        <v>685</v>
      </c>
      <c r="D998" s="205">
        <v>0.09</v>
      </c>
      <c r="E998" s="150">
        <f t="shared" si="49"/>
        <v>14899</v>
      </c>
      <c r="F998" s="150"/>
      <c r="G998" s="150"/>
      <c r="H998" s="150"/>
      <c r="I998" s="150"/>
      <c r="J998" s="150">
        <f>+인건비!$E$17</f>
        <v>165545</v>
      </c>
      <c r="K998" s="150">
        <f>TRUNC(D998*J998)</f>
        <v>14899</v>
      </c>
      <c r="L998" s="10"/>
    </row>
    <row r="999" spans="1:12" ht="18" customHeight="1">
      <c r="A999" s="143" t="s">
        <v>1204</v>
      </c>
      <c r="B999" s="10"/>
      <c r="C999" s="10" t="s">
        <v>685</v>
      </c>
      <c r="D999" s="205">
        <v>0.05</v>
      </c>
      <c r="E999" s="150">
        <f t="shared" si="49"/>
        <v>13368</v>
      </c>
      <c r="F999" s="150"/>
      <c r="G999" s="150"/>
      <c r="H999" s="150"/>
      <c r="I999" s="150"/>
      <c r="J999" s="150">
        <f>+인건비!$E$23</f>
        <v>267360</v>
      </c>
      <c r="K999" s="150">
        <f>TRUNC(D999*J999)</f>
        <v>13368</v>
      </c>
      <c r="L999" s="10"/>
    </row>
    <row r="1000" spans="1:12" ht="18" customHeight="1">
      <c r="A1000" s="143" t="s">
        <v>691</v>
      </c>
      <c r="B1000" s="10"/>
      <c r="C1000" s="10" t="s">
        <v>739</v>
      </c>
      <c r="D1000" s="205">
        <v>2.11</v>
      </c>
      <c r="E1000" s="150">
        <f t="shared" si="49"/>
        <v>3165</v>
      </c>
      <c r="F1000" s="150"/>
      <c r="G1000" s="150"/>
      <c r="H1000" s="150">
        <f>+재료비!$K$102</f>
        <v>1500</v>
      </c>
      <c r="I1000" s="150">
        <f>TRUNC(D1000*H1000)</f>
        <v>3165</v>
      </c>
      <c r="J1000" s="150"/>
      <c r="K1000" s="150"/>
      <c r="L1000" s="10"/>
    </row>
    <row r="1001" spans="1:12" ht="18" customHeight="1">
      <c r="A1001" s="143" t="s">
        <v>1461</v>
      </c>
      <c r="B1001" s="10"/>
      <c r="C1001" s="10" t="s">
        <v>665</v>
      </c>
      <c r="D1001" s="208">
        <v>4.0000000000000002E-4</v>
      </c>
      <c r="E1001" s="150">
        <f t="shared" si="49"/>
        <v>2968</v>
      </c>
      <c r="F1001" s="150"/>
      <c r="G1001" s="150"/>
      <c r="H1001" s="150">
        <f>+재료비!$K$107</f>
        <v>7420000</v>
      </c>
      <c r="I1001" s="150">
        <f>TRUNC(D1001*H1001)</f>
        <v>2968</v>
      </c>
      <c r="J1001" s="150"/>
      <c r="K1001" s="150"/>
      <c r="L1001" s="10"/>
    </row>
    <row r="1002" spans="1:12" ht="18" customHeight="1">
      <c r="A1002" s="143" t="s">
        <v>185</v>
      </c>
      <c r="B1002" s="10"/>
      <c r="C1002" s="10" t="s">
        <v>665</v>
      </c>
      <c r="D1002" s="208">
        <v>1.8E-3</v>
      </c>
      <c r="E1002" s="150">
        <f t="shared" si="49"/>
        <v>4388</v>
      </c>
      <c r="F1002" s="150"/>
      <c r="G1002" s="150"/>
      <c r="H1002" s="150">
        <f>+재료비!$K$112</f>
        <v>2438000</v>
      </c>
      <c r="I1002" s="150">
        <f>TRUNC(D1002*H1002)</f>
        <v>4388</v>
      </c>
      <c r="J1002" s="150"/>
      <c r="K1002" s="150"/>
      <c r="L1002" s="10"/>
    </row>
    <row r="1003" spans="1:12" ht="18" customHeight="1">
      <c r="A1003" s="143" t="s">
        <v>681</v>
      </c>
      <c r="B1003" s="10"/>
      <c r="C1003" s="10" t="s">
        <v>739</v>
      </c>
      <c r="D1003" s="151">
        <v>15</v>
      </c>
      <c r="E1003" s="150">
        <f t="shared" si="49"/>
        <v>22590</v>
      </c>
      <c r="F1003" s="150"/>
      <c r="G1003" s="150"/>
      <c r="H1003" s="150">
        <f>+재료비!$K$7</f>
        <v>1506</v>
      </c>
      <c r="I1003" s="150">
        <f>TRUNC(D1003*H1003)</f>
        <v>22590</v>
      </c>
      <c r="J1003" s="150"/>
      <c r="K1003" s="150"/>
      <c r="L1003" s="10"/>
    </row>
    <row r="1004" spans="1:12" ht="18" customHeight="1">
      <c r="A1004" s="143" t="s">
        <v>668</v>
      </c>
      <c r="B1004" s="10" t="s">
        <v>1327</v>
      </c>
      <c r="C1004" s="10" t="s">
        <v>666</v>
      </c>
      <c r="D1004" s="151">
        <v>50</v>
      </c>
      <c r="E1004" s="150">
        <f t="shared" si="49"/>
        <v>11295</v>
      </c>
      <c r="F1004" s="150"/>
      <c r="G1004" s="150"/>
      <c r="H1004" s="150">
        <f>+I1003</f>
        <v>22590</v>
      </c>
      <c r="I1004" s="150">
        <f>TRUNC(D1004/100*H1004)</f>
        <v>11295</v>
      </c>
      <c r="J1004" s="150"/>
      <c r="K1004" s="150"/>
      <c r="L1004" s="10"/>
    </row>
    <row r="1005" spans="1:12" ht="18" customHeight="1">
      <c r="A1005" s="143" t="s">
        <v>602</v>
      </c>
      <c r="B1005" s="10" t="s">
        <v>1231</v>
      </c>
      <c r="C1005" s="10" t="s">
        <v>770</v>
      </c>
      <c r="D1005" s="205">
        <v>0.38</v>
      </c>
      <c r="E1005" s="150">
        <f t="shared" si="49"/>
        <v>54885</v>
      </c>
      <c r="F1005" s="150"/>
      <c r="G1005" s="150"/>
      <c r="H1005" s="150"/>
      <c r="I1005" s="150"/>
      <c r="J1005" s="150">
        <f>+기계손료!$J$67</f>
        <v>144435</v>
      </c>
      <c r="K1005" s="150">
        <f>TRUNC(D1005*J1005)</f>
        <v>54885</v>
      </c>
      <c r="L1005" s="10"/>
    </row>
    <row r="1006" spans="1:12" ht="18" customHeight="1">
      <c r="A1006" s="143" t="s">
        <v>701</v>
      </c>
      <c r="B1006" s="10"/>
      <c r="C1006" s="10"/>
      <c r="D1006" s="151"/>
      <c r="E1006" s="150">
        <f>SUM(E994:E1005)</f>
        <v>185281</v>
      </c>
      <c r="F1006" s="150"/>
      <c r="G1006" s="150">
        <f>SUM(G994:G1005)</f>
        <v>26901</v>
      </c>
      <c r="H1006" s="150"/>
      <c r="I1006" s="150">
        <f>SUM(I994:I1005)</f>
        <v>44406</v>
      </c>
      <c r="J1006" s="150"/>
      <c r="K1006" s="150">
        <f>SUM(K994:K1005)</f>
        <v>113974</v>
      </c>
      <c r="L1006" s="198"/>
    </row>
    <row r="1007" spans="1:12" ht="18" customHeight="1">
      <c r="A1007" s="143"/>
      <c r="B1007" s="10"/>
      <c r="C1007" s="10"/>
      <c r="D1007" s="151"/>
      <c r="E1007" s="150"/>
      <c r="F1007" s="150"/>
      <c r="G1007" s="150"/>
      <c r="H1007" s="150"/>
      <c r="I1007" s="150"/>
      <c r="J1007" s="150"/>
      <c r="K1007" s="150"/>
      <c r="L1007" s="198"/>
    </row>
    <row r="1008" spans="1:12" ht="18" customHeight="1">
      <c r="A1008" s="199" t="s">
        <v>682</v>
      </c>
      <c r="B1008" s="200" t="s">
        <v>1164</v>
      </c>
      <c r="C1008" s="201"/>
      <c r="D1008" s="202">
        <f>+집계표!$G$2</f>
        <v>1.1000000000000001</v>
      </c>
      <c r="E1008" s="203">
        <f>(G1008+I1008+K1008)</f>
        <v>29591</v>
      </c>
      <c r="F1008" s="203"/>
      <c r="G1008" s="203"/>
      <c r="H1008" s="203"/>
      <c r="I1008" s="203"/>
      <c r="J1008" s="203">
        <f>+G1006</f>
        <v>26901</v>
      </c>
      <c r="K1008" s="203">
        <f>TRUNC(D1008*J1008)</f>
        <v>29591</v>
      </c>
      <c r="L1008" s="10"/>
    </row>
    <row r="1009" spans="1:12" ht="18" customHeight="1">
      <c r="A1009" s="199" t="s">
        <v>670</v>
      </c>
      <c r="B1009" s="200" t="s">
        <v>425</v>
      </c>
      <c r="C1009" s="201"/>
      <c r="D1009" s="202">
        <f>+집계표!$H$2</f>
        <v>0.2</v>
      </c>
      <c r="E1009" s="203">
        <f>(G1009+I1009+K1009)</f>
        <v>11298</v>
      </c>
      <c r="F1009" s="203"/>
      <c r="G1009" s="203"/>
      <c r="H1009" s="203"/>
      <c r="I1009" s="203"/>
      <c r="J1009" s="203">
        <f>+J1008+K1008</f>
        <v>56492</v>
      </c>
      <c r="K1009" s="203">
        <f>TRUNC(D1009*J1009)</f>
        <v>11298</v>
      </c>
      <c r="L1009" s="10"/>
    </row>
    <row r="1010" spans="1:12" ht="18" customHeight="1">
      <c r="A1010" s="199" t="s">
        <v>718</v>
      </c>
      <c r="B1010" s="200"/>
      <c r="C1010" s="201"/>
      <c r="D1010" s="204"/>
      <c r="E1010" s="203">
        <f>SUM(E1006:E1009)</f>
        <v>226170</v>
      </c>
      <c r="F1010" s="203"/>
      <c r="G1010" s="203">
        <f>SUM(G1006:G1009)</f>
        <v>26901</v>
      </c>
      <c r="H1010" s="203"/>
      <c r="I1010" s="203">
        <f>SUM(I1006:I1009)</f>
        <v>44406</v>
      </c>
      <c r="J1010" s="203"/>
      <c r="K1010" s="203">
        <f>SUM(K1006:K1009)</f>
        <v>154863</v>
      </c>
      <c r="L1010" s="10"/>
    </row>
    <row r="1011" spans="1:12" ht="17.25" customHeight="1">
      <c r="A1011" s="143"/>
      <c r="B1011" s="10"/>
      <c r="C1011" s="10"/>
      <c r="D1011" s="151"/>
      <c r="E1011" s="150"/>
      <c r="F1011" s="150"/>
      <c r="G1011" s="150"/>
      <c r="H1011" s="150"/>
      <c r="I1011" s="150"/>
      <c r="J1011" s="150"/>
      <c r="K1011" s="150"/>
      <c r="L1011" s="10"/>
    </row>
    <row r="1012" spans="1:12" ht="18" customHeight="1">
      <c r="A1012" s="194" t="s">
        <v>2077</v>
      </c>
      <c r="B1012" s="191"/>
      <c r="C1012" s="10"/>
      <c r="D1012" s="10"/>
      <c r="E1012" s="195"/>
      <c r="F1012" s="196"/>
      <c r="G1012" s="195"/>
      <c r="H1012" s="196"/>
      <c r="I1012" s="195"/>
      <c r="J1012" s="196"/>
      <c r="K1012" s="195"/>
      <c r="L1012" s="207"/>
    </row>
    <row r="1013" spans="1:12" ht="18" customHeight="1">
      <c r="A1013" s="143" t="s">
        <v>1154</v>
      </c>
      <c r="B1013" s="139"/>
      <c r="C1013" s="10" t="s">
        <v>685</v>
      </c>
      <c r="D1013" s="205">
        <v>0.04</v>
      </c>
      <c r="E1013" s="150">
        <f t="shared" ref="E1013:E1024" si="50">+G1013+I1013+K1013</f>
        <v>10916</v>
      </c>
      <c r="F1013" s="150">
        <f>+인건비!$D$6</f>
        <v>272915</v>
      </c>
      <c r="G1013" s="150">
        <f>TRUNC(D1013*F1013)</f>
        <v>10916</v>
      </c>
      <c r="H1013" s="192"/>
      <c r="I1013" s="192"/>
      <c r="J1013" s="192"/>
      <c r="K1013" s="192"/>
      <c r="L1013" s="10"/>
    </row>
    <row r="1014" spans="1:12" ht="18" customHeight="1">
      <c r="A1014" s="143" t="s">
        <v>1181</v>
      </c>
      <c r="B1014" s="139"/>
      <c r="C1014" s="10" t="s">
        <v>685</v>
      </c>
      <c r="D1014" s="205">
        <v>0.15</v>
      </c>
      <c r="E1014" s="150">
        <f t="shared" si="50"/>
        <v>35738</v>
      </c>
      <c r="F1014" s="150">
        <f>+인건비!$D$9</f>
        <v>238259</v>
      </c>
      <c r="G1014" s="150">
        <f>TRUNC(D1014*F1014)</f>
        <v>35738</v>
      </c>
      <c r="H1014" s="192"/>
      <c r="I1014" s="192"/>
      <c r="J1014" s="192"/>
      <c r="K1014" s="192"/>
      <c r="L1014" s="10"/>
    </row>
    <row r="1015" spans="1:12" ht="18" customHeight="1">
      <c r="A1015" s="143" t="s">
        <v>678</v>
      </c>
      <c r="B1015" s="10"/>
      <c r="C1015" s="10" t="s">
        <v>685</v>
      </c>
      <c r="D1015" s="205">
        <v>0.15</v>
      </c>
      <c r="E1015" s="150">
        <f t="shared" si="50"/>
        <v>33518</v>
      </c>
      <c r="F1015" s="150"/>
      <c r="G1015" s="150"/>
      <c r="H1015" s="150"/>
      <c r="I1015" s="150"/>
      <c r="J1015" s="150">
        <f>+인건비!$E$21</f>
        <v>223458</v>
      </c>
      <c r="K1015" s="150">
        <f>TRUNC(D1015*J1015)</f>
        <v>33518</v>
      </c>
      <c r="L1015" s="10"/>
    </row>
    <row r="1016" spans="1:12" ht="18" customHeight="1">
      <c r="A1016" s="143" t="s">
        <v>1187</v>
      </c>
      <c r="B1016" s="10"/>
      <c r="C1016" s="10" t="s">
        <v>685</v>
      </c>
      <c r="D1016" s="205">
        <v>0.08</v>
      </c>
      <c r="E1016" s="150">
        <f t="shared" si="50"/>
        <v>17137</v>
      </c>
      <c r="F1016" s="150"/>
      <c r="G1016" s="150"/>
      <c r="H1016" s="150"/>
      <c r="I1016" s="150"/>
      <c r="J1016" s="150">
        <f>+인건비!$E$18</f>
        <v>214222</v>
      </c>
      <c r="K1016" s="150">
        <f>TRUNC(D1016*J1016)</f>
        <v>17137</v>
      </c>
      <c r="L1016" s="10"/>
    </row>
    <row r="1017" spans="1:12" ht="18" customHeight="1">
      <c r="A1017" s="143" t="s">
        <v>1182</v>
      </c>
      <c r="B1017" s="10"/>
      <c r="C1017" s="10" t="s">
        <v>685</v>
      </c>
      <c r="D1017" s="205">
        <v>0.15</v>
      </c>
      <c r="E1017" s="150">
        <f t="shared" si="50"/>
        <v>24831</v>
      </c>
      <c r="F1017" s="150"/>
      <c r="G1017" s="150"/>
      <c r="H1017" s="150"/>
      <c r="I1017" s="150"/>
      <c r="J1017" s="150">
        <f>+인건비!$E$17</f>
        <v>165545</v>
      </c>
      <c r="K1017" s="150">
        <f>TRUNC(D1017*J1017)</f>
        <v>24831</v>
      </c>
      <c r="L1017" s="10"/>
    </row>
    <row r="1018" spans="1:12" ht="18" customHeight="1">
      <c r="A1018" s="143" t="s">
        <v>1204</v>
      </c>
      <c r="B1018" s="10"/>
      <c r="C1018" s="10" t="s">
        <v>685</v>
      </c>
      <c r="D1018" s="205">
        <v>0.08</v>
      </c>
      <c r="E1018" s="150">
        <f t="shared" si="50"/>
        <v>21388</v>
      </c>
      <c r="F1018" s="150"/>
      <c r="G1018" s="150"/>
      <c r="H1018" s="150"/>
      <c r="I1018" s="150"/>
      <c r="J1018" s="150">
        <f>+인건비!$E$23</f>
        <v>267360</v>
      </c>
      <c r="K1018" s="150">
        <f>TRUNC(D1018*J1018)</f>
        <v>21388</v>
      </c>
      <c r="L1018" s="10"/>
    </row>
    <row r="1019" spans="1:12" ht="18" customHeight="1">
      <c r="A1019" s="143" t="s">
        <v>691</v>
      </c>
      <c r="B1019" s="10"/>
      <c r="C1019" s="10" t="s">
        <v>739</v>
      </c>
      <c r="D1019" s="205">
        <v>3.39</v>
      </c>
      <c r="E1019" s="150">
        <f t="shared" si="50"/>
        <v>5085</v>
      </c>
      <c r="F1019" s="150"/>
      <c r="G1019" s="150"/>
      <c r="H1019" s="150">
        <f>+재료비!$K$102</f>
        <v>1500</v>
      </c>
      <c r="I1019" s="150">
        <f>TRUNC(D1019*H1019)</f>
        <v>5085</v>
      </c>
      <c r="J1019" s="150"/>
      <c r="K1019" s="150"/>
      <c r="L1019" s="10"/>
    </row>
    <row r="1020" spans="1:12" ht="18" customHeight="1">
      <c r="A1020" s="143" t="s">
        <v>1461</v>
      </c>
      <c r="B1020" s="10"/>
      <c r="C1020" s="10" t="s">
        <v>665</v>
      </c>
      <c r="D1020" s="208">
        <v>1.1000000000000001E-3</v>
      </c>
      <c r="E1020" s="150">
        <f t="shared" si="50"/>
        <v>8162</v>
      </c>
      <c r="F1020" s="150"/>
      <c r="G1020" s="150"/>
      <c r="H1020" s="150">
        <f>+재료비!$K$107</f>
        <v>7420000</v>
      </c>
      <c r="I1020" s="150">
        <f>TRUNC(D1020*H1020)</f>
        <v>8162</v>
      </c>
      <c r="J1020" s="150"/>
      <c r="K1020" s="150"/>
      <c r="L1020" s="10"/>
    </row>
    <row r="1021" spans="1:12" ht="18" customHeight="1">
      <c r="A1021" s="143" t="s">
        <v>185</v>
      </c>
      <c r="B1021" s="10"/>
      <c r="C1021" s="10" t="s">
        <v>665</v>
      </c>
      <c r="D1021" s="208">
        <v>4.3E-3</v>
      </c>
      <c r="E1021" s="150">
        <f t="shared" si="50"/>
        <v>10483</v>
      </c>
      <c r="F1021" s="150"/>
      <c r="G1021" s="150"/>
      <c r="H1021" s="150">
        <f>+재료비!$K$112</f>
        <v>2438000</v>
      </c>
      <c r="I1021" s="150">
        <f>TRUNC(D1021*H1021)</f>
        <v>10483</v>
      </c>
      <c r="J1021" s="150"/>
      <c r="K1021" s="150"/>
      <c r="L1021" s="10"/>
    </row>
    <row r="1022" spans="1:12" ht="18" customHeight="1">
      <c r="A1022" s="143" t="s">
        <v>681</v>
      </c>
      <c r="B1022" s="10"/>
      <c r="C1022" s="10" t="s">
        <v>739</v>
      </c>
      <c r="D1022" s="151">
        <v>23.7</v>
      </c>
      <c r="E1022" s="150">
        <f t="shared" si="50"/>
        <v>35692</v>
      </c>
      <c r="F1022" s="150"/>
      <c r="G1022" s="150"/>
      <c r="H1022" s="150">
        <f>+재료비!$K$7</f>
        <v>1506</v>
      </c>
      <c r="I1022" s="150">
        <f>TRUNC(D1022*H1022)</f>
        <v>35692</v>
      </c>
      <c r="J1022" s="150"/>
      <c r="K1022" s="150"/>
      <c r="L1022" s="10"/>
    </row>
    <row r="1023" spans="1:12" ht="18" customHeight="1">
      <c r="A1023" s="143" t="s">
        <v>668</v>
      </c>
      <c r="B1023" s="10" t="s">
        <v>1327</v>
      </c>
      <c r="C1023" s="10" t="s">
        <v>666</v>
      </c>
      <c r="D1023" s="151">
        <v>50</v>
      </c>
      <c r="E1023" s="150">
        <f t="shared" si="50"/>
        <v>17846</v>
      </c>
      <c r="F1023" s="150"/>
      <c r="G1023" s="150"/>
      <c r="H1023" s="150">
        <f>+I1022</f>
        <v>35692</v>
      </c>
      <c r="I1023" s="150">
        <f>TRUNC(D1023/100*H1023)</f>
        <v>17846</v>
      </c>
      <c r="J1023" s="150"/>
      <c r="K1023" s="150"/>
      <c r="L1023" s="10"/>
    </row>
    <row r="1024" spans="1:12" ht="18" customHeight="1">
      <c r="A1024" s="143" t="s">
        <v>602</v>
      </c>
      <c r="B1024" s="10" t="s">
        <v>1231</v>
      </c>
      <c r="C1024" s="10" t="s">
        <v>770</v>
      </c>
      <c r="D1024" s="151">
        <v>0.6</v>
      </c>
      <c r="E1024" s="150">
        <f t="shared" si="50"/>
        <v>86661</v>
      </c>
      <c r="F1024" s="150"/>
      <c r="G1024" s="150"/>
      <c r="H1024" s="150"/>
      <c r="I1024" s="150"/>
      <c r="J1024" s="150">
        <f>+기계손료!$J$67</f>
        <v>144435</v>
      </c>
      <c r="K1024" s="150">
        <f>TRUNC(D1024*J1024)</f>
        <v>86661</v>
      </c>
      <c r="L1024" s="10"/>
    </row>
    <row r="1025" spans="1:12" ht="18" customHeight="1">
      <c r="A1025" s="143" t="s">
        <v>701</v>
      </c>
      <c r="B1025" s="10"/>
      <c r="C1025" s="10"/>
      <c r="D1025" s="151"/>
      <c r="E1025" s="150">
        <f>SUM(E1013:E1024)</f>
        <v>307457</v>
      </c>
      <c r="F1025" s="150"/>
      <c r="G1025" s="150">
        <f>SUM(G1013:G1024)</f>
        <v>46654</v>
      </c>
      <c r="H1025" s="150"/>
      <c r="I1025" s="150">
        <f>SUM(I1013:I1024)</f>
        <v>77268</v>
      </c>
      <c r="J1025" s="150"/>
      <c r="K1025" s="150">
        <f>SUM(K1013:K1024)</f>
        <v>183535</v>
      </c>
      <c r="L1025" s="198"/>
    </row>
    <row r="1026" spans="1:12" ht="18" customHeight="1">
      <c r="A1026" s="143"/>
      <c r="B1026" s="10"/>
      <c r="C1026" s="10"/>
      <c r="D1026" s="151"/>
      <c r="E1026" s="150"/>
      <c r="F1026" s="150"/>
      <c r="G1026" s="150"/>
      <c r="H1026" s="150"/>
      <c r="I1026" s="150"/>
      <c r="J1026" s="150"/>
      <c r="K1026" s="150"/>
      <c r="L1026" s="198"/>
    </row>
    <row r="1027" spans="1:12" ht="18" customHeight="1">
      <c r="A1027" s="199" t="s">
        <v>682</v>
      </c>
      <c r="B1027" s="200" t="s">
        <v>1164</v>
      </c>
      <c r="C1027" s="201"/>
      <c r="D1027" s="202">
        <f>+집계표!$G$2</f>
        <v>1.1000000000000001</v>
      </c>
      <c r="E1027" s="203">
        <f>(G1027+I1027+K1027)</f>
        <v>51319</v>
      </c>
      <c r="F1027" s="203"/>
      <c r="G1027" s="203"/>
      <c r="H1027" s="203"/>
      <c r="I1027" s="203"/>
      <c r="J1027" s="203">
        <f>+G1025</f>
        <v>46654</v>
      </c>
      <c r="K1027" s="203">
        <f>TRUNC(D1027*J1027)</f>
        <v>51319</v>
      </c>
      <c r="L1027" s="10"/>
    </row>
    <row r="1028" spans="1:12" ht="18" customHeight="1">
      <c r="A1028" s="199" t="s">
        <v>670</v>
      </c>
      <c r="B1028" s="200" t="s">
        <v>425</v>
      </c>
      <c r="C1028" s="201"/>
      <c r="D1028" s="202">
        <f>+집계표!$H$2</f>
        <v>0.2</v>
      </c>
      <c r="E1028" s="203">
        <f>(G1028+I1028+K1028)</f>
        <v>19594</v>
      </c>
      <c r="F1028" s="203"/>
      <c r="G1028" s="203"/>
      <c r="H1028" s="203"/>
      <c r="I1028" s="203"/>
      <c r="J1028" s="203">
        <f>+J1027+K1027</f>
        <v>97973</v>
      </c>
      <c r="K1028" s="203">
        <f>TRUNC(D1028*J1028)</f>
        <v>19594</v>
      </c>
      <c r="L1028" s="10"/>
    </row>
    <row r="1029" spans="1:12" ht="18" customHeight="1">
      <c r="A1029" s="199" t="s">
        <v>718</v>
      </c>
      <c r="B1029" s="200"/>
      <c r="C1029" s="201"/>
      <c r="D1029" s="204"/>
      <c r="E1029" s="203">
        <f>SUM(E1025:E1028)</f>
        <v>378370</v>
      </c>
      <c r="F1029" s="203"/>
      <c r="G1029" s="203">
        <f>SUM(G1025:G1028)</f>
        <v>46654</v>
      </c>
      <c r="H1029" s="203"/>
      <c r="I1029" s="203">
        <f>SUM(I1025:I1028)</f>
        <v>77268</v>
      </c>
      <c r="J1029" s="203"/>
      <c r="K1029" s="203">
        <f>SUM(K1025:K1028)</f>
        <v>254448</v>
      </c>
      <c r="L1029" s="10"/>
    </row>
    <row r="1030" spans="1:12" ht="17.25" customHeight="1">
      <c r="A1030" s="143"/>
      <c r="B1030" s="10"/>
      <c r="C1030" s="10"/>
      <c r="D1030" s="151"/>
      <c r="E1030" s="150"/>
      <c r="F1030" s="150"/>
      <c r="G1030" s="150"/>
      <c r="H1030" s="150"/>
      <c r="I1030" s="150"/>
      <c r="J1030" s="150"/>
      <c r="K1030" s="150"/>
      <c r="L1030" s="10"/>
    </row>
    <row r="1031" spans="1:12" ht="17.25" customHeight="1">
      <c r="A1031" s="143"/>
      <c r="B1031" s="10"/>
      <c r="C1031" s="10"/>
      <c r="D1031" s="151"/>
      <c r="E1031" s="150"/>
      <c r="F1031" s="150"/>
      <c r="G1031" s="150"/>
      <c r="H1031" s="150"/>
      <c r="I1031" s="150"/>
      <c r="J1031" s="150"/>
      <c r="K1031" s="150"/>
      <c r="L1031" s="10"/>
    </row>
    <row r="1032" spans="1:12" ht="18" customHeight="1">
      <c r="A1032" s="194" t="s">
        <v>2086</v>
      </c>
      <c r="B1032" s="191"/>
      <c r="C1032" s="10"/>
      <c r="D1032" s="10"/>
      <c r="E1032" s="195"/>
      <c r="F1032" s="196"/>
      <c r="G1032" s="195"/>
      <c r="H1032" s="196"/>
      <c r="I1032" s="195"/>
      <c r="J1032" s="196"/>
      <c r="K1032" s="195"/>
      <c r="L1032" s="207"/>
    </row>
    <row r="1033" spans="1:12" ht="18" customHeight="1">
      <c r="A1033" s="143" t="s">
        <v>1154</v>
      </c>
      <c r="B1033" s="139"/>
      <c r="C1033" s="10" t="s">
        <v>685</v>
      </c>
      <c r="D1033" s="205">
        <v>0.06</v>
      </c>
      <c r="E1033" s="150">
        <f t="shared" ref="E1033:E1044" si="51">+G1033+I1033+K1033</f>
        <v>16374</v>
      </c>
      <c r="F1033" s="150">
        <f>+인건비!$D$6</f>
        <v>272915</v>
      </c>
      <c r="G1033" s="150">
        <f>TRUNC(D1033*F1033)</f>
        <v>16374</v>
      </c>
      <c r="H1033" s="192"/>
      <c r="I1033" s="192"/>
      <c r="J1033" s="192"/>
      <c r="K1033" s="192"/>
      <c r="L1033" s="10"/>
    </row>
    <row r="1034" spans="1:12" ht="18" customHeight="1">
      <c r="A1034" s="143" t="s">
        <v>1181</v>
      </c>
      <c r="B1034" s="139"/>
      <c r="C1034" s="10" t="s">
        <v>685</v>
      </c>
      <c r="D1034" s="205">
        <v>0.24</v>
      </c>
      <c r="E1034" s="150">
        <f t="shared" si="51"/>
        <v>57182</v>
      </c>
      <c r="F1034" s="150">
        <f>+인건비!$D$9</f>
        <v>238259</v>
      </c>
      <c r="G1034" s="150">
        <f>TRUNC(D1034*F1034)</f>
        <v>57182</v>
      </c>
      <c r="H1034" s="192"/>
      <c r="I1034" s="192"/>
      <c r="J1034" s="192"/>
      <c r="K1034" s="192"/>
      <c r="L1034" s="10"/>
    </row>
    <row r="1035" spans="1:12" ht="18" customHeight="1">
      <c r="A1035" s="143" t="s">
        <v>678</v>
      </c>
      <c r="B1035" s="10"/>
      <c r="C1035" s="10" t="s">
        <v>685</v>
      </c>
      <c r="D1035" s="205">
        <v>0.24</v>
      </c>
      <c r="E1035" s="150">
        <f t="shared" si="51"/>
        <v>53629</v>
      </c>
      <c r="F1035" s="150"/>
      <c r="G1035" s="150"/>
      <c r="H1035" s="150"/>
      <c r="I1035" s="150"/>
      <c r="J1035" s="150">
        <f>+인건비!$E$21</f>
        <v>223458</v>
      </c>
      <c r="K1035" s="150">
        <f>TRUNC(D1035*J1035)</f>
        <v>53629</v>
      </c>
      <c r="L1035" s="10"/>
    </row>
    <row r="1036" spans="1:12" ht="18" customHeight="1">
      <c r="A1036" s="143" t="s">
        <v>1187</v>
      </c>
      <c r="B1036" s="10"/>
      <c r="C1036" s="10" t="s">
        <v>685</v>
      </c>
      <c r="D1036" s="205">
        <v>0.12</v>
      </c>
      <c r="E1036" s="150">
        <f t="shared" si="51"/>
        <v>25706</v>
      </c>
      <c r="F1036" s="150"/>
      <c r="G1036" s="150"/>
      <c r="H1036" s="150"/>
      <c r="I1036" s="150"/>
      <c r="J1036" s="150">
        <f>+인건비!$E$18</f>
        <v>214222</v>
      </c>
      <c r="K1036" s="150">
        <f>TRUNC(D1036*J1036)</f>
        <v>25706</v>
      </c>
      <c r="L1036" s="10"/>
    </row>
    <row r="1037" spans="1:12" ht="18" customHeight="1">
      <c r="A1037" s="143" t="s">
        <v>1182</v>
      </c>
      <c r="B1037" s="10"/>
      <c r="C1037" s="10" t="s">
        <v>685</v>
      </c>
      <c r="D1037" s="205">
        <v>0.24</v>
      </c>
      <c r="E1037" s="150">
        <f t="shared" si="51"/>
        <v>39730</v>
      </c>
      <c r="F1037" s="150"/>
      <c r="G1037" s="150"/>
      <c r="H1037" s="150"/>
      <c r="I1037" s="150"/>
      <c r="J1037" s="150">
        <f>+인건비!$E$17</f>
        <v>165545</v>
      </c>
      <c r="K1037" s="150">
        <f>TRUNC(D1037*J1037)</f>
        <v>39730</v>
      </c>
      <c r="L1037" s="10"/>
    </row>
    <row r="1038" spans="1:12" ht="18" customHeight="1">
      <c r="A1038" s="143" t="s">
        <v>1204</v>
      </c>
      <c r="B1038" s="10"/>
      <c r="C1038" s="10" t="s">
        <v>685</v>
      </c>
      <c r="D1038" s="205">
        <v>0.12</v>
      </c>
      <c r="E1038" s="150">
        <f t="shared" si="51"/>
        <v>32083</v>
      </c>
      <c r="F1038" s="150"/>
      <c r="G1038" s="150"/>
      <c r="H1038" s="150"/>
      <c r="I1038" s="150"/>
      <c r="J1038" s="150">
        <f>+인건비!$E$23</f>
        <v>267360</v>
      </c>
      <c r="K1038" s="150">
        <f>TRUNC(D1038*J1038)</f>
        <v>32083</v>
      </c>
      <c r="L1038" s="10"/>
    </row>
    <row r="1039" spans="1:12" ht="18" customHeight="1">
      <c r="A1039" s="143" t="s">
        <v>691</v>
      </c>
      <c r="B1039" s="10"/>
      <c r="C1039" s="10" t="s">
        <v>739</v>
      </c>
      <c r="D1039" s="205">
        <v>5.48</v>
      </c>
      <c r="E1039" s="150">
        <f t="shared" si="51"/>
        <v>8220</v>
      </c>
      <c r="F1039" s="150"/>
      <c r="G1039" s="150"/>
      <c r="H1039" s="150">
        <f>+재료비!$K$102</f>
        <v>1500</v>
      </c>
      <c r="I1039" s="150">
        <f>TRUNC(D1039*H1039)</f>
        <v>8220</v>
      </c>
      <c r="J1039" s="150"/>
      <c r="K1039" s="150"/>
      <c r="L1039" s="10"/>
    </row>
    <row r="1040" spans="1:12" ht="18" customHeight="1">
      <c r="A1040" s="143" t="s">
        <v>1461</v>
      </c>
      <c r="B1040" s="10"/>
      <c r="C1040" s="10" t="s">
        <v>665</v>
      </c>
      <c r="D1040" s="208">
        <v>3.3E-3</v>
      </c>
      <c r="E1040" s="150">
        <f t="shared" si="51"/>
        <v>24486</v>
      </c>
      <c r="F1040" s="150"/>
      <c r="G1040" s="150"/>
      <c r="H1040" s="150">
        <f>+재료비!$K$107</f>
        <v>7420000</v>
      </c>
      <c r="I1040" s="150">
        <f>TRUNC(D1040*H1040)</f>
        <v>24486</v>
      </c>
      <c r="J1040" s="150"/>
      <c r="K1040" s="150"/>
      <c r="L1040" s="10"/>
    </row>
    <row r="1041" spans="1:12" ht="18" customHeight="1">
      <c r="A1041" s="143" t="s">
        <v>185</v>
      </c>
      <c r="B1041" s="10"/>
      <c r="C1041" s="10" t="s">
        <v>665</v>
      </c>
      <c r="D1041" s="208">
        <v>1.35E-2</v>
      </c>
      <c r="E1041" s="150">
        <f t="shared" si="51"/>
        <v>32913</v>
      </c>
      <c r="F1041" s="150"/>
      <c r="G1041" s="150"/>
      <c r="H1041" s="150">
        <f>+재료비!$K$112</f>
        <v>2438000</v>
      </c>
      <c r="I1041" s="150">
        <f>TRUNC(D1041*H1041)</f>
        <v>32913</v>
      </c>
      <c r="J1041" s="150"/>
      <c r="K1041" s="150"/>
      <c r="L1041" s="10"/>
    </row>
    <row r="1042" spans="1:12" ht="18" customHeight="1">
      <c r="A1042" s="143" t="s">
        <v>681</v>
      </c>
      <c r="B1042" s="10"/>
      <c r="C1042" s="10" t="s">
        <v>739</v>
      </c>
      <c r="D1042" s="151">
        <v>38.700000000000003</v>
      </c>
      <c r="E1042" s="150">
        <f t="shared" si="51"/>
        <v>58282</v>
      </c>
      <c r="F1042" s="150"/>
      <c r="G1042" s="150"/>
      <c r="H1042" s="150">
        <f>+재료비!$K$7</f>
        <v>1506</v>
      </c>
      <c r="I1042" s="150">
        <f>TRUNC(D1042*H1042)</f>
        <v>58282</v>
      </c>
      <c r="J1042" s="150"/>
      <c r="K1042" s="150"/>
      <c r="L1042" s="10"/>
    </row>
    <row r="1043" spans="1:12" ht="18" customHeight="1">
      <c r="A1043" s="143" t="s">
        <v>668</v>
      </c>
      <c r="B1043" s="10" t="s">
        <v>1327</v>
      </c>
      <c r="C1043" s="10" t="s">
        <v>666</v>
      </c>
      <c r="D1043" s="151">
        <v>50</v>
      </c>
      <c r="E1043" s="150">
        <f t="shared" si="51"/>
        <v>29141</v>
      </c>
      <c r="F1043" s="150"/>
      <c r="G1043" s="150"/>
      <c r="H1043" s="150">
        <f>+I1042</f>
        <v>58282</v>
      </c>
      <c r="I1043" s="150">
        <f>TRUNC(D1043/100*H1043)</f>
        <v>29141</v>
      </c>
      <c r="J1043" s="150"/>
      <c r="K1043" s="150"/>
      <c r="L1043" s="10"/>
    </row>
    <row r="1044" spans="1:12" ht="18" customHeight="1">
      <c r="A1044" s="143" t="s">
        <v>602</v>
      </c>
      <c r="B1044" s="10" t="s">
        <v>1231</v>
      </c>
      <c r="C1044" s="10" t="s">
        <v>770</v>
      </c>
      <c r="D1044" s="205">
        <v>0.98</v>
      </c>
      <c r="E1044" s="150">
        <f t="shared" si="51"/>
        <v>141546</v>
      </c>
      <c r="F1044" s="150"/>
      <c r="G1044" s="150"/>
      <c r="H1044" s="150"/>
      <c r="I1044" s="150"/>
      <c r="J1044" s="150">
        <f>+기계손료!$J$67</f>
        <v>144435</v>
      </c>
      <c r="K1044" s="150">
        <f>TRUNC(D1044*J1044)</f>
        <v>141546</v>
      </c>
      <c r="L1044" s="10"/>
    </row>
    <row r="1045" spans="1:12" ht="18" customHeight="1">
      <c r="A1045" s="143" t="s">
        <v>701</v>
      </c>
      <c r="B1045" s="10"/>
      <c r="C1045" s="10"/>
      <c r="D1045" s="151"/>
      <c r="E1045" s="150">
        <f>SUM(E1033:E1044)</f>
        <v>519292</v>
      </c>
      <c r="F1045" s="150"/>
      <c r="G1045" s="150">
        <f>SUM(G1033:G1044)</f>
        <v>73556</v>
      </c>
      <c r="H1045" s="150"/>
      <c r="I1045" s="150">
        <f>SUM(I1033:I1044)</f>
        <v>153042</v>
      </c>
      <c r="J1045" s="150"/>
      <c r="K1045" s="150">
        <f>SUM(K1033:K1044)</f>
        <v>292694</v>
      </c>
      <c r="L1045" s="198"/>
    </row>
    <row r="1046" spans="1:12" ht="18" customHeight="1">
      <c r="A1046" s="143"/>
      <c r="B1046" s="10"/>
      <c r="C1046" s="10"/>
      <c r="D1046" s="151"/>
      <c r="E1046" s="150"/>
      <c r="F1046" s="150"/>
      <c r="G1046" s="150"/>
      <c r="H1046" s="150"/>
      <c r="I1046" s="150"/>
      <c r="J1046" s="150"/>
      <c r="K1046" s="150"/>
      <c r="L1046" s="198"/>
    </row>
    <row r="1047" spans="1:12" ht="18" customHeight="1">
      <c r="A1047" s="199" t="s">
        <v>682</v>
      </c>
      <c r="B1047" s="200" t="s">
        <v>1164</v>
      </c>
      <c r="C1047" s="201"/>
      <c r="D1047" s="202">
        <f>+집계표!$G$2</f>
        <v>1.1000000000000001</v>
      </c>
      <c r="E1047" s="203">
        <f>(G1047+I1047+K1047)</f>
        <v>80911</v>
      </c>
      <c r="F1047" s="203"/>
      <c r="G1047" s="203"/>
      <c r="H1047" s="203"/>
      <c r="I1047" s="203"/>
      <c r="J1047" s="203">
        <f>+G1045</f>
        <v>73556</v>
      </c>
      <c r="K1047" s="203">
        <f>TRUNC(D1047*J1047)</f>
        <v>80911</v>
      </c>
      <c r="L1047" s="10"/>
    </row>
    <row r="1048" spans="1:12" ht="18" customHeight="1">
      <c r="A1048" s="199" t="s">
        <v>670</v>
      </c>
      <c r="B1048" s="200" t="s">
        <v>425</v>
      </c>
      <c r="C1048" s="201"/>
      <c r="D1048" s="202">
        <f>+집계표!$H$2</f>
        <v>0.2</v>
      </c>
      <c r="E1048" s="203">
        <f>(G1048+I1048+K1048)</f>
        <v>30893</v>
      </c>
      <c r="F1048" s="203"/>
      <c r="G1048" s="203"/>
      <c r="H1048" s="203"/>
      <c r="I1048" s="203"/>
      <c r="J1048" s="203">
        <f>+J1047+K1047</f>
        <v>154467</v>
      </c>
      <c r="K1048" s="203">
        <f>TRUNC(D1048*J1048)</f>
        <v>30893</v>
      </c>
      <c r="L1048" s="10"/>
    </row>
    <row r="1049" spans="1:12" ht="18" customHeight="1">
      <c r="A1049" s="199" t="s">
        <v>718</v>
      </c>
      <c r="B1049" s="200"/>
      <c r="C1049" s="201"/>
      <c r="D1049" s="204"/>
      <c r="E1049" s="203">
        <f>SUM(E1045:E1048)</f>
        <v>631096</v>
      </c>
      <c r="F1049" s="203"/>
      <c r="G1049" s="203">
        <f>SUM(G1045:G1048)</f>
        <v>73556</v>
      </c>
      <c r="H1049" s="203"/>
      <c r="I1049" s="203">
        <f>SUM(I1045:I1048)</f>
        <v>153042</v>
      </c>
      <c r="J1049" s="203"/>
      <c r="K1049" s="203">
        <f>SUM(K1045:K1048)</f>
        <v>404498</v>
      </c>
      <c r="L1049" s="10"/>
    </row>
    <row r="1050" spans="1:12" ht="17.25" customHeight="1">
      <c r="A1050" s="143"/>
      <c r="B1050" s="10"/>
      <c r="C1050" s="10"/>
      <c r="D1050" s="151"/>
      <c r="E1050" s="150"/>
      <c r="F1050" s="150"/>
      <c r="G1050" s="150"/>
      <c r="H1050" s="150"/>
      <c r="I1050" s="150"/>
      <c r="J1050" s="150"/>
      <c r="K1050" s="150"/>
      <c r="L1050" s="10"/>
    </row>
    <row r="1051" spans="1:12" ht="33.75">
      <c r="A1051" s="190" t="s">
        <v>160</v>
      </c>
      <c r="B1051" s="215"/>
      <c r="C1051" s="10"/>
      <c r="D1051" s="10"/>
      <c r="E1051" s="150"/>
      <c r="F1051" s="192"/>
      <c r="G1051" s="150" t="s">
        <v>662</v>
      </c>
      <c r="H1051" s="192"/>
      <c r="I1051" s="150"/>
      <c r="J1051" s="192"/>
      <c r="K1051" s="150" t="s">
        <v>662</v>
      </c>
      <c r="L1051" s="193"/>
    </row>
    <row r="1052" spans="1:12" ht="17.25" customHeight="1">
      <c r="A1052" s="194" t="s">
        <v>2004</v>
      </c>
      <c r="B1052" s="191"/>
      <c r="C1052" s="10"/>
      <c r="D1052" s="10"/>
      <c r="E1052" s="195"/>
      <c r="F1052" s="196"/>
      <c r="G1052" s="195"/>
      <c r="H1052" s="196"/>
      <c r="I1052" s="195"/>
      <c r="J1052" s="196"/>
      <c r="K1052" s="195"/>
      <c r="L1052" s="207"/>
    </row>
    <row r="1053" spans="1:12">
      <c r="A1053" s="143" t="s">
        <v>1154</v>
      </c>
      <c r="B1053" s="139"/>
      <c r="C1053" s="10" t="s">
        <v>685</v>
      </c>
      <c r="D1053" s="205">
        <v>0.02</v>
      </c>
      <c r="E1053" s="150">
        <f t="shared" ref="E1053:E1062" si="52">+G1053+I1053+K1053</f>
        <v>5458</v>
      </c>
      <c r="F1053" s="150">
        <f>+인건비!$D$6</f>
        <v>272915</v>
      </c>
      <c r="G1053" s="150">
        <f>TRUNC(D1053*F1053)</f>
        <v>5458</v>
      </c>
      <c r="H1053" s="192"/>
      <c r="I1053" s="192"/>
      <c r="J1053" s="192"/>
      <c r="K1053" s="192"/>
      <c r="L1053" s="10"/>
    </row>
    <row r="1054" spans="1:12">
      <c r="A1054" s="143" t="s">
        <v>1181</v>
      </c>
      <c r="B1054" s="139"/>
      <c r="C1054" s="10" t="s">
        <v>685</v>
      </c>
      <c r="D1054" s="205">
        <v>0.08</v>
      </c>
      <c r="E1054" s="150">
        <f t="shared" si="52"/>
        <v>19060</v>
      </c>
      <c r="F1054" s="150">
        <f>+인건비!$D$9</f>
        <v>238259</v>
      </c>
      <c r="G1054" s="150">
        <f>TRUNC(D1054*F1054)</f>
        <v>19060</v>
      </c>
      <c r="H1054" s="192"/>
      <c r="I1054" s="192"/>
      <c r="J1054" s="192"/>
      <c r="K1054" s="192"/>
      <c r="L1054" s="10"/>
    </row>
    <row r="1055" spans="1:12" ht="17.25" customHeight="1">
      <c r="A1055" s="143" t="s">
        <v>678</v>
      </c>
      <c r="B1055" s="10"/>
      <c r="C1055" s="10" t="s">
        <v>685</v>
      </c>
      <c r="D1055" s="205">
        <v>0.08</v>
      </c>
      <c r="E1055" s="150">
        <f t="shared" si="52"/>
        <v>17876</v>
      </c>
      <c r="F1055" s="150"/>
      <c r="G1055" s="150"/>
      <c r="H1055" s="150"/>
      <c r="I1055" s="150"/>
      <c r="J1055" s="150">
        <f>+인건비!$E$21</f>
        <v>223458</v>
      </c>
      <c r="K1055" s="150">
        <f>TRUNC(D1055*J1055)</f>
        <v>17876</v>
      </c>
      <c r="L1055" s="10"/>
    </row>
    <row r="1056" spans="1:12" ht="17.25" customHeight="1">
      <c r="A1056" s="143" t="s">
        <v>1187</v>
      </c>
      <c r="B1056" s="10"/>
      <c r="C1056" s="10" t="s">
        <v>685</v>
      </c>
      <c r="D1056" s="205">
        <v>0.08</v>
      </c>
      <c r="E1056" s="150">
        <f t="shared" si="52"/>
        <v>17137</v>
      </c>
      <c r="F1056" s="150"/>
      <c r="G1056" s="150"/>
      <c r="H1056" s="150"/>
      <c r="I1056" s="150"/>
      <c r="J1056" s="150">
        <f>+인건비!$E$18</f>
        <v>214222</v>
      </c>
      <c r="K1056" s="150">
        <f>TRUNC(D1056*J1056)</f>
        <v>17137</v>
      </c>
      <c r="L1056" s="10"/>
    </row>
    <row r="1057" spans="1:12" ht="17.25" customHeight="1">
      <c r="A1057" s="143" t="s">
        <v>1182</v>
      </c>
      <c r="B1057" s="10"/>
      <c r="C1057" s="10" t="s">
        <v>685</v>
      </c>
      <c r="D1057" s="205">
        <v>0.12</v>
      </c>
      <c r="E1057" s="150">
        <f t="shared" si="52"/>
        <v>19865</v>
      </c>
      <c r="F1057" s="150"/>
      <c r="G1057" s="150"/>
      <c r="H1057" s="150"/>
      <c r="I1057" s="150"/>
      <c r="J1057" s="150">
        <f>+인건비!$E$17</f>
        <v>165545</v>
      </c>
      <c r="K1057" s="150">
        <f>TRUNC(D1057*J1057)</f>
        <v>19865</v>
      </c>
      <c r="L1057" s="10"/>
    </row>
    <row r="1058" spans="1:12" ht="17.25" customHeight="1">
      <c r="A1058" s="143" t="s">
        <v>1204</v>
      </c>
      <c r="B1058" s="10"/>
      <c r="C1058" s="10" t="s">
        <v>685</v>
      </c>
      <c r="D1058" s="205">
        <v>0.04</v>
      </c>
      <c r="E1058" s="150">
        <f t="shared" si="52"/>
        <v>10694</v>
      </c>
      <c r="F1058" s="150"/>
      <c r="G1058" s="150"/>
      <c r="H1058" s="150"/>
      <c r="I1058" s="150"/>
      <c r="J1058" s="150">
        <f>+인건비!$E$23</f>
        <v>267360</v>
      </c>
      <c r="K1058" s="150">
        <f>TRUNC(D1058*J1058)</f>
        <v>10694</v>
      </c>
      <c r="L1058" s="10"/>
    </row>
    <row r="1059" spans="1:12" ht="17.25" customHeight="1">
      <c r="A1059" s="143" t="s">
        <v>1288</v>
      </c>
      <c r="B1059" s="10" t="s">
        <v>853</v>
      </c>
      <c r="C1059" s="10" t="s">
        <v>671</v>
      </c>
      <c r="D1059" s="205">
        <v>1</v>
      </c>
      <c r="E1059" s="150">
        <f t="shared" si="52"/>
        <v>39186</v>
      </c>
      <c r="F1059" s="150"/>
      <c r="G1059" s="150"/>
      <c r="H1059" s="150">
        <f>+재료비!$K$113</f>
        <v>39186</v>
      </c>
      <c r="I1059" s="150">
        <f>TRUNC(D1059*H1059)</f>
        <v>39186</v>
      </c>
      <c r="J1059" s="150"/>
      <c r="K1059" s="150"/>
      <c r="L1059" s="10"/>
    </row>
    <row r="1060" spans="1:12" ht="17.25" customHeight="1">
      <c r="A1060" s="143" t="s">
        <v>681</v>
      </c>
      <c r="B1060" s="10"/>
      <c r="C1060" s="10" t="s">
        <v>739</v>
      </c>
      <c r="D1060" s="151">
        <v>13.4</v>
      </c>
      <c r="E1060" s="150">
        <f t="shared" si="52"/>
        <v>20180</v>
      </c>
      <c r="F1060" s="150"/>
      <c r="G1060" s="150"/>
      <c r="H1060" s="150">
        <f>+재료비!$K$7</f>
        <v>1506</v>
      </c>
      <c r="I1060" s="150">
        <f>TRUNC(D1060*H1060)</f>
        <v>20180</v>
      </c>
      <c r="J1060" s="150"/>
      <c r="K1060" s="150"/>
      <c r="L1060" s="10"/>
    </row>
    <row r="1061" spans="1:12" ht="17.25" customHeight="1">
      <c r="A1061" s="143" t="s">
        <v>668</v>
      </c>
      <c r="B1061" s="10" t="s">
        <v>1327</v>
      </c>
      <c r="C1061" s="10" t="s">
        <v>666</v>
      </c>
      <c r="D1061" s="151">
        <v>50</v>
      </c>
      <c r="E1061" s="150">
        <f t="shared" si="52"/>
        <v>10090</v>
      </c>
      <c r="F1061" s="150"/>
      <c r="G1061" s="150"/>
      <c r="H1061" s="150">
        <f>+I1060</f>
        <v>20180</v>
      </c>
      <c r="I1061" s="150">
        <f>TRUNC(D1061/100*H1061)</f>
        <v>10090</v>
      </c>
      <c r="J1061" s="150"/>
      <c r="K1061" s="150"/>
      <c r="L1061" s="10"/>
    </row>
    <row r="1062" spans="1:12" ht="17.25" customHeight="1">
      <c r="A1062" s="143" t="s">
        <v>602</v>
      </c>
      <c r="B1062" s="10" t="s">
        <v>1231</v>
      </c>
      <c r="C1062" s="10" t="s">
        <v>770</v>
      </c>
      <c r="D1062" s="205">
        <v>0.34</v>
      </c>
      <c r="E1062" s="150">
        <f t="shared" si="52"/>
        <v>49107</v>
      </c>
      <c r="F1062" s="150"/>
      <c r="G1062" s="150"/>
      <c r="H1062" s="150"/>
      <c r="I1062" s="150"/>
      <c r="J1062" s="150">
        <f>+기계손료!$J$67</f>
        <v>144435</v>
      </c>
      <c r="K1062" s="150">
        <f>TRUNC(D1062*J1062)</f>
        <v>49107</v>
      </c>
      <c r="L1062" s="10"/>
    </row>
    <row r="1063" spans="1:12">
      <c r="A1063" s="143" t="s">
        <v>701</v>
      </c>
      <c r="B1063" s="10"/>
      <c r="C1063" s="10"/>
      <c r="D1063" s="151"/>
      <c r="E1063" s="150">
        <f>SUM(E1053:E1062)</f>
        <v>208653</v>
      </c>
      <c r="F1063" s="150"/>
      <c r="G1063" s="150">
        <f>SUM(G1053:G1062)</f>
        <v>24518</v>
      </c>
      <c r="H1063" s="150"/>
      <c r="I1063" s="150">
        <f>SUM(I1053:I1062)</f>
        <v>69456</v>
      </c>
      <c r="J1063" s="150"/>
      <c r="K1063" s="150">
        <f>SUM(K1053:K1062)</f>
        <v>114679</v>
      </c>
      <c r="L1063" s="198"/>
    </row>
    <row r="1064" spans="1:12">
      <c r="A1064" s="143"/>
      <c r="B1064" s="10"/>
      <c r="C1064" s="10"/>
      <c r="D1064" s="151"/>
      <c r="E1064" s="150"/>
      <c r="F1064" s="150"/>
      <c r="G1064" s="150"/>
      <c r="H1064" s="150"/>
      <c r="I1064" s="150"/>
      <c r="J1064" s="150"/>
      <c r="K1064" s="150"/>
      <c r="L1064" s="198"/>
    </row>
    <row r="1065" spans="1:12">
      <c r="A1065" s="199" t="s">
        <v>682</v>
      </c>
      <c r="B1065" s="200" t="s">
        <v>1164</v>
      </c>
      <c r="C1065" s="201"/>
      <c r="D1065" s="202">
        <f>+집계표!$G$2</f>
        <v>1.1000000000000001</v>
      </c>
      <c r="E1065" s="203">
        <f>(G1065+I1065+K1065)</f>
        <v>26969</v>
      </c>
      <c r="F1065" s="203"/>
      <c r="G1065" s="203"/>
      <c r="H1065" s="203"/>
      <c r="I1065" s="203"/>
      <c r="J1065" s="203">
        <f>+G1063</f>
        <v>24518</v>
      </c>
      <c r="K1065" s="203">
        <f>TRUNC(D1065*J1065)</f>
        <v>26969</v>
      </c>
      <c r="L1065" s="10"/>
    </row>
    <row r="1066" spans="1:12">
      <c r="A1066" s="199" t="s">
        <v>670</v>
      </c>
      <c r="B1066" s="200" t="s">
        <v>425</v>
      </c>
      <c r="C1066" s="201"/>
      <c r="D1066" s="202">
        <f>+집계표!$H$2</f>
        <v>0.2</v>
      </c>
      <c r="E1066" s="203">
        <f>(G1066+I1066+K1066)</f>
        <v>10297</v>
      </c>
      <c r="F1066" s="203"/>
      <c r="G1066" s="203"/>
      <c r="H1066" s="203"/>
      <c r="I1066" s="203"/>
      <c r="J1066" s="203">
        <f>+J1065+K1065</f>
        <v>51487</v>
      </c>
      <c r="K1066" s="203">
        <f>TRUNC(D1066*J1066)</f>
        <v>10297</v>
      </c>
      <c r="L1066" s="10"/>
    </row>
    <row r="1067" spans="1:12">
      <c r="A1067" s="199" t="s">
        <v>718</v>
      </c>
      <c r="B1067" s="200"/>
      <c r="C1067" s="201"/>
      <c r="D1067" s="204"/>
      <c r="E1067" s="203">
        <f>SUM(E1063:E1066)</f>
        <v>245919</v>
      </c>
      <c r="F1067" s="203"/>
      <c r="G1067" s="203">
        <f>SUM(G1063:G1066)</f>
        <v>24518</v>
      </c>
      <c r="H1067" s="203"/>
      <c r="I1067" s="203">
        <f>SUM(I1063:I1066)</f>
        <v>69456</v>
      </c>
      <c r="J1067" s="203"/>
      <c r="K1067" s="203">
        <f>SUM(K1063:K1066)</f>
        <v>151945</v>
      </c>
      <c r="L1067" s="10"/>
    </row>
    <row r="1068" spans="1:12" ht="17.25" customHeight="1">
      <c r="A1068" s="199"/>
      <c r="B1068" s="139"/>
      <c r="C1068" s="10"/>
      <c r="D1068" s="151"/>
      <c r="E1068" s="150"/>
      <c r="F1068" s="150"/>
      <c r="G1068" s="150"/>
      <c r="H1068" s="150"/>
      <c r="I1068" s="150"/>
      <c r="J1068" s="150"/>
      <c r="K1068" s="150"/>
      <c r="L1068" s="10" t="s">
        <v>662</v>
      </c>
    </row>
    <row r="1069" spans="1:12" ht="17.25" customHeight="1">
      <c r="A1069" s="194" t="s">
        <v>2002</v>
      </c>
      <c r="B1069" s="191"/>
      <c r="C1069" s="10"/>
      <c r="D1069" s="10"/>
      <c r="E1069" s="195"/>
      <c r="F1069" s="196"/>
      <c r="G1069" s="195"/>
      <c r="H1069" s="196"/>
      <c r="I1069" s="195"/>
      <c r="J1069" s="196"/>
      <c r="K1069" s="195"/>
      <c r="L1069" s="207"/>
    </row>
    <row r="1070" spans="1:12">
      <c r="A1070" s="143" t="s">
        <v>1154</v>
      </c>
      <c r="B1070" s="139"/>
      <c r="C1070" s="10" t="s">
        <v>685</v>
      </c>
      <c r="D1070" s="206">
        <v>2E-3</v>
      </c>
      <c r="E1070" s="150">
        <f t="shared" ref="E1070:E1075" si="53">+G1070+I1070+K1070</f>
        <v>545</v>
      </c>
      <c r="F1070" s="150">
        <f>+인건비!$D$6</f>
        <v>272915</v>
      </c>
      <c r="G1070" s="150">
        <f>TRUNC(D1070*F1070)</f>
        <v>545</v>
      </c>
      <c r="H1070" s="192"/>
      <c r="I1070" s="192"/>
      <c r="J1070" s="192"/>
      <c r="K1070" s="192"/>
      <c r="L1070" s="10"/>
    </row>
    <row r="1071" spans="1:12">
      <c r="A1071" s="143" t="s">
        <v>1181</v>
      </c>
      <c r="B1071" s="139"/>
      <c r="C1071" s="10" t="s">
        <v>685</v>
      </c>
      <c r="D1071" s="206">
        <v>6.0000000000000001E-3</v>
      </c>
      <c r="E1071" s="150">
        <f t="shared" si="53"/>
        <v>1429</v>
      </c>
      <c r="F1071" s="150">
        <f>+인건비!$D$9</f>
        <v>238259</v>
      </c>
      <c r="G1071" s="150">
        <f>TRUNC(D1071*F1071)</f>
        <v>1429</v>
      </c>
      <c r="H1071" s="192"/>
      <c r="I1071" s="192"/>
      <c r="J1071" s="192"/>
      <c r="K1071" s="192"/>
      <c r="L1071" s="10"/>
    </row>
    <row r="1072" spans="1:12" ht="17.25" customHeight="1">
      <c r="A1072" s="143" t="s">
        <v>678</v>
      </c>
      <c r="B1072" s="10"/>
      <c r="C1072" s="10" t="s">
        <v>685</v>
      </c>
      <c r="D1072" s="206">
        <v>6.0000000000000001E-3</v>
      </c>
      <c r="E1072" s="150">
        <f t="shared" si="53"/>
        <v>1340</v>
      </c>
      <c r="F1072" s="150"/>
      <c r="G1072" s="150"/>
      <c r="H1072" s="150"/>
      <c r="I1072" s="150"/>
      <c r="J1072" s="150">
        <f>+인건비!$E$21</f>
        <v>223458</v>
      </c>
      <c r="K1072" s="150">
        <f>TRUNC(D1072*J1072)</f>
        <v>1340</v>
      </c>
      <c r="L1072" s="10"/>
    </row>
    <row r="1073" spans="1:12" ht="17.25" customHeight="1">
      <c r="A1073" s="143" t="s">
        <v>1187</v>
      </c>
      <c r="B1073" s="10"/>
      <c r="C1073" s="10" t="s">
        <v>685</v>
      </c>
      <c r="D1073" s="206">
        <v>6.0000000000000001E-3</v>
      </c>
      <c r="E1073" s="150">
        <f t="shared" si="53"/>
        <v>1285</v>
      </c>
      <c r="F1073" s="150"/>
      <c r="G1073" s="150"/>
      <c r="H1073" s="150"/>
      <c r="I1073" s="150"/>
      <c r="J1073" s="150">
        <f>+인건비!$E$18</f>
        <v>214222</v>
      </c>
      <c r="K1073" s="150">
        <f>TRUNC(D1073*J1073)</f>
        <v>1285</v>
      </c>
      <c r="L1073" s="10"/>
    </row>
    <row r="1074" spans="1:12" ht="17.25" customHeight="1">
      <c r="A1074" s="143" t="s">
        <v>1182</v>
      </c>
      <c r="B1074" s="10"/>
      <c r="C1074" s="10" t="s">
        <v>685</v>
      </c>
      <c r="D1074" s="206">
        <v>1.2999999999999999E-2</v>
      </c>
      <c r="E1074" s="150">
        <f t="shared" si="53"/>
        <v>2152</v>
      </c>
      <c r="F1074" s="150"/>
      <c r="G1074" s="150"/>
      <c r="H1074" s="150"/>
      <c r="I1074" s="150"/>
      <c r="J1074" s="150">
        <f>+인건비!$E$17</f>
        <v>165545</v>
      </c>
      <c r="K1074" s="150">
        <f>TRUNC(D1074*J1074)</f>
        <v>2152</v>
      </c>
      <c r="L1074" s="10"/>
    </row>
    <row r="1075" spans="1:12" ht="17.25" customHeight="1">
      <c r="A1075" s="143" t="s">
        <v>1204</v>
      </c>
      <c r="B1075" s="10"/>
      <c r="C1075" s="10" t="s">
        <v>685</v>
      </c>
      <c r="D1075" s="206">
        <v>6.0000000000000001E-3</v>
      </c>
      <c r="E1075" s="150">
        <f t="shared" si="53"/>
        <v>1604</v>
      </c>
      <c r="F1075" s="150"/>
      <c r="G1075" s="150"/>
      <c r="H1075" s="150"/>
      <c r="I1075" s="150"/>
      <c r="J1075" s="150">
        <f>+인건비!$E$23</f>
        <v>267360</v>
      </c>
      <c r="K1075" s="150">
        <f>TRUNC(D1075*J1075)</f>
        <v>1604</v>
      </c>
      <c r="L1075" s="10"/>
    </row>
    <row r="1076" spans="1:12" ht="17.25" customHeight="1">
      <c r="A1076" s="143" t="s">
        <v>681</v>
      </c>
      <c r="B1076" s="10"/>
      <c r="C1076" s="10" t="s">
        <v>739</v>
      </c>
      <c r="D1076" s="151">
        <v>2</v>
      </c>
      <c r="E1076" s="150">
        <f>+G1076+I1076+K1076</f>
        <v>3012</v>
      </c>
      <c r="F1076" s="150"/>
      <c r="G1076" s="150"/>
      <c r="H1076" s="150">
        <f>+재료비!$K$7</f>
        <v>1506</v>
      </c>
      <c r="I1076" s="150">
        <f>TRUNC(D1076*H1076)</f>
        <v>3012</v>
      </c>
      <c r="J1076" s="150"/>
      <c r="K1076" s="150"/>
      <c r="L1076" s="10"/>
    </row>
    <row r="1077" spans="1:12" ht="17.25" customHeight="1">
      <c r="A1077" s="143" t="s">
        <v>668</v>
      </c>
      <c r="B1077" s="10" t="s">
        <v>1327</v>
      </c>
      <c r="C1077" s="10" t="s">
        <v>666</v>
      </c>
      <c r="D1077" s="151">
        <v>50</v>
      </c>
      <c r="E1077" s="150">
        <f>+G1077+I1077+K1077</f>
        <v>1506</v>
      </c>
      <c r="F1077" s="150"/>
      <c r="G1077" s="150"/>
      <c r="H1077" s="150">
        <f>+I1076</f>
        <v>3012</v>
      </c>
      <c r="I1077" s="150">
        <f>TRUNC(D1077/100*H1077)</f>
        <v>1506</v>
      </c>
      <c r="J1077" s="150"/>
      <c r="K1077" s="150"/>
      <c r="L1077" s="10"/>
    </row>
    <row r="1078" spans="1:12" ht="17.25" customHeight="1">
      <c r="A1078" s="143" t="s">
        <v>602</v>
      </c>
      <c r="B1078" s="10" t="s">
        <v>1231</v>
      </c>
      <c r="C1078" s="10" t="s">
        <v>770</v>
      </c>
      <c r="D1078" s="205">
        <v>0.05</v>
      </c>
      <c r="E1078" s="150">
        <f>+G1078+I1078+K1078</f>
        <v>7221</v>
      </c>
      <c r="F1078" s="150"/>
      <c r="G1078" s="150"/>
      <c r="H1078" s="150"/>
      <c r="I1078" s="150"/>
      <c r="J1078" s="150">
        <f>+기계손료!$J$67</f>
        <v>144435</v>
      </c>
      <c r="K1078" s="150">
        <f>TRUNC(D1078*J1078)</f>
        <v>7221</v>
      </c>
      <c r="L1078" s="10"/>
    </row>
    <row r="1079" spans="1:12">
      <c r="A1079" s="143" t="s">
        <v>701</v>
      </c>
      <c r="B1079" s="10"/>
      <c r="C1079" s="10"/>
      <c r="D1079" s="151"/>
      <c r="E1079" s="150">
        <f>SUM(E1070:E1078)</f>
        <v>20094</v>
      </c>
      <c r="F1079" s="150"/>
      <c r="G1079" s="150">
        <f>SUM(G1070:G1078)</f>
        <v>1974</v>
      </c>
      <c r="H1079" s="150"/>
      <c r="I1079" s="150">
        <f>SUM(I1070:I1078)</f>
        <v>4518</v>
      </c>
      <c r="J1079" s="150"/>
      <c r="K1079" s="150">
        <f>SUM(K1070:K1078)</f>
        <v>13602</v>
      </c>
      <c r="L1079" s="198"/>
    </row>
    <row r="1080" spans="1:12">
      <c r="A1080" s="143"/>
      <c r="B1080" s="10"/>
      <c r="C1080" s="10"/>
      <c r="D1080" s="151"/>
      <c r="E1080" s="150"/>
      <c r="F1080" s="150"/>
      <c r="G1080" s="150"/>
      <c r="H1080" s="150"/>
      <c r="I1080" s="150"/>
      <c r="J1080" s="150"/>
      <c r="K1080" s="150"/>
      <c r="L1080" s="198"/>
    </row>
    <row r="1081" spans="1:12">
      <c r="A1081" s="199" t="s">
        <v>682</v>
      </c>
      <c r="B1081" s="200" t="s">
        <v>1164</v>
      </c>
      <c r="C1081" s="201"/>
      <c r="D1081" s="202">
        <f>+집계표!$G$2</f>
        <v>1.1000000000000001</v>
      </c>
      <c r="E1081" s="203">
        <f>(G1081+I1081+K1081)</f>
        <v>2171</v>
      </c>
      <c r="F1081" s="203"/>
      <c r="G1081" s="203"/>
      <c r="H1081" s="203"/>
      <c r="I1081" s="203"/>
      <c r="J1081" s="203">
        <f>+G1079</f>
        <v>1974</v>
      </c>
      <c r="K1081" s="203">
        <f>TRUNC(D1081*J1081)</f>
        <v>2171</v>
      </c>
      <c r="L1081" s="10"/>
    </row>
    <row r="1082" spans="1:12">
      <c r="A1082" s="199" t="s">
        <v>670</v>
      </c>
      <c r="B1082" s="200" t="s">
        <v>425</v>
      </c>
      <c r="C1082" s="201"/>
      <c r="D1082" s="202">
        <f>+집계표!$H$2</f>
        <v>0.2</v>
      </c>
      <c r="E1082" s="203">
        <f>(G1082+I1082+K1082)</f>
        <v>829</v>
      </c>
      <c r="F1082" s="203"/>
      <c r="G1082" s="203"/>
      <c r="H1082" s="203"/>
      <c r="I1082" s="203"/>
      <c r="J1082" s="203">
        <f>+J1081+K1081</f>
        <v>4145</v>
      </c>
      <c r="K1082" s="203">
        <f>TRUNC(D1082*J1082)</f>
        <v>829</v>
      </c>
      <c r="L1082" s="10"/>
    </row>
    <row r="1083" spans="1:12">
      <c r="A1083" s="199" t="s">
        <v>718</v>
      </c>
      <c r="B1083" s="200"/>
      <c r="C1083" s="201"/>
      <c r="D1083" s="204"/>
      <c r="E1083" s="203">
        <f>SUM(E1079:E1082)</f>
        <v>23094</v>
      </c>
      <c r="F1083" s="203"/>
      <c r="G1083" s="203">
        <f>SUM(G1079:G1082)</f>
        <v>1974</v>
      </c>
      <c r="H1083" s="203"/>
      <c r="I1083" s="203">
        <f>SUM(I1079:I1082)</f>
        <v>4518</v>
      </c>
      <c r="J1083" s="203"/>
      <c r="K1083" s="203">
        <f>SUM(K1079:K1082)</f>
        <v>16602</v>
      </c>
      <c r="L1083" s="10"/>
    </row>
    <row r="1084" spans="1:12" ht="17.25" customHeight="1">
      <c r="A1084" s="199"/>
      <c r="B1084" s="139"/>
      <c r="C1084" s="10"/>
      <c r="D1084" s="151"/>
      <c r="E1084" s="150"/>
      <c r="F1084" s="150"/>
      <c r="G1084" s="150"/>
      <c r="H1084" s="150"/>
      <c r="I1084" s="150"/>
      <c r="J1084" s="150"/>
      <c r="K1084" s="150"/>
      <c r="L1084" s="10" t="s">
        <v>662</v>
      </c>
    </row>
    <row r="1085" spans="1:12" ht="17.25" customHeight="1">
      <c r="A1085" s="194" t="s">
        <v>2003</v>
      </c>
      <c r="B1085" s="191"/>
      <c r="C1085" s="10"/>
      <c r="D1085" s="10"/>
      <c r="E1085" s="195"/>
      <c r="F1085" s="196"/>
      <c r="G1085" s="195"/>
      <c r="H1085" s="196"/>
      <c r="I1085" s="195"/>
      <c r="J1085" s="196"/>
      <c r="K1085" s="195"/>
      <c r="L1085" s="207"/>
    </row>
    <row r="1086" spans="1:12">
      <c r="A1086" s="143" t="s">
        <v>1154</v>
      </c>
      <c r="B1086" s="139"/>
      <c r="C1086" s="10" t="s">
        <v>685</v>
      </c>
      <c r="D1086" s="206">
        <v>2E-3</v>
      </c>
      <c r="E1086" s="150">
        <f t="shared" ref="E1086:E1092" si="54">+G1086+I1086+K1086</f>
        <v>545</v>
      </c>
      <c r="F1086" s="150">
        <f>+인건비!$D$6</f>
        <v>272915</v>
      </c>
      <c r="G1086" s="150">
        <f>TRUNC(D1086*F1086)</f>
        <v>545</v>
      </c>
      <c r="H1086" s="192"/>
      <c r="I1086" s="192"/>
      <c r="J1086" s="192"/>
      <c r="K1086" s="192"/>
      <c r="L1086" s="10"/>
    </row>
    <row r="1087" spans="1:12">
      <c r="A1087" s="143" t="s">
        <v>1181</v>
      </c>
      <c r="B1087" s="139"/>
      <c r="C1087" s="10" t="s">
        <v>685</v>
      </c>
      <c r="D1087" s="206">
        <v>6.0000000000000001E-3</v>
      </c>
      <c r="E1087" s="150">
        <f t="shared" si="54"/>
        <v>1429</v>
      </c>
      <c r="F1087" s="150">
        <f>+인건비!$D$9</f>
        <v>238259</v>
      </c>
      <c r="G1087" s="150">
        <f>TRUNC(D1087*F1087)</f>
        <v>1429</v>
      </c>
      <c r="H1087" s="192"/>
      <c r="I1087" s="192"/>
      <c r="J1087" s="192"/>
      <c r="K1087" s="192"/>
      <c r="L1087" s="10"/>
    </row>
    <row r="1088" spans="1:12" ht="17.25" customHeight="1">
      <c r="A1088" s="143" t="s">
        <v>678</v>
      </c>
      <c r="B1088" s="10"/>
      <c r="C1088" s="10" t="s">
        <v>685</v>
      </c>
      <c r="D1088" s="206">
        <v>6.0000000000000001E-3</v>
      </c>
      <c r="E1088" s="150">
        <f t="shared" si="54"/>
        <v>1340</v>
      </c>
      <c r="F1088" s="150"/>
      <c r="G1088" s="150"/>
      <c r="H1088" s="150"/>
      <c r="I1088" s="150"/>
      <c r="J1088" s="150">
        <f>+인건비!$E$21</f>
        <v>223458</v>
      </c>
      <c r="K1088" s="150">
        <f>TRUNC(D1088*J1088)</f>
        <v>1340</v>
      </c>
      <c r="L1088" s="10"/>
    </row>
    <row r="1089" spans="1:12" ht="17.25" customHeight="1">
      <c r="A1089" s="143" t="s">
        <v>1187</v>
      </c>
      <c r="B1089" s="10"/>
      <c r="C1089" s="10" t="s">
        <v>685</v>
      </c>
      <c r="D1089" s="206">
        <v>6.0000000000000001E-3</v>
      </c>
      <c r="E1089" s="150">
        <f t="shared" si="54"/>
        <v>1285</v>
      </c>
      <c r="F1089" s="150"/>
      <c r="G1089" s="150"/>
      <c r="H1089" s="150"/>
      <c r="I1089" s="150"/>
      <c r="J1089" s="150">
        <f>+인건비!$E$18</f>
        <v>214222</v>
      </c>
      <c r="K1089" s="150">
        <f>TRUNC(D1089*J1089)</f>
        <v>1285</v>
      </c>
      <c r="L1089" s="10"/>
    </row>
    <row r="1090" spans="1:12" ht="17.25" customHeight="1">
      <c r="A1090" s="143" t="s">
        <v>1182</v>
      </c>
      <c r="B1090" s="10"/>
      <c r="C1090" s="10" t="s">
        <v>685</v>
      </c>
      <c r="D1090" s="206">
        <v>1.2999999999999999E-2</v>
      </c>
      <c r="E1090" s="150">
        <f t="shared" si="54"/>
        <v>2152</v>
      </c>
      <c r="F1090" s="150"/>
      <c r="G1090" s="150"/>
      <c r="H1090" s="150"/>
      <c r="I1090" s="150"/>
      <c r="J1090" s="150">
        <f>+인건비!$E$17</f>
        <v>165545</v>
      </c>
      <c r="K1090" s="150">
        <f>TRUNC(D1090*J1090)</f>
        <v>2152</v>
      </c>
      <c r="L1090" s="10"/>
    </row>
    <row r="1091" spans="1:12" ht="17.25" customHeight="1">
      <c r="A1091" s="143" t="s">
        <v>1204</v>
      </c>
      <c r="B1091" s="10"/>
      <c r="C1091" s="10" t="s">
        <v>685</v>
      </c>
      <c r="D1091" s="206">
        <v>6.0000000000000001E-3</v>
      </c>
      <c r="E1091" s="150">
        <f t="shared" si="54"/>
        <v>1604</v>
      </c>
      <c r="F1091" s="150"/>
      <c r="G1091" s="150"/>
      <c r="H1091" s="150"/>
      <c r="I1091" s="150"/>
      <c r="J1091" s="150">
        <f>+인건비!$E$23</f>
        <v>267360</v>
      </c>
      <c r="K1091" s="150">
        <f>TRUNC(D1091*J1091)</f>
        <v>1604</v>
      </c>
      <c r="L1091" s="10"/>
    </row>
    <row r="1092" spans="1:12" ht="17.25" customHeight="1">
      <c r="A1092" s="143" t="s">
        <v>616</v>
      </c>
      <c r="B1092" s="10" t="s">
        <v>854</v>
      </c>
      <c r="C1092" s="10" t="s">
        <v>671</v>
      </c>
      <c r="D1092" s="151">
        <v>0.8</v>
      </c>
      <c r="E1092" s="150">
        <f t="shared" si="54"/>
        <v>10436</v>
      </c>
      <c r="F1092" s="150"/>
      <c r="G1092" s="150"/>
      <c r="H1092" s="150">
        <f>+재료비!$K$117</f>
        <v>13045</v>
      </c>
      <c r="I1092" s="150">
        <f>TRUNC(D1092*H1092)</f>
        <v>10436</v>
      </c>
      <c r="J1092" s="150"/>
      <c r="K1092" s="150"/>
      <c r="L1092" s="10"/>
    </row>
    <row r="1093" spans="1:12" ht="17.25" customHeight="1">
      <c r="A1093" s="143" t="s">
        <v>612</v>
      </c>
      <c r="B1093" s="10" t="s">
        <v>854</v>
      </c>
      <c r="C1093" s="10" t="s">
        <v>671</v>
      </c>
      <c r="D1093" s="151">
        <v>0.2</v>
      </c>
      <c r="E1093" s="150">
        <f>+G1093+I1093+K1093</f>
        <v>5218</v>
      </c>
      <c r="F1093" s="150"/>
      <c r="G1093" s="150"/>
      <c r="H1093" s="150">
        <f>+재료비!$K$121</f>
        <v>26090</v>
      </c>
      <c r="I1093" s="150">
        <f>TRUNC(D1093*H1093)</f>
        <v>5218</v>
      </c>
      <c r="J1093" s="150"/>
      <c r="K1093" s="150"/>
      <c r="L1093" s="10"/>
    </row>
    <row r="1094" spans="1:12" ht="17.25" customHeight="1">
      <c r="A1094" s="143" t="s">
        <v>811</v>
      </c>
      <c r="B1094" s="10"/>
      <c r="C1094" s="10" t="s">
        <v>804</v>
      </c>
      <c r="D1094" s="205">
        <v>0.01</v>
      </c>
      <c r="E1094" s="150">
        <f>+G1094+I1094+K1094</f>
        <v>1650</v>
      </c>
      <c r="F1094" s="150"/>
      <c r="G1094" s="150"/>
      <c r="H1094" s="150">
        <f>+재료비!$K$125</f>
        <v>165000</v>
      </c>
      <c r="I1094" s="150">
        <f>TRUNC(D1094*H1094)</f>
        <v>1650</v>
      </c>
      <c r="J1094" s="150"/>
      <c r="K1094" s="150"/>
      <c r="L1094" s="10"/>
    </row>
    <row r="1095" spans="1:12" ht="17.25" customHeight="1">
      <c r="A1095" s="143" t="s">
        <v>681</v>
      </c>
      <c r="B1095" s="10"/>
      <c r="C1095" s="10" t="s">
        <v>739</v>
      </c>
      <c r="D1095" s="151">
        <v>2</v>
      </c>
      <c r="E1095" s="150">
        <f>+G1095+I1095+K1095</f>
        <v>3012</v>
      </c>
      <c r="F1095" s="150"/>
      <c r="G1095" s="150"/>
      <c r="H1095" s="150">
        <f>+재료비!$K$7</f>
        <v>1506</v>
      </c>
      <c r="I1095" s="150">
        <f>TRUNC(D1095*H1095)</f>
        <v>3012</v>
      </c>
      <c r="J1095" s="150"/>
      <c r="K1095" s="150"/>
      <c r="L1095" s="10"/>
    </row>
    <row r="1096" spans="1:12" ht="17.25" customHeight="1">
      <c r="A1096" s="143" t="s">
        <v>668</v>
      </c>
      <c r="B1096" s="10" t="s">
        <v>1327</v>
      </c>
      <c r="C1096" s="10" t="s">
        <v>666</v>
      </c>
      <c r="D1096" s="151">
        <v>50</v>
      </c>
      <c r="E1096" s="150">
        <f>+G1096+I1096+K1096</f>
        <v>1506</v>
      </c>
      <c r="F1096" s="150"/>
      <c r="G1096" s="150"/>
      <c r="H1096" s="150">
        <f>+I1095</f>
        <v>3012</v>
      </c>
      <c r="I1096" s="150">
        <f>TRUNC(D1096/100*H1096)</f>
        <v>1506</v>
      </c>
      <c r="J1096" s="150"/>
      <c r="K1096" s="150"/>
      <c r="L1096" s="10"/>
    </row>
    <row r="1097" spans="1:12" ht="17.25" customHeight="1">
      <c r="A1097" s="143" t="s">
        <v>602</v>
      </c>
      <c r="B1097" s="10" t="s">
        <v>1231</v>
      </c>
      <c r="C1097" s="10" t="s">
        <v>770</v>
      </c>
      <c r="D1097" s="205">
        <v>0.05</v>
      </c>
      <c r="E1097" s="150">
        <f>+G1097+I1097+K1097</f>
        <v>7221</v>
      </c>
      <c r="F1097" s="150"/>
      <c r="G1097" s="150"/>
      <c r="H1097" s="150"/>
      <c r="I1097" s="150"/>
      <c r="J1097" s="150">
        <f>+기계손료!$J$67</f>
        <v>144435</v>
      </c>
      <c r="K1097" s="150">
        <f>TRUNC(D1097*J1097)</f>
        <v>7221</v>
      </c>
      <c r="L1097" s="10"/>
    </row>
    <row r="1098" spans="1:12">
      <c r="A1098" s="143" t="s">
        <v>701</v>
      </c>
      <c r="B1098" s="10"/>
      <c r="C1098" s="10"/>
      <c r="D1098" s="151"/>
      <c r="E1098" s="150">
        <f>SUM(E1086:E1097)</f>
        <v>37398</v>
      </c>
      <c r="F1098" s="150"/>
      <c r="G1098" s="150">
        <f>SUM(G1086:G1097)</f>
        <v>1974</v>
      </c>
      <c r="H1098" s="150"/>
      <c r="I1098" s="150">
        <f>SUM(I1086:I1097)</f>
        <v>21822</v>
      </c>
      <c r="J1098" s="150"/>
      <c r="K1098" s="150">
        <f>SUM(K1086:K1097)</f>
        <v>13602</v>
      </c>
      <c r="L1098" s="198"/>
    </row>
    <row r="1099" spans="1:12">
      <c r="A1099" s="143"/>
      <c r="B1099" s="10"/>
      <c r="C1099" s="10"/>
      <c r="D1099" s="151"/>
      <c r="E1099" s="150"/>
      <c r="F1099" s="150"/>
      <c r="G1099" s="150"/>
      <c r="H1099" s="150"/>
      <c r="I1099" s="150"/>
      <c r="J1099" s="150"/>
      <c r="K1099" s="150"/>
      <c r="L1099" s="198"/>
    </row>
    <row r="1100" spans="1:12">
      <c r="A1100" s="199" t="s">
        <v>682</v>
      </c>
      <c r="B1100" s="200" t="s">
        <v>1164</v>
      </c>
      <c r="C1100" s="201"/>
      <c r="D1100" s="202">
        <f>+집계표!$G$2</f>
        <v>1.1000000000000001</v>
      </c>
      <c r="E1100" s="203">
        <f>(G1100+I1100+K1100)</f>
        <v>2171</v>
      </c>
      <c r="F1100" s="203"/>
      <c r="G1100" s="203"/>
      <c r="H1100" s="203"/>
      <c r="I1100" s="203"/>
      <c r="J1100" s="203">
        <f>+G1098</f>
        <v>1974</v>
      </c>
      <c r="K1100" s="203">
        <f>TRUNC(D1100*J1100)</f>
        <v>2171</v>
      </c>
      <c r="L1100" s="10"/>
    </row>
    <row r="1101" spans="1:12">
      <c r="A1101" s="199" t="s">
        <v>670</v>
      </c>
      <c r="B1101" s="200" t="s">
        <v>425</v>
      </c>
      <c r="C1101" s="201"/>
      <c r="D1101" s="202">
        <f>+집계표!$H$2</f>
        <v>0.2</v>
      </c>
      <c r="E1101" s="203">
        <f>(G1101+I1101+K1101)</f>
        <v>829</v>
      </c>
      <c r="F1101" s="203"/>
      <c r="G1101" s="203"/>
      <c r="H1101" s="203"/>
      <c r="I1101" s="203"/>
      <c r="J1101" s="203">
        <f>+J1100+K1100</f>
        <v>4145</v>
      </c>
      <c r="K1101" s="203">
        <f>TRUNC(D1101*J1101)</f>
        <v>829</v>
      </c>
      <c r="L1101" s="10"/>
    </row>
    <row r="1102" spans="1:12">
      <c r="A1102" s="199" t="s">
        <v>718</v>
      </c>
      <c r="B1102" s="200"/>
      <c r="C1102" s="201"/>
      <c r="D1102" s="204"/>
      <c r="E1102" s="203">
        <f>SUM(E1098:E1101)</f>
        <v>40398</v>
      </c>
      <c r="F1102" s="203"/>
      <c r="G1102" s="203">
        <f>SUM(G1098:G1101)</f>
        <v>1974</v>
      </c>
      <c r="H1102" s="203"/>
      <c r="I1102" s="203">
        <f>SUM(I1098:I1101)</f>
        <v>21822</v>
      </c>
      <c r="J1102" s="203"/>
      <c r="K1102" s="203">
        <f>SUM(K1098:K1101)</f>
        <v>16602</v>
      </c>
      <c r="L1102" s="10"/>
    </row>
    <row r="1103" spans="1:12" ht="17.25" customHeight="1">
      <c r="A1103" s="199"/>
      <c r="B1103" s="139"/>
      <c r="C1103" s="10"/>
      <c r="D1103" s="151"/>
      <c r="E1103" s="150"/>
      <c r="F1103" s="150"/>
      <c r="G1103" s="150"/>
      <c r="H1103" s="150"/>
      <c r="I1103" s="150"/>
      <c r="J1103" s="150"/>
      <c r="K1103" s="150"/>
      <c r="L1103" s="10" t="s">
        <v>662</v>
      </c>
    </row>
    <row r="1104" spans="1:12" ht="17.25" customHeight="1">
      <c r="A1104" s="194" t="s">
        <v>2012</v>
      </c>
      <c r="B1104" s="191"/>
      <c r="C1104" s="10"/>
      <c r="D1104" s="10"/>
      <c r="E1104" s="195"/>
      <c r="F1104" s="196"/>
      <c r="G1104" s="195"/>
      <c r="H1104" s="196"/>
      <c r="I1104" s="195"/>
      <c r="J1104" s="196"/>
      <c r="K1104" s="195"/>
      <c r="L1104" s="207"/>
    </row>
    <row r="1105" spans="1:12">
      <c r="A1105" s="143" t="s">
        <v>1154</v>
      </c>
      <c r="B1105" s="139"/>
      <c r="C1105" s="10" t="s">
        <v>685</v>
      </c>
      <c r="D1105" s="205">
        <v>0.02</v>
      </c>
      <c r="E1105" s="150">
        <f t="shared" ref="E1105:E1114" si="55">+G1105+I1105+K1105</f>
        <v>5458</v>
      </c>
      <c r="F1105" s="150">
        <f>+인건비!$D$6</f>
        <v>272915</v>
      </c>
      <c r="G1105" s="150">
        <f>TRUNC(D1105*F1105)</f>
        <v>5458</v>
      </c>
      <c r="H1105" s="192"/>
      <c r="I1105" s="192"/>
      <c r="J1105" s="192"/>
      <c r="K1105" s="192"/>
      <c r="L1105" s="10"/>
    </row>
    <row r="1106" spans="1:12">
      <c r="A1106" s="143" t="s">
        <v>1181</v>
      </c>
      <c r="B1106" s="139"/>
      <c r="C1106" s="10" t="s">
        <v>685</v>
      </c>
      <c r="D1106" s="151">
        <v>0.1</v>
      </c>
      <c r="E1106" s="150">
        <f t="shared" si="55"/>
        <v>23825</v>
      </c>
      <c r="F1106" s="150">
        <f>+인건비!$D$9</f>
        <v>238259</v>
      </c>
      <c r="G1106" s="150">
        <f>TRUNC(D1106*F1106)</f>
        <v>23825</v>
      </c>
      <c r="H1106" s="192"/>
      <c r="I1106" s="192"/>
      <c r="J1106" s="192"/>
      <c r="K1106" s="192"/>
      <c r="L1106" s="10"/>
    </row>
    <row r="1107" spans="1:12" ht="17.25" customHeight="1">
      <c r="A1107" s="143" t="s">
        <v>678</v>
      </c>
      <c r="B1107" s="10"/>
      <c r="C1107" s="10" t="s">
        <v>685</v>
      </c>
      <c r="D1107" s="151">
        <v>0.1</v>
      </c>
      <c r="E1107" s="150">
        <f t="shared" si="55"/>
        <v>22345</v>
      </c>
      <c r="F1107" s="150"/>
      <c r="G1107" s="150"/>
      <c r="H1107" s="150"/>
      <c r="I1107" s="150"/>
      <c r="J1107" s="150">
        <f>+인건비!$E$21</f>
        <v>223458</v>
      </c>
      <c r="K1107" s="150">
        <f>TRUNC(D1107*J1107)</f>
        <v>22345</v>
      </c>
      <c r="L1107" s="10"/>
    </row>
    <row r="1108" spans="1:12" ht="17.25" customHeight="1">
      <c r="A1108" s="143" t="s">
        <v>1187</v>
      </c>
      <c r="B1108" s="10"/>
      <c r="C1108" s="10" t="s">
        <v>685</v>
      </c>
      <c r="D1108" s="151">
        <v>0.1</v>
      </c>
      <c r="E1108" s="150">
        <f t="shared" si="55"/>
        <v>21422</v>
      </c>
      <c r="F1108" s="150"/>
      <c r="G1108" s="150"/>
      <c r="H1108" s="150"/>
      <c r="I1108" s="150"/>
      <c r="J1108" s="150">
        <f>+인건비!$E$18</f>
        <v>214222</v>
      </c>
      <c r="K1108" s="150">
        <f>TRUNC(D1108*J1108)</f>
        <v>21422</v>
      </c>
      <c r="L1108" s="10"/>
    </row>
    <row r="1109" spans="1:12" ht="17.25" customHeight="1">
      <c r="A1109" s="143" t="s">
        <v>1182</v>
      </c>
      <c r="B1109" s="10"/>
      <c r="C1109" s="10" t="s">
        <v>685</v>
      </c>
      <c r="D1109" s="205">
        <v>0.16</v>
      </c>
      <c r="E1109" s="150">
        <f t="shared" si="55"/>
        <v>26487</v>
      </c>
      <c r="F1109" s="150"/>
      <c r="G1109" s="150"/>
      <c r="H1109" s="150"/>
      <c r="I1109" s="150"/>
      <c r="J1109" s="150">
        <f>+인건비!$E$17</f>
        <v>165545</v>
      </c>
      <c r="K1109" s="150">
        <f>TRUNC(D1109*J1109)</f>
        <v>26487</v>
      </c>
      <c r="L1109" s="10"/>
    </row>
    <row r="1110" spans="1:12" ht="17.25" customHeight="1">
      <c r="A1110" s="143" t="s">
        <v>1204</v>
      </c>
      <c r="B1110" s="10"/>
      <c r="C1110" s="10" t="s">
        <v>685</v>
      </c>
      <c r="D1110" s="205">
        <v>0.05</v>
      </c>
      <c r="E1110" s="150">
        <f t="shared" si="55"/>
        <v>13368</v>
      </c>
      <c r="F1110" s="150"/>
      <c r="G1110" s="150"/>
      <c r="H1110" s="150"/>
      <c r="I1110" s="150"/>
      <c r="J1110" s="150">
        <f>+인건비!$E$23</f>
        <v>267360</v>
      </c>
      <c r="K1110" s="150">
        <f>TRUNC(D1110*J1110)</f>
        <v>13368</v>
      </c>
      <c r="L1110" s="10"/>
    </row>
    <row r="1111" spans="1:12" ht="17.25" customHeight="1">
      <c r="A1111" s="143" t="s">
        <v>1288</v>
      </c>
      <c r="B1111" s="10" t="s">
        <v>613</v>
      </c>
      <c r="C1111" s="10" t="s">
        <v>671</v>
      </c>
      <c r="D1111" s="151">
        <v>1</v>
      </c>
      <c r="E1111" s="150">
        <f t="shared" si="55"/>
        <v>62036</v>
      </c>
      <c r="F1111" s="150"/>
      <c r="G1111" s="150"/>
      <c r="H1111" s="150">
        <f>+재료비!$K$114</f>
        <v>62036</v>
      </c>
      <c r="I1111" s="150">
        <f>TRUNC(D1111*H1111)</f>
        <v>62036</v>
      </c>
      <c r="J1111" s="150"/>
      <c r="K1111" s="150"/>
      <c r="L1111" s="10"/>
    </row>
    <row r="1112" spans="1:12" ht="17.25" customHeight="1">
      <c r="A1112" s="143" t="s">
        <v>681</v>
      </c>
      <c r="B1112" s="10"/>
      <c r="C1112" s="10" t="s">
        <v>739</v>
      </c>
      <c r="D1112" s="151">
        <v>13.4</v>
      </c>
      <c r="E1112" s="150">
        <f t="shared" si="55"/>
        <v>20180</v>
      </c>
      <c r="F1112" s="150"/>
      <c r="G1112" s="150"/>
      <c r="H1112" s="150">
        <f>+재료비!$K$7</f>
        <v>1506</v>
      </c>
      <c r="I1112" s="150">
        <f>TRUNC(D1112*H1112)</f>
        <v>20180</v>
      </c>
      <c r="J1112" s="150"/>
      <c r="K1112" s="150"/>
      <c r="L1112" s="10"/>
    </row>
    <row r="1113" spans="1:12" ht="17.25" customHeight="1">
      <c r="A1113" s="143" t="s">
        <v>668</v>
      </c>
      <c r="B1113" s="10" t="s">
        <v>1327</v>
      </c>
      <c r="C1113" s="10" t="s">
        <v>666</v>
      </c>
      <c r="D1113" s="151">
        <v>50</v>
      </c>
      <c r="E1113" s="150">
        <f t="shared" si="55"/>
        <v>10090</v>
      </c>
      <c r="F1113" s="150"/>
      <c r="G1113" s="150"/>
      <c r="H1113" s="150">
        <f>+I1112</f>
        <v>20180</v>
      </c>
      <c r="I1113" s="150">
        <f>TRUNC(D1113/100*H1113)</f>
        <v>10090</v>
      </c>
      <c r="J1113" s="150"/>
      <c r="K1113" s="150"/>
      <c r="L1113" s="10"/>
    </row>
    <row r="1114" spans="1:12" ht="17.25" customHeight="1">
      <c r="A1114" s="143" t="s">
        <v>602</v>
      </c>
      <c r="B1114" s="10" t="s">
        <v>1231</v>
      </c>
      <c r="C1114" s="10" t="s">
        <v>770</v>
      </c>
      <c r="D1114" s="205">
        <v>0.34</v>
      </c>
      <c r="E1114" s="150">
        <f t="shared" si="55"/>
        <v>49107</v>
      </c>
      <c r="F1114" s="150"/>
      <c r="G1114" s="150"/>
      <c r="H1114" s="150"/>
      <c r="I1114" s="150"/>
      <c r="J1114" s="150">
        <f>+기계손료!$J$67</f>
        <v>144435</v>
      </c>
      <c r="K1114" s="150">
        <f>TRUNC(D1114*J1114)</f>
        <v>49107</v>
      </c>
      <c r="L1114" s="10"/>
    </row>
    <row r="1115" spans="1:12">
      <c r="A1115" s="143" t="s">
        <v>701</v>
      </c>
      <c r="B1115" s="10"/>
      <c r="C1115" s="10"/>
      <c r="D1115" s="151"/>
      <c r="E1115" s="150">
        <f>SUM(E1105:E1114)</f>
        <v>254318</v>
      </c>
      <c r="F1115" s="150"/>
      <c r="G1115" s="150">
        <f>SUM(G1105:G1114)</f>
        <v>29283</v>
      </c>
      <c r="H1115" s="150"/>
      <c r="I1115" s="150">
        <f>SUM(I1105:I1114)</f>
        <v>92306</v>
      </c>
      <c r="J1115" s="150"/>
      <c r="K1115" s="150">
        <f>SUM(K1105:K1114)</f>
        <v>132729</v>
      </c>
      <c r="L1115" s="198"/>
    </row>
    <row r="1116" spans="1:12">
      <c r="A1116" s="143"/>
      <c r="B1116" s="10"/>
      <c r="C1116" s="10"/>
      <c r="D1116" s="151"/>
      <c r="E1116" s="150"/>
      <c r="F1116" s="150"/>
      <c r="G1116" s="150"/>
      <c r="H1116" s="150"/>
      <c r="I1116" s="150"/>
      <c r="J1116" s="150"/>
      <c r="K1116" s="150"/>
      <c r="L1116" s="198"/>
    </row>
    <row r="1117" spans="1:12">
      <c r="A1117" s="199" t="s">
        <v>682</v>
      </c>
      <c r="B1117" s="200" t="s">
        <v>1164</v>
      </c>
      <c r="C1117" s="201"/>
      <c r="D1117" s="202">
        <f>+집계표!$G$2</f>
        <v>1.1000000000000001</v>
      </c>
      <c r="E1117" s="203">
        <f>(G1117+I1117+K1117)</f>
        <v>32211</v>
      </c>
      <c r="F1117" s="203"/>
      <c r="G1117" s="203"/>
      <c r="H1117" s="203"/>
      <c r="I1117" s="203"/>
      <c r="J1117" s="203">
        <f>+G1115</f>
        <v>29283</v>
      </c>
      <c r="K1117" s="203">
        <f>TRUNC(D1117*J1117)</f>
        <v>32211</v>
      </c>
      <c r="L1117" s="10"/>
    </row>
    <row r="1118" spans="1:12">
      <c r="A1118" s="199" t="s">
        <v>670</v>
      </c>
      <c r="B1118" s="200" t="s">
        <v>425</v>
      </c>
      <c r="C1118" s="201"/>
      <c r="D1118" s="202">
        <f>+집계표!$H$2</f>
        <v>0.2</v>
      </c>
      <c r="E1118" s="203">
        <f>(G1118+I1118+K1118)</f>
        <v>12298</v>
      </c>
      <c r="F1118" s="203"/>
      <c r="G1118" s="203"/>
      <c r="H1118" s="203"/>
      <c r="I1118" s="203"/>
      <c r="J1118" s="203">
        <f>+J1117+K1117</f>
        <v>61494</v>
      </c>
      <c r="K1118" s="203">
        <f>TRUNC(D1118*J1118)</f>
        <v>12298</v>
      </c>
      <c r="L1118" s="10"/>
    </row>
    <row r="1119" spans="1:12">
      <c r="A1119" s="199" t="s">
        <v>718</v>
      </c>
      <c r="B1119" s="200"/>
      <c r="C1119" s="201"/>
      <c r="D1119" s="204"/>
      <c r="E1119" s="203">
        <f>SUM(E1115:E1118)</f>
        <v>298827</v>
      </c>
      <c r="F1119" s="203"/>
      <c r="G1119" s="203">
        <f>SUM(G1115:G1118)</f>
        <v>29283</v>
      </c>
      <c r="H1119" s="203"/>
      <c r="I1119" s="203">
        <f>SUM(I1115:I1118)</f>
        <v>92306</v>
      </c>
      <c r="J1119" s="203"/>
      <c r="K1119" s="203">
        <f>SUM(K1115:K1118)</f>
        <v>177238</v>
      </c>
      <c r="L1119" s="10"/>
    </row>
    <row r="1120" spans="1:12" ht="17.25" customHeight="1">
      <c r="A1120" s="199"/>
      <c r="B1120" s="139"/>
      <c r="C1120" s="10"/>
      <c r="D1120" s="151"/>
      <c r="E1120" s="150"/>
      <c r="F1120" s="150"/>
      <c r="G1120" s="150"/>
      <c r="H1120" s="150"/>
      <c r="I1120" s="150"/>
      <c r="J1120" s="150"/>
      <c r="K1120" s="150"/>
      <c r="L1120" s="10" t="s">
        <v>662</v>
      </c>
    </row>
    <row r="1121" spans="1:12" ht="17.25" customHeight="1">
      <c r="A1121" s="194" t="s">
        <v>1998</v>
      </c>
      <c r="B1121" s="191"/>
      <c r="C1121" s="10"/>
      <c r="D1121" s="10"/>
      <c r="E1121" s="195"/>
      <c r="F1121" s="196"/>
      <c r="G1121" s="195"/>
      <c r="H1121" s="196"/>
      <c r="I1121" s="195"/>
      <c r="J1121" s="196"/>
      <c r="K1121" s="195"/>
      <c r="L1121" s="207"/>
    </row>
    <row r="1122" spans="1:12">
      <c r="A1122" s="143" t="s">
        <v>1154</v>
      </c>
      <c r="B1122" s="139"/>
      <c r="C1122" s="10" t="s">
        <v>685</v>
      </c>
      <c r="D1122" s="206">
        <v>3.0000000000000001E-3</v>
      </c>
      <c r="E1122" s="150">
        <f t="shared" ref="E1122:E1130" si="56">+G1122+I1122+K1122</f>
        <v>818</v>
      </c>
      <c r="F1122" s="150">
        <f>+인건비!$D$6</f>
        <v>272915</v>
      </c>
      <c r="G1122" s="150">
        <f>TRUNC(D1122*F1122)</f>
        <v>818</v>
      </c>
      <c r="H1122" s="192"/>
      <c r="I1122" s="192"/>
      <c r="J1122" s="192"/>
      <c r="K1122" s="192"/>
      <c r="L1122" s="10"/>
    </row>
    <row r="1123" spans="1:12">
      <c r="A1123" s="143" t="s">
        <v>1181</v>
      </c>
      <c r="B1123" s="139"/>
      <c r="C1123" s="10" t="s">
        <v>685</v>
      </c>
      <c r="D1123" s="206">
        <v>8.0000000000000002E-3</v>
      </c>
      <c r="E1123" s="150">
        <f t="shared" si="56"/>
        <v>1906</v>
      </c>
      <c r="F1123" s="150">
        <f>+인건비!$D$9</f>
        <v>238259</v>
      </c>
      <c r="G1123" s="150">
        <f>TRUNC(D1123*F1123)</f>
        <v>1906</v>
      </c>
      <c r="H1123" s="192"/>
      <c r="I1123" s="192"/>
      <c r="J1123" s="192"/>
      <c r="K1123" s="192"/>
      <c r="L1123" s="10"/>
    </row>
    <row r="1124" spans="1:12" ht="17.25" customHeight="1">
      <c r="A1124" s="143" t="s">
        <v>678</v>
      </c>
      <c r="B1124" s="10"/>
      <c r="C1124" s="10" t="s">
        <v>685</v>
      </c>
      <c r="D1124" s="206">
        <v>8.0000000000000002E-3</v>
      </c>
      <c r="E1124" s="150">
        <f t="shared" si="56"/>
        <v>1787</v>
      </c>
      <c r="F1124" s="150"/>
      <c r="G1124" s="150"/>
      <c r="H1124" s="150"/>
      <c r="I1124" s="150"/>
      <c r="J1124" s="150">
        <f>+인건비!$E$21</f>
        <v>223458</v>
      </c>
      <c r="K1124" s="150">
        <f>TRUNC(D1124*J1124)</f>
        <v>1787</v>
      </c>
      <c r="L1124" s="10"/>
    </row>
    <row r="1125" spans="1:12" ht="17.25" customHeight="1">
      <c r="A1125" s="143" t="s">
        <v>1187</v>
      </c>
      <c r="B1125" s="10"/>
      <c r="C1125" s="10" t="s">
        <v>685</v>
      </c>
      <c r="D1125" s="206">
        <v>8.0000000000000002E-3</v>
      </c>
      <c r="E1125" s="150">
        <f t="shared" si="56"/>
        <v>1713</v>
      </c>
      <c r="F1125" s="150"/>
      <c r="G1125" s="150"/>
      <c r="H1125" s="150"/>
      <c r="I1125" s="150"/>
      <c r="J1125" s="150">
        <f>+인건비!$E$18</f>
        <v>214222</v>
      </c>
      <c r="K1125" s="150">
        <f>TRUNC(D1125*J1125)</f>
        <v>1713</v>
      </c>
      <c r="L1125" s="10"/>
    </row>
    <row r="1126" spans="1:12" ht="17.25" customHeight="1">
      <c r="A1126" s="143" t="s">
        <v>1182</v>
      </c>
      <c r="B1126" s="10"/>
      <c r="C1126" s="10" t="s">
        <v>685</v>
      </c>
      <c r="D1126" s="206">
        <v>1.6E-2</v>
      </c>
      <c r="E1126" s="150">
        <f t="shared" si="56"/>
        <v>2648</v>
      </c>
      <c r="F1126" s="150"/>
      <c r="G1126" s="150"/>
      <c r="H1126" s="150"/>
      <c r="I1126" s="150"/>
      <c r="J1126" s="150">
        <f>+인건비!$E$17</f>
        <v>165545</v>
      </c>
      <c r="K1126" s="150">
        <f>TRUNC(D1126*J1126)</f>
        <v>2648</v>
      </c>
      <c r="L1126" s="10"/>
    </row>
    <row r="1127" spans="1:12" ht="17.25" customHeight="1">
      <c r="A1127" s="143" t="s">
        <v>1204</v>
      </c>
      <c r="B1127" s="10"/>
      <c r="C1127" s="10" t="s">
        <v>685</v>
      </c>
      <c r="D1127" s="206">
        <v>8.0000000000000002E-3</v>
      </c>
      <c r="E1127" s="150">
        <f t="shared" si="56"/>
        <v>2138</v>
      </c>
      <c r="F1127" s="150"/>
      <c r="G1127" s="150"/>
      <c r="H1127" s="150"/>
      <c r="I1127" s="150"/>
      <c r="J1127" s="150">
        <f>+인건비!$E$23</f>
        <v>267360</v>
      </c>
      <c r="K1127" s="150">
        <f>TRUNC(D1127*J1127)</f>
        <v>2138</v>
      </c>
      <c r="L1127" s="10"/>
    </row>
    <row r="1128" spans="1:12" ht="17.25" customHeight="1">
      <c r="A1128" s="143" t="s">
        <v>681</v>
      </c>
      <c r="B1128" s="10"/>
      <c r="C1128" s="10" t="s">
        <v>739</v>
      </c>
      <c r="D1128" s="151">
        <v>2.2999999999999998</v>
      </c>
      <c r="E1128" s="150">
        <f t="shared" si="56"/>
        <v>3463</v>
      </c>
      <c r="F1128" s="150"/>
      <c r="G1128" s="150"/>
      <c r="H1128" s="150">
        <f>+재료비!$K$7</f>
        <v>1506</v>
      </c>
      <c r="I1128" s="150">
        <f>TRUNC(D1128*H1128)</f>
        <v>3463</v>
      </c>
      <c r="J1128" s="150"/>
      <c r="K1128" s="150"/>
      <c r="L1128" s="10"/>
    </row>
    <row r="1129" spans="1:12" ht="17.25" customHeight="1">
      <c r="A1129" s="143" t="s">
        <v>668</v>
      </c>
      <c r="B1129" s="10" t="s">
        <v>1327</v>
      </c>
      <c r="C1129" s="10" t="s">
        <v>666</v>
      </c>
      <c r="D1129" s="151">
        <v>50</v>
      </c>
      <c r="E1129" s="150">
        <f t="shared" si="56"/>
        <v>1731</v>
      </c>
      <c r="F1129" s="150"/>
      <c r="G1129" s="150"/>
      <c r="H1129" s="150">
        <f>+I1128</f>
        <v>3463</v>
      </c>
      <c r="I1129" s="150">
        <f>TRUNC(D1129/100*H1129)</f>
        <v>1731</v>
      </c>
      <c r="J1129" s="150"/>
      <c r="K1129" s="150"/>
      <c r="L1129" s="10"/>
    </row>
    <row r="1130" spans="1:12" ht="17.25" customHeight="1">
      <c r="A1130" s="143" t="s">
        <v>602</v>
      </c>
      <c r="B1130" s="10" t="s">
        <v>1231</v>
      </c>
      <c r="C1130" s="10" t="s">
        <v>770</v>
      </c>
      <c r="D1130" s="205">
        <v>0.06</v>
      </c>
      <c r="E1130" s="150">
        <f t="shared" si="56"/>
        <v>8666</v>
      </c>
      <c r="F1130" s="150"/>
      <c r="G1130" s="150"/>
      <c r="H1130" s="150"/>
      <c r="I1130" s="150"/>
      <c r="J1130" s="150">
        <f>+기계손료!$J$67</f>
        <v>144435</v>
      </c>
      <c r="K1130" s="150">
        <f>TRUNC(D1130*J1130)</f>
        <v>8666</v>
      </c>
      <c r="L1130" s="10"/>
    </row>
    <row r="1131" spans="1:12">
      <c r="A1131" s="143" t="s">
        <v>701</v>
      </c>
      <c r="B1131" s="10"/>
      <c r="C1131" s="10"/>
      <c r="D1131" s="151"/>
      <c r="E1131" s="150">
        <f>SUM(E1122:E1130)</f>
        <v>24870</v>
      </c>
      <c r="F1131" s="150"/>
      <c r="G1131" s="150">
        <f>SUM(G1122:G1130)</f>
        <v>2724</v>
      </c>
      <c r="H1131" s="150"/>
      <c r="I1131" s="150">
        <f>SUM(I1122:I1130)</f>
        <v>5194</v>
      </c>
      <c r="J1131" s="150"/>
      <c r="K1131" s="150">
        <f>SUM(K1122:K1130)</f>
        <v>16952</v>
      </c>
      <c r="L1131" s="198"/>
    </row>
    <row r="1132" spans="1:12">
      <c r="A1132" s="143"/>
      <c r="B1132" s="10"/>
      <c r="C1132" s="10"/>
      <c r="D1132" s="151"/>
      <c r="E1132" s="150"/>
      <c r="F1132" s="150"/>
      <c r="G1132" s="150"/>
      <c r="H1132" s="150"/>
      <c r="I1132" s="150"/>
      <c r="J1132" s="150"/>
      <c r="K1132" s="150"/>
      <c r="L1132" s="198"/>
    </row>
    <row r="1133" spans="1:12">
      <c r="A1133" s="199" t="s">
        <v>682</v>
      </c>
      <c r="B1133" s="200" t="s">
        <v>1164</v>
      </c>
      <c r="C1133" s="201"/>
      <c r="D1133" s="202">
        <f>+집계표!$G$2</f>
        <v>1.1000000000000001</v>
      </c>
      <c r="E1133" s="203">
        <f>(G1133+I1133+K1133)</f>
        <v>2996</v>
      </c>
      <c r="F1133" s="203"/>
      <c r="G1133" s="203"/>
      <c r="H1133" s="203"/>
      <c r="I1133" s="203"/>
      <c r="J1133" s="203">
        <f>+G1131</f>
        <v>2724</v>
      </c>
      <c r="K1133" s="203">
        <f>TRUNC(D1133*J1133)</f>
        <v>2996</v>
      </c>
      <c r="L1133" s="10"/>
    </row>
    <row r="1134" spans="1:12">
      <c r="A1134" s="199" t="s">
        <v>670</v>
      </c>
      <c r="B1134" s="200" t="s">
        <v>425</v>
      </c>
      <c r="C1134" s="201"/>
      <c r="D1134" s="202">
        <f>+집계표!$H$2</f>
        <v>0.2</v>
      </c>
      <c r="E1134" s="203">
        <f>(G1134+I1134+K1134)</f>
        <v>1144</v>
      </c>
      <c r="F1134" s="203"/>
      <c r="G1134" s="203"/>
      <c r="H1134" s="203"/>
      <c r="I1134" s="203"/>
      <c r="J1134" s="203">
        <f>+J1133+K1133</f>
        <v>5720</v>
      </c>
      <c r="K1134" s="203">
        <f>TRUNC(D1134*J1134)</f>
        <v>1144</v>
      </c>
      <c r="L1134" s="10"/>
    </row>
    <row r="1135" spans="1:12">
      <c r="A1135" s="199" t="s">
        <v>718</v>
      </c>
      <c r="B1135" s="200"/>
      <c r="C1135" s="201"/>
      <c r="D1135" s="204"/>
      <c r="E1135" s="203">
        <f>SUM(E1131:E1134)</f>
        <v>29010</v>
      </c>
      <c r="F1135" s="203"/>
      <c r="G1135" s="203">
        <f>SUM(G1131:G1134)</f>
        <v>2724</v>
      </c>
      <c r="H1135" s="203"/>
      <c r="I1135" s="203">
        <f>SUM(I1131:I1134)</f>
        <v>5194</v>
      </c>
      <c r="J1135" s="203"/>
      <c r="K1135" s="203">
        <f>SUM(K1131:K1134)</f>
        <v>21092</v>
      </c>
      <c r="L1135" s="10"/>
    </row>
    <row r="1136" spans="1:12" ht="17.25" customHeight="1">
      <c r="A1136" s="199"/>
      <c r="B1136" s="139"/>
      <c r="C1136" s="10"/>
      <c r="D1136" s="151"/>
      <c r="E1136" s="150"/>
      <c r="F1136" s="150"/>
      <c r="G1136" s="150"/>
      <c r="H1136" s="150"/>
      <c r="I1136" s="150"/>
      <c r="J1136" s="150"/>
      <c r="K1136" s="150"/>
      <c r="L1136" s="10" t="s">
        <v>662</v>
      </c>
    </row>
    <row r="1137" spans="1:12" ht="17.25" customHeight="1">
      <c r="A1137" s="194" t="s">
        <v>2011</v>
      </c>
      <c r="B1137" s="191"/>
      <c r="C1137" s="10"/>
      <c r="D1137" s="10"/>
      <c r="E1137" s="195"/>
      <c r="F1137" s="196"/>
      <c r="G1137" s="195"/>
      <c r="H1137" s="196"/>
      <c r="I1137" s="195"/>
      <c r="J1137" s="196"/>
      <c r="K1137" s="195"/>
      <c r="L1137" s="207"/>
    </row>
    <row r="1138" spans="1:12">
      <c r="A1138" s="143" t="s">
        <v>1154</v>
      </c>
      <c r="B1138" s="139"/>
      <c r="C1138" s="10" t="s">
        <v>685</v>
      </c>
      <c r="D1138" s="206">
        <v>3.0000000000000001E-3</v>
      </c>
      <c r="E1138" s="150">
        <f t="shared" ref="E1138:E1149" si="57">+G1138+I1138+K1138</f>
        <v>818</v>
      </c>
      <c r="F1138" s="150">
        <f>+인건비!$D$6</f>
        <v>272915</v>
      </c>
      <c r="G1138" s="150">
        <f>TRUNC(D1138*F1138)</f>
        <v>818</v>
      </c>
      <c r="H1138" s="192"/>
      <c r="I1138" s="192"/>
      <c r="J1138" s="192"/>
      <c r="K1138" s="192"/>
      <c r="L1138" s="10"/>
    </row>
    <row r="1139" spans="1:12">
      <c r="A1139" s="143" t="s">
        <v>1181</v>
      </c>
      <c r="B1139" s="139"/>
      <c r="C1139" s="10" t="s">
        <v>685</v>
      </c>
      <c r="D1139" s="206">
        <v>8.0000000000000002E-3</v>
      </c>
      <c r="E1139" s="150">
        <f t="shared" si="57"/>
        <v>1906</v>
      </c>
      <c r="F1139" s="150">
        <f>+인건비!$D$9</f>
        <v>238259</v>
      </c>
      <c r="G1139" s="150">
        <f>TRUNC(D1139*F1139)</f>
        <v>1906</v>
      </c>
      <c r="H1139" s="192"/>
      <c r="I1139" s="192"/>
      <c r="J1139" s="192"/>
      <c r="K1139" s="192"/>
      <c r="L1139" s="10"/>
    </row>
    <row r="1140" spans="1:12" ht="17.25" customHeight="1">
      <c r="A1140" s="143" t="s">
        <v>678</v>
      </c>
      <c r="B1140" s="10"/>
      <c r="C1140" s="10" t="s">
        <v>685</v>
      </c>
      <c r="D1140" s="206">
        <v>8.0000000000000002E-3</v>
      </c>
      <c r="E1140" s="150">
        <f t="shared" si="57"/>
        <v>1787</v>
      </c>
      <c r="F1140" s="150"/>
      <c r="G1140" s="150"/>
      <c r="H1140" s="150"/>
      <c r="I1140" s="150"/>
      <c r="J1140" s="150">
        <f>+인건비!$E$21</f>
        <v>223458</v>
      </c>
      <c r="K1140" s="150">
        <f>TRUNC(D1140*J1140)</f>
        <v>1787</v>
      </c>
      <c r="L1140" s="10"/>
    </row>
    <row r="1141" spans="1:12" ht="17.25" customHeight="1">
      <c r="A1141" s="143" t="s">
        <v>1187</v>
      </c>
      <c r="B1141" s="10"/>
      <c r="C1141" s="10" t="s">
        <v>685</v>
      </c>
      <c r="D1141" s="206">
        <v>8.0000000000000002E-3</v>
      </c>
      <c r="E1141" s="150">
        <f t="shared" si="57"/>
        <v>1713</v>
      </c>
      <c r="F1141" s="150"/>
      <c r="G1141" s="150"/>
      <c r="H1141" s="150"/>
      <c r="I1141" s="150"/>
      <c r="J1141" s="150">
        <f>+인건비!$E$18</f>
        <v>214222</v>
      </c>
      <c r="K1141" s="150">
        <f>TRUNC(D1141*J1141)</f>
        <v>1713</v>
      </c>
      <c r="L1141" s="10"/>
    </row>
    <row r="1142" spans="1:12" ht="17.25" customHeight="1">
      <c r="A1142" s="143" t="s">
        <v>1182</v>
      </c>
      <c r="B1142" s="10"/>
      <c r="C1142" s="10" t="s">
        <v>685</v>
      </c>
      <c r="D1142" s="206">
        <v>1.6E-2</v>
      </c>
      <c r="E1142" s="150">
        <f t="shared" si="57"/>
        <v>2648</v>
      </c>
      <c r="F1142" s="150"/>
      <c r="G1142" s="150"/>
      <c r="H1142" s="150"/>
      <c r="I1142" s="150"/>
      <c r="J1142" s="150">
        <f>+인건비!$E$17</f>
        <v>165545</v>
      </c>
      <c r="K1142" s="150">
        <f>TRUNC(D1142*J1142)</f>
        <v>2648</v>
      </c>
      <c r="L1142" s="10"/>
    </row>
    <row r="1143" spans="1:12" ht="17.25" customHeight="1">
      <c r="A1143" s="143" t="s">
        <v>1204</v>
      </c>
      <c r="B1143" s="10"/>
      <c r="C1143" s="10" t="s">
        <v>685</v>
      </c>
      <c r="D1143" s="206">
        <v>8.0000000000000002E-3</v>
      </c>
      <c r="E1143" s="150">
        <f t="shared" si="57"/>
        <v>2138</v>
      </c>
      <c r="F1143" s="150"/>
      <c r="G1143" s="150"/>
      <c r="H1143" s="150"/>
      <c r="I1143" s="150"/>
      <c r="J1143" s="150">
        <f>+인건비!$E$23</f>
        <v>267360</v>
      </c>
      <c r="K1143" s="150">
        <f>TRUNC(D1143*J1143)</f>
        <v>2138</v>
      </c>
      <c r="L1143" s="10"/>
    </row>
    <row r="1144" spans="1:12" ht="17.25" customHeight="1">
      <c r="A1144" s="143" t="s">
        <v>616</v>
      </c>
      <c r="B1144" s="10" t="s">
        <v>614</v>
      </c>
      <c r="C1144" s="10" t="s">
        <v>671</v>
      </c>
      <c r="D1144" s="151">
        <v>0.8</v>
      </c>
      <c r="E1144" s="150">
        <f t="shared" si="57"/>
        <v>22849</v>
      </c>
      <c r="F1144" s="150"/>
      <c r="G1144" s="150"/>
      <c r="H1144" s="150">
        <f>+재료비!$K$118</f>
        <v>28562</v>
      </c>
      <c r="I1144" s="150">
        <f>TRUNC(D1144*H1144)</f>
        <v>22849</v>
      </c>
      <c r="J1144" s="150"/>
      <c r="K1144" s="150"/>
      <c r="L1144" s="10"/>
    </row>
    <row r="1145" spans="1:12" ht="17.25" customHeight="1">
      <c r="A1145" s="143" t="s">
        <v>612</v>
      </c>
      <c r="B1145" s="10" t="s">
        <v>614</v>
      </c>
      <c r="C1145" s="10" t="s">
        <v>671</v>
      </c>
      <c r="D1145" s="151">
        <v>0.2</v>
      </c>
      <c r="E1145" s="150">
        <f t="shared" si="57"/>
        <v>11424</v>
      </c>
      <c r="F1145" s="150"/>
      <c r="G1145" s="150"/>
      <c r="H1145" s="150">
        <f>+재료비!$K$122</f>
        <v>57124</v>
      </c>
      <c r="I1145" s="150">
        <f>TRUNC(D1145*H1145)</f>
        <v>11424</v>
      </c>
      <c r="J1145" s="150"/>
      <c r="K1145" s="150"/>
      <c r="L1145" s="10"/>
    </row>
    <row r="1146" spans="1:12" ht="17.25" customHeight="1">
      <c r="A1146" s="143" t="s">
        <v>811</v>
      </c>
      <c r="B1146" s="10"/>
      <c r="C1146" s="10" t="s">
        <v>804</v>
      </c>
      <c r="D1146" s="205">
        <v>0.02</v>
      </c>
      <c r="E1146" s="150">
        <f t="shared" si="57"/>
        <v>3300</v>
      </c>
      <c r="F1146" s="150"/>
      <c r="G1146" s="150"/>
      <c r="H1146" s="150">
        <f>+재료비!$K$125</f>
        <v>165000</v>
      </c>
      <c r="I1146" s="150">
        <f>TRUNC(D1146*H1146)</f>
        <v>3300</v>
      </c>
      <c r="J1146" s="150"/>
      <c r="K1146" s="150"/>
      <c r="L1146" s="10"/>
    </row>
    <row r="1147" spans="1:12" ht="17.25" customHeight="1">
      <c r="A1147" s="143" t="s">
        <v>681</v>
      </c>
      <c r="B1147" s="10"/>
      <c r="C1147" s="10" t="s">
        <v>739</v>
      </c>
      <c r="D1147" s="151">
        <v>2.2999999999999998</v>
      </c>
      <c r="E1147" s="150">
        <f t="shared" si="57"/>
        <v>3463</v>
      </c>
      <c r="F1147" s="150"/>
      <c r="G1147" s="150"/>
      <c r="H1147" s="150">
        <f>+재료비!$K$7</f>
        <v>1506</v>
      </c>
      <c r="I1147" s="150">
        <f>TRUNC(D1147*H1147)</f>
        <v>3463</v>
      </c>
      <c r="J1147" s="150"/>
      <c r="K1147" s="150"/>
      <c r="L1147" s="10"/>
    </row>
    <row r="1148" spans="1:12" ht="17.25" customHeight="1">
      <c r="A1148" s="143" t="s">
        <v>668</v>
      </c>
      <c r="B1148" s="10" t="s">
        <v>1327</v>
      </c>
      <c r="C1148" s="10" t="s">
        <v>666</v>
      </c>
      <c r="D1148" s="151">
        <v>50</v>
      </c>
      <c r="E1148" s="150">
        <f t="shared" si="57"/>
        <v>1731</v>
      </c>
      <c r="F1148" s="150"/>
      <c r="G1148" s="150"/>
      <c r="H1148" s="150">
        <f>+I1147</f>
        <v>3463</v>
      </c>
      <c r="I1148" s="150">
        <f>TRUNC(D1148/100*H1148)</f>
        <v>1731</v>
      </c>
      <c r="J1148" s="150"/>
      <c r="K1148" s="150"/>
      <c r="L1148" s="10"/>
    </row>
    <row r="1149" spans="1:12" ht="17.25" customHeight="1">
      <c r="A1149" s="143" t="s">
        <v>602</v>
      </c>
      <c r="B1149" s="10" t="s">
        <v>1231</v>
      </c>
      <c r="C1149" s="10" t="s">
        <v>770</v>
      </c>
      <c r="D1149" s="205">
        <v>0.06</v>
      </c>
      <c r="E1149" s="150">
        <f t="shared" si="57"/>
        <v>8666</v>
      </c>
      <c r="F1149" s="150"/>
      <c r="G1149" s="150"/>
      <c r="H1149" s="150"/>
      <c r="I1149" s="150"/>
      <c r="J1149" s="150">
        <f>+기계손료!$J$67</f>
        <v>144435</v>
      </c>
      <c r="K1149" s="150">
        <f>TRUNC(D1149*J1149)</f>
        <v>8666</v>
      </c>
      <c r="L1149" s="10"/>
    </row>
    <row r="1150" spans="1:12">
      <c r="A1150" s="143" t="s">
        <v>701</v>
      </c>
      <c r="B1150" s="10"/>
      <c r="C1150" s="10"/>
      <c r="D1150" s="151"/>
      <c r="E1150" s="150">
        <f>SUM(E1138:E1149)</f>
        <v>62443</v>
      </c>
      <c r="F1150" s="150"/>
      <c r="G1150" s="150">
        <f>SUM(G1138:G1149)</f>
        <v>2724</v>
      </c>
      <c r="H1150" s="150"/>
      <c r="I1150" s="150">
        <f>SUM(I1138:I1149)</f>
        <v>42767</v>
      </c>
      <c r="J1150" s="150"/>
      <c r="K1150" s="150">
        <f>SUM(K1138:K1149)</f>
        <v>16952</v>
      </c>
      <c r="L1150" s="198"/>
    </row>
    <row r="1151" spans="1:12">
      <c r="A1151" s="143"/>
      <c r="B1151" s="10"/>
      <c r="C1151" s="10"/>
      <c r="D1151" s="151"/>
      <c r="E1151" s="150"/>
      <c r="F1151" s="150"/>
      <c r="G1151" s="150"/>
      <c r="H1151" s="150"/>
      <c r="I1151" s="150"/>
      <c r="J1151" s="150"/>
      <c r="K1151" s="150"/>
      <c r="L1151" s="198"/>
    </row>
    <row r="1152" spans="1:12">
      <c r="A1152" s="199" t="s">
        <v>682</v>
      </c>
      <c r="B1152" s="200" t="s">
        <v>1164</v>
      </c>
      <c r="C1152" s="201"/>
      <c r="D1152" s="202">
        <f>+집계표!$G$2</f>
        <v>1.1000000000000001</v>
      </c>
      <c r="E1152" s="203">
        <f>(G1152+I1152+K1152)</f>
        <v>2996</v>
      </c>
      <c r="F1152" s="203"/>
      <c r="G1152" s="203"/>
      <c r="H1152" s="203"/>
      <c r="I1152" s="203"/>
      <c r="J1152" s="203">
        <f>+G1150</f>
        <v>2724</v>
      </c>
      <c r="K1152" s="203">
        <f>TRUNC(D1152*J1152)</f>
        <v>2996</v>
      </c>
      <c r="L1152" s="10"/>
    </row>
    <row r="1153" spans="1:12">
      <c r="A1153" s="199" t="s">
        <v>670</v>
      </c>
      <c r="B1153" s="200" t="s">
        <v>425</v>
      </c>
      <c r="C1153" s="201"/>
      <c r="D1153" s="202">
        <f>+집계표!$H$2</f>
        <v>0.2</v>
      </c>
      <c r="E1153" s="203">
        <f>(G1153+I1153+K1153)</f>
        <v>1144</v>
      </c>
      <c r="F1153" s="203"/>
      <c r="G1153" s="203"/>
      <c r="H1153" s="203"/>
      <c r="I1153" s="203"/>
      <c r="J1153" s="203">
        <f>+J1152+K1152</f>
        <v>5720</v>
      </c>
      <c r="K1153" s="203">
        <f>TRUNC(D1153*J1153)</f>
        <v>1144</v>
      </c>
      <c r="L1153" s="10"/>
    </row>
    <row r="1154" spans="1:12">
      <c r="A1154" s="199" t="s">
        <v>718</v>
      </c>
      <c r="B1154" s="200"/>
      <c r="C1154" s="201"/>
      <c r="D1154" s="204"/>
      <c r="E1154" s="203">
        <f>SUM(E1150:E1153)</f>
        <v>66583</v>
      </c>
      <c r="F1154" s="203"/>
      <c r="G1154" s="203">
        <f>SUM(G1150:G1153)</f>
        <v>2724</v>
      </c>
      <c r="H1154" s="203"/>
      <c r="I1154" s="203">
        <f>SUM(I1150:I1153)</f>
        <v>42767</v>
      </c>
      <c r="J1154" s="203"/>
      <c r="K1154" s="203">
        <f>SUM(K1150:K1153)</f>
        <v>21092</v>
      </c>
      <c r="L1154" s="10"/>
    </row>
    <row r="1155" spans="1:12" ht="17.25" customHeight="1">
      <c r="A1155" s="199"/>
      <c r="B1155" s="139"/>
      <c r="C1155" s="10"/>
      <c r="D1155" s="151"/>
      <c r="E1155" s="150"/>
      <c r="F1155" s="150"/>
      <c r="G1155" s="150"/>
      <c r="H1155" s="150"/>
      <c r="I1155" s="150"/>
      <c r="J1155" s="150"/>
      <c r="K1155" s="150"/>
      <c r="L1155" s="10" t="s">
        <v>662</v>
      </c>
    </row>
    <row r="1156" spans="1:12" ht="17.25" customHeight="1">
      <c r="A1156" s="194" t="s">
        <v>1995</v>
      </c>
      <c r="B1156" s="191"/>
      <c r="C1156" s="10"/>
      <c r="D1156" s="10"/>
      <c r="E1156" s="195"/>
      <c r="F1156" s="196"/>
      <c r="G1156" s="195"/>
      <c r="H1156" s="196"/>
      <c r="I1156" s="195"/>
      <c r="J1156" s="196"/>
      <c r="K1156" s="195"/>
      <c r="L1156" s="207"/>
    </row>
    <row r="1157" spans="1:12">
      <c r="A1157" s="143" t="s">
        <v>1154</v>
      </c>
      <c r="B1157" s="139"/>
      <c r="C1157" s="10" t="s">
        <v>685</v>
      </c>
      <c r="D1157" s="205">
        <v>0.03</v>
      </c>
      <c r="E1157" s="150">
        <f t="shared" ref="E1157:E1166" si="58">+G1157+I1157+K1157</f>
        <v>8187</v>
      </c>
      <c r="F1157" s="150">
        <f>+인건비!$D$6</f>
        <v>272915</v>
      </c>
      <c r="G1157" s="150">
        <f>TRUNC(D1157*F1157)</f>
        <v>8187</v>
      </c>
      <c r="H1157" s="192"/>
      <c r="I1157" s="192"/>
      <c r="J1157" s="192"/>
      <c r="K1157" s="192"/>
      <c r="L1157" s="10"/>
    </row>
    <row r="1158" spans="1:12">
      <c r="A1158" s="143" t="s">
        <v>1181</v>
      </c>
      <c r="B1158" s="139"/>
      <c r="C1158" s="10" t="s">
        <v>685</v>
      </c>
      <c r="D1158" s="205">
        <v>0.13</v>
      </c>
      <c r="E1158" s="150">
        <f t="shared" si="58"/>
        <v>30973</v>
      </c>
      <c r="F1158" s="150">
        <f>+인건비!$D$9</f>
        <v>238259</v>
      </c>
      <c r="G1158" s="150">
        <f>TRUNC(D1158*F1158)</f>
        <v>30973</v>
      </c>
      <c r="H1158" s="192"/>
      <c r="I1158" s="192"/>
      <c r="J1158" s="192"/>
      <c r="K1158" s="192"/>
      <c r="L1158" s="10"/>
    </row>
    <row r="1159" spans="1:12" ht="17.25" customHeight="1">
      <c r="A1159" s="143" t="s">
        <v>678</v>
      </c>
      <c r="B1159" s="10"/>
      <c r="C1159" s="10" t="s">
        <v>685</v>
      </c>
      <c r="D1159" s="205">
        <v>0.13</v>
      </c>
      <c r="E1159" s="150">
        <f t="shared" si="58"/>
        <v>29049</v>
      </c>
      <c r="F1159" s="150"/>
      <c r="G1159" s="150"/>
      <c r="H1159" s="150"/>
      <c r="I1159" s="150"/>
      <c r="J1159" s="150">
        <f>+인건비!$E$21</f>
        <v>223458</v>
      </c>
      <c r="K1159" s="150">
        <f>TRUNC(D1159*J1159)</f>
        <v>29049</v>
      </c>
      <c r="L1159" s="10"/>
    </row>
    <row r="1160" spans="1:12" ht="17.25" customHeight="1">
      <c r="A1160" s="143" t="s">
        <v>1187</v>
      </c>
      <c r="B1160" s="10"/>
      <c r="C1160" s="10" t="s">
        <v>685</v>
      </c>
      <c r="D1160" s="205">
        <v>0.13</v>
      </c>
      <c r="E1160" s="150">
        <f t="shared" si="58"/>
        <v>27848</v>
      </c>
      <c r="F1160" s="150"/>
      <c r="G1160" s="150"/>
      <c r="H1160" s="150"/>
      <c r="I1160" s="150"/>
      <c r="J1160" s="150">
        <f>+인건비!$E$18</f>
        <v>214222</v>
      </c>
      <c r="K1160" s="150">
        <f>TRUNC(D1160*J1160)</f>
        <v>27848</v>
      </c>
      <c r="L1160" s="10"/>
    </row>
    <row r="1161" spans="1:12" ht="17.25" customHeight="1">
      <c r="A1161" s="143" t="s">
        <v>1182</v>
      </c>
      <c r="B1161" s="10"/>
      <c r="C1161" s="10" t="s">
        <v>685</v>
      </c>
      <c r="D1161" s="151">
        <v>0.2</v>
      </c>
      <c r="E1161" s="150">
        <f t="shared" si="58"/>
        <v>33109</v>
      </c>
      <c r="F1161" s="150"/>
      <c r="G1161" s="150"/>
      <c r="H1161" s="150"/>
      <c r="I1161" s="150"/>
      <c r="J1161" s="150">
        <f>+인건비!$E$17</f>
        <v>165545</v>
      </c>
      <c r="K1161" s="150">
        <f>TRUNC(D1161*J1161)</f>
        <v>33109</v>
      </c>
      <c r="L1161" s="10"/>
    </row>
    <row r="1162" spans="1:12" ht="17.25" customHeight="1">
      <c r="A1162" s="143" t="s">
        <v>1204</v>
      </c>
      <c r="B1162" s="10"/>
      <c r="C1162" s="10" t="s">
        <v>685</v>
      </c>
      <c r="D1162" s="205">
        <v>0.06</v>
      </c>
      <c r="E1162" s="150">
        <f t="shared" si="58"/>
        <v>16041</v>
      </c>
      <c r="F1162" s="150"/>
      <c r="G1162" s="150"/>
      <c r="H1162" s="150"/>
      <c r="I1162" s="150"/>
      <c r="J1162" s="150">
        <f>+인건비!$E$23</f>
        <v>267360</v>
      </c>
      <c r="K1162" s="150">
        <f>TRUNC(D1162*J1162)</f>
        <v>16041</v>
      </c>
      <c r="L1162" s="10"/>
    </row>
    <row r="1163" spans="1:12" ht="17.25" customHeight="1">
      <c r="A1163" s="143" t="s">
        <v>1288</v>
      </c>
      <c r="B1163" s="10" t="s">
        <v>615</v>
      </c>
      <c r="C1163" s="10" t="s">
        <v>671</v>
      </c>
      <c r="D1163" s="151">
        <v>1</v>
      </c>
      <c r="E1163" s="150">
        <f t="shared" si="58"/>
        <v>87591</v>
      </c>
      <c r="F1163" s="150"/>
      <c r="G1163" s="150"/>
      <c r="H1163" s="150">
        <f>+재료비!$K$115</f>
        <v>87591</v>
      </c>
      <c r="I1163" s="150">
        <f>TRUNC(D1163*H1163)</f>
        <v>87591</v>
      </c>
      <c r="J1163" s="150"/>
      <c r="K1163" s="150"/>
      <c r="L1163" s="10"/>
    </row>
    <row r="1164" spans="1:12" ht="17.25" customHeight="1">
      <c r="A1164" s="143" t="s">
        <v>681</v>
      </c>
      <c r="B1164" s="10"/>
      <c r="C1164" s="10" t="s">
        <v>739</v>
      </c>
      <c r="D1164" s="151">
        <v>13.4</v>
      </c>
      <c r="E1164" s="150">
        <f t="shared" si="58"/>
        <v>20180</v>
      </c>
      <c r="F1164" s="150"/>
      <c r="G1164" s="150"/>
      <c r="H1164" s="150">
        <f>+재료비!$K$7</f>
        <v>1506</v>
      </c>
      <c r="I1164" s="150">
        <f>TRUNC(D1164*H1164)</f>
        <v>20180</v>
      </c>
      <c r="J1164" s="150"/>
      <c r="K1164" s="150"/>
      <c r="L1164" s="10"/>
    </row>
    <row r="1165" spans="1:12" ht="17.25" customHeight="1">
      <c r="A1165" s="143" t="s">
        <v>668</v>
      </c>
      <c r="B1165" s="10" t="s">
        <v>1327</v>
      </c>
      <c r="C1165" s="10" t="s">
        <v>666</v>
      </c>
      <c r="D1165" s="151">
        <v>50</v>
      </c>
      <c r="E1165" s="150">
        <f t="shared" si="58"/>
        <v>10090</v>
      </c>
      <c r="F1165" s="150"/>
      <c r="G1165" s="150"/>
      <c r="H1165" s="150">
        <f>+I1164</f>
        <v>20180</v>
      </c>
      <c r="I1165" s="150">
        <f>TRUNC(D1165/100*H1165)</f>
        <v>10090</v>
      </c>
      <c r="J1165" s="150"/>
      <c r="K1165" s="150"/>
      <c r="L1165" s="10"/>
    </row>
    <row r="1166" spans="1:12" ht="17.25" customHeight="1">
      <c r="A1166" s="143" t="s">
        <v>602</v>
      </c>
      <c r="B1166" s="10" t="s">
        <v>1231</v>
      </c>
      <c r="C1166" s="10" t="s">
        <v>770</v>
      </c>
      <c r="D1166" s="205">
        <v>0.34</v>
      </c>
      <c r="E1166" s="150">
        <f t="shared" si="58"/>
        <v>49107</v>
      </c>
      <c r="F1166" s="150"/>
      <c r="G1166" s="150"/>
      <c r="H1166" s="150"/>
      <c r="I1166" s="150"/>
      <c r="J1166" s="150">
        <f>+기계손료!$J$67</f>
        <v>144435</v>
      </c>
      <c r="K1166" s="150">
        <f>TRUNC(D1166*J1166)</f>
        <v>49107</v>
      </c>
      <c r="L1166" s="10"/>
    </row>
    <row r="1167" spans="1:12">
      <c r="A1167" s="143" t="s">
        <v>701</v>
      </c>
      <c r="B1167" s="10"/>
      <c r="C1167" s="10"/>
      <c r="D1167" s="151"/>
      <c r="E1167" s="150">
        <f>SUM(E1157:E1166)</f>
        <v>312175</v>
      </c>
      <c r="F1167" s="150"/>
      <c r="G1167" s="150">
        <f>SUM(G1157:G1166)</f>
        <v>39160</v>
      </c>
      <c r="H1167" s="150"/>
      <c r="I1167" s="150">
        <f>SUM(I1157:I1166)</f>
        <v>117861</v>
      </c>
      <c r="J1167" s="150"/>
      <c r="K1167" s="150">
        <f>SUM(K1157:K1166)</f>
        <v>155154</v>
      </c>
      <c r="L1167" s="198"/>
    </row>
    <row r="1168" spans="1:12">
      <c r="A1168" s="143"/>
      <c r="B1168" s="10"/>
      <c r="C1168" s="10"/>
      <c r="D1168" s="151"/>
      <c r="E1168" s="150"/>
      <c r="F1168" s="150"/>
      <c r="G1168" s="150"/>
      <c r="H1168" s="150"/>
      <c r="I1168" s="150"/>
      <c r="J1168" s="150"/>
      <c r="K1168" s="150"/>
      <c r="L1168" s="198"/>
    </row>
    <row r="1169" spans="1:12">
      <c r="A1169" s="199" t="s">
        <v>682</v>
      </c>
      <c r="B1169" s="200" t="s">
        <v>1164</v>
      </c>
      <c r="C1169" s="201"/>
      <c r="D1169" s="202">
        <f>+집계표!$G$2</f>
        <v>1.1000000000000001</v>
      </c>
      <c r="E1169" s="203">
        <f>(G1169+I1169+K1169)</f>
        <v>43076</v>
      </c>
      <c r="F1169" s="203"/>
      <c r="G1169" s="203"/>
      <c r="H1169" s="203"/>
      <c r="I1169" s="203"/>
      <c r="J1169" s="203">
        <f>+G1167</f>
        <v>39160</v>
      </c>
      <c r="K1169" s="203">
        <f>TRUNC(D1169*J1169)</f>
        <v>43076</v>
      </c>
      <c r="L1169" s="10"/>
    </row>
    <row r="1170" spans="1:12">
      <c r="A1170" s="199" t="s">
        <v>670</v>
      </c>
      <c r="B1170" s="200" t="s">
        <v>425</v>
      </c>
      <c r="C1170" s="201"/>
      <c r="D1170" s="202">
        <f>+집계표!$H$2</f>
        <v>0.2</v>
      </c>
      <c r="E1170" s="203">
        <f>(G1170+I1170+K1170)</f>
        <v>16447</v>
      </c>
      <c r="F1170" s="203"/>
      <c r="G1170" s="203"/>
      <c r="H1170" s="203"/>
      <c r="I1170" s="203"/>
      <c r="J1170" s="203">
        <f>+J1169+K1169</f>
        <v>82236</v>
      </c>
      <c r="K1170" s="203">
        <f>TRUNC(D1170*J1170)</f>
        <v>16447</v>
      </c>
      <c r="L1170" s="10"/>
    </row>
    <row r="1171" spans="1:12">
      <c r="A1171" s="199" t="s">
        <v>718</v>
      </c>
      <c r="B1171" s="200"/>
      <c r="C1171" s="201"/>
      <c r="D1171" s="204"/>
      <c r="E1171" s="203">
        <f>SUM(E1167:E1170)</f>
        <v>371698</v>
      </c>
      <c r="F1171" s="203"/>
      <c r="G1171" s="203">
        <f>SUM(G1167:G1170)</f>
        <v>39160</v>
      </c>
      <c r="H1171" s="203"/>
      <c r="I1171" s="203">
        <f>SUM(I1167:I1170)</f>
        <v>117861</v>
      </c>
      <c r="J1171" s="203"/>
      <c r="K1171" s="203">
        <f>SUM(K1167:K1170)</f>
        <v>214677</v>
      </c>
      <c r="L1171" s="10"/>
    </row>
    <row r="1172" spans="1:12" ht="17.25" customHeight="1">
      <c r="A1172" s="199"/>
      <c r="B1172" s="139"/>
      <c r="C1172" s="10"/>
      <c r="D1172" s="151"/>
      <c r="E1172" s="150"/>
      <c r="F1172" s="150"/>
      <c r="G1172" s="150"/>
      <c r="H1172" s="150"/>
      <c r="I1172" s="150"/>
      <c r="J1172" s="150"/>
      <c r="K1172" s="150"/>
      <c r="L1172" s="10" t="s">
        <v>662</v>
      </c>
    </row>
    <row r="1173" spans="1:12" ht="17.25" customHeight="1">
      <c r="A1173" s="194" t="s">
        <v>2005</v>
      </c>
      <c r="B1173" s="191"/>
      <c r="C1173" s="10"/>
      <c r="D1173" s="10"/>
      <c r="E1173" s="195"/>
      <c r="F1173" s="196"/>
      <c r="G1173" s="195"/>
      <c r="H1173" s="196"/>
      <c r="I1173" s="195"/>
      <c r="J1173" s="196"/>
      <c r="K1173" s="195"/>
      <c r="L1173" s="207"/>
    </row>
    <row r="1174" spans="1:12">
      <c r="A1174" s="143" t="s">
        <v>1154</v>
      </c>
      <c r="B1174" s="139"/>
      <c r="C1174" s="10" t="s">
        <v>685</v>
      </c>
      <c r="D1174" s="206">
        <v>4.0000000000000001E-3</v>
      </c>
      <c r="E1174" s="150">
        <f t="shared" ref="E1174:E1182" si="59">+G1174+I1174+K1174</f>
        <v>1091</v>
      </c>
      <c r="F1174" s="150">
        <f>+인건비!$D$6</f>
        <v>272915</v>
      </c>
      <c r="G1174" s="150">
        <f>TRUNC(D1174*F1174)</f>
        <v>1091</v>
      </c>
      <c r="H1174" s="192"/>
      <c r="I1174" s="192"/>
      <c r="J1174" s="192"/>
      <c r="K1174" s="192"/>
      <c r="L1174" s="10"/>
    </row>
    <row r="1175" spans="1:12">
      <c r="A1175" s="143" t="s">
        <v>1181</v>
      </c>
      <c r="B1175" s="139"/>
      <c r="C1175" s="10" t="s">
        <v>685</v>
      </c>
      <c r="D1175" s="205">
        <v>0.01</v>
      </c>
      <c r="E1175" s="150">
        <f t="shared" si="59"/>
        <v>2382</v>
      </c>
      <c r="F1175" s="150">
        <f>+인건비!$D$9</f>
        <v>238259</v>
      </c>
      <c r="G1175" s="150">
        <f>TRUNC(D1175*F1175)</f>
        <v>2382</v>
      </c>
      <c r="H1175" s="192"/>
      <c r="I1175" s="192"/>
      <c r="J1175" s="192"/>
      <c r="K1175" s="192"/>
      <c r="L1175" s="10"/>
    </row>
    <row r="1176" spans="1:12" ht="17.25" customHeight="1">
      <c r="A1176" s="143" t="s">
        <v>678</v>
      </c>
      <c r="B1176" s="10"/>
      <c r="C1176" s="10" t="s">
        <v>685</v>
      </c>
      <c r="D1176" s="205">
        <v>0.01</v>
      </c>
      <c r="E1176" s="150">
        <f t="shared" si="59"/>
        <v>2234</v>
      </c>
      <c r="F1176" s="150"/>
      <c r="G1176" s="150"/>
      <c r="H1176" s="150"/>
      <c r="I1176" s="150"/>
      <c r="J1176" s="150">
        <f>+인건비!$E$21</f>
        <v>223458</v>
      </c>
      <c r="K1176" s="150">
        <f>TRUNC(D1176*J1176)</f>
        <v>2234</v>
      </c>
      <c r="L1176" s="10"/>
    </row>
    <row r="1177" spans="1:12" ht="17.25" customHeight="1">
      <c r="A1177" s="143" t="s">
        <v>1187</v>
      </c>
      <c r="B1177" s="10"/>
      <c r="C1177" s="10" t="s">
        <v>685</v>
      </c>
      <c r="D1177" s="205">
        <v>0.01</v>
      </c>
      <c r="E1177" s="150">
        <f t="shared" si="59"/>
        <v>2142</v>
      </c>
      <c r="F1177" s="150"/>
      <c r="G1177" s="150"/>
      <c r="H1177" s="150"/>
      <c r="I1177" s="150"/>
      <c r="J1177" s="150">
        <f>+인건비!$E$18</f>
        <v>214222</v>
      </c>
      <c r="K1177" s="150">
        <f>TRUNC(D1177*J1177)</f>
        <v>2142</v>
      </c>
      <c r="L1177" s="10"/>
    </row>
    <row r="1178" spans="1:12" ht="17.25" customHeight="1">
      <c r="A1178" s="143" t="s">
        <v>1182</v>
      </c>
      <c r="B1178" s="10"/>
      <c r="C1178" s="10" t="s">
        <v>685</v>
      </c>
      <c r="D1178" s="205">
        <v>0.02</v>
      </c>
      <c r="E1178" s="150">
        <f t="shared" si="59"/>
        <v>3310</v>
      </c>
      <c r="F1178" s="150"/>
      <c r="G1178" s="150"/>
      <c r="H1178" s="150"/>
      <c r="I1178" s="150"/>
      <c r="J1178" s="150">
        <f>+인건비!$E$17</f>
        <v>165545</v>
      </c>
      <c r="K1178" s="150">
        <f>TRUNC(D1178*J1178)</f>
        <v>3310</v>
      </c>
      <c r="L1178" s="10"/>
    </row>
    <row r="1179" spans="1:12" ht="17.25" customHeight="1">
      <c r="A1179" s="143" t="s">
        <v>1204</v>
      </c>
      <c r="B1179" s="10"/>
      <c r="C1179" s="10" t="s">
        <v>685</v>
      </c>
      <c r="D1179" s="205">
        <v>0.01</v>
      </c>
      <c r="E1179" s="150">
        <f t="shared" si="59"/>
        <v>2673</v>
      </c>
      <c r="F1179" s="150"/>
      <c r="G1179" s="150"/>
      <c r="H1179" s="150"/>
      <c r="I1179" s="150"/>
      <c r="J1179" s="150">
        <f>+인건비!$E$23</f>
        <v>267360</v>
      </c>
      <c r="K1179" s="150">
        <f>TRUNC(D1179*J1179)</f>
        <v>2673</v>
      </c>
      <c r="L1179" s="10"/>
    </row>
    <row r="1180" spans="1:12" ht="17.25" customHeight="1">
      <c r="A1180" s="143" t="s">
        <v>681</v>
      </c>
      <c r="B1180" s="10"/>
      <c r="C1180" s="10" t="s">
        <v>739</v>
      </c>
      <c r="D1180" s="151">
        <v>3.1</v>
      </c>
      <c r="E1180" s="150">
        <f t="shared" si="59"/>
        <v>4668</v>
      </c>
      <c r="F1180" s="150"/>
      <c r="G1180" s="150"/>
      <c r="H1180" s="150">
        <f>+재료비!$K$7</f>
        <v>1506</v>
      </c>
      <c r="I1180" s="150">
        <f>TRUNC(D1180*H1180)</f>
        <v>4668</v>
      </c>
      <c r="J1180" s="150"/>
      <c r="K1180" s="150"/>
      <c r="L1180" s="10"/>
    </row>
    <row r="1181" spans="1:12" ht="17.25" customHeight="1">
      <c r="A1181" s="143" t="s">
        <v>668</v>
      </c>
      <c r="B1181" s="10" t="s">
        <v>1327</v>
      </c>
      <c r="C1181" s="10" t="s">
        <v>666</v>
      </c>
      <c r="D1181" s="151">
        <v>50</v>
      </c>
      <c r="E1181" s="150">
        <f t="shared" si="59"/>
        <v>2334</v>
      </c>
      <c r="F1181" s="150"/>
      <c r="G1181" s="150"/>
      <c r="H1181" s="150">
        <f>+I1180</f>
        <v>4668</v>
      </c>
      <c r="I1181" s="150">
        <f>TRUNC(D1181/100*H1181)</f>
        <v>2334</v>
      </c>
      <c r="J1181" s="150"/>
      <c r="K1181" s="150"/>
      <c r="L1181" s="10"/>
    </row>
    <row r="1182" spans="1:12" ht="17.25" customHeight="1">
      <c r="A1182" s="143" t="s">
        <v>602</v>
      </c>
      <c r="B1182" s="10" t="s">
        <v>1231</v>
      </c>
      <c r="C1182" s="10" t="s">
        <v>770</v>
      </c>
      <c r="D1182" s="205">
        <v>0.08</v>
      </c>
      <c r="E1182" s="150">
        <f t="shared" si="59"/>
        <v>11554</v>
      </c>
      <c r="F1182" s="150"/>
      <c r="G1182" s="150"/>
      <c r="H1182" s="150"/>
      <c r="I1182" s="150"/>
      <c r="J1182" s="150">
        <f>+기계손료!$J$67</f>
        <v>144435</v>
      </c>
      <c r="K1182" s="150">
        <f>TRUNC(D1182*J1182)</f>
        <v>11554</v>
      </c>
      <c r="L1182" s="10"/>
    </row>
    <row r="1183" spans="1:12">
      <c r="A1183" s="143" t="s">
        <v>701</v>
      </c>
      <c r="B1183" s="10"/>
      <c r="C1183" s="10"/>
      <c r="D1183" s="151"/>
      <c r="E1183" s="150">
        <f>SUM(E1174:E1182)</f>
        <v>32388</v>
      </c>
      <c r="F1183" s="150"/>
      <c r="G1183" s="150">
        <f>SUM(G1174:G1182)</f>
        <v>3473</v>
      </c>
      <c r="H1183" s="150"/>
      <c r="I1183" s="150">
        <f>SUM(I1174:I1182)</f>
        <v>7002</v>
      </c>
      <c r="J1183" s="150"/>
      <c r="K1183" s="150">
        <f>SUM(K1174:K1182)</f>
        <v>21913</v>
      </c>
      <c r="L1183" s="198"/>
    </row>
    <row r="1184" spans="1:12">
      <c r="A1184" s="143"/>
      <c r="B1184" s="10"/>
      <c r="C1184" s="10"/>
      <c r="D1184" s="151"/>
      <c r="E1184" s="150"/>
      <c r="F1184" s="150"/>
      <c r="G1184" s="150"/>
      <c r="H1184" s="150"/>
      <c r="I1184" s="150"/>
      <c r="J1184" s="150"/>
      <c r="K1184" s="150"/>
      <c r="L1184" s="198"/>
    </row>
    <row r="1185" spans="1:12">
      <c r="A1185" s="199" t="s">
        <v>682</v>
      </c>
      <c r="B1185" s="200" t="s">
        <v>1164</v>
      </c>
      <c r="C1185" s="201"/>
      <c r="D1185" s="202">
        <f>+집계표!$G$2</f>
        <v>1.1000000000000001</v>
      </c>
      <c r="E1185" s="203">
        <f>(G1185+I1185+K1185)</f>
        <v>3820</v>
      </c>
      <c r="F1185" s="203"/>
      <c r="G1185" s="203"/>
      <c r="H1185" s="203"/>
      <c r="I1185" s="203"/>
      <c r="J1185" s="203">
        <f>+G1183</f>
        <v>3473</v>
      </c>
      <c r="K1185" s="203">
        <f>TRUNC(D1185*J1185)</f>
        <v>3820</v>
      </c>
      <c r="L1185" s="10"/>
    </row>
    <row r="1186" spans="1:12">
      <c r="A1186" s="199" t="s">
        <v>670</v>
      </c>
      <c r="B1186" s="200" t="s">
        <v>425</v>
      </c>
      <c r="C1186" s="201"/>
      <c r="D1186" s="202">
        <f>+집계표!$H$2</f>
        <v>0.2</v>
      </c>
      <c r="E1186" s="203">
        <f>(G1186+I1186+K1186)</f>
        <v>1458</v>
      </c>
      <c r="F1186" s="203"/>
      <c r="G1186" s="203"/>
      <c r="H1186" s="203"/>
      <c r="I1186" s="203"/>
      <c r="J1186" s="203">
        <f>+J1185+K1185</f>
        <v>7293</v>
      </c>
      <c r="K1186" s="203">
        <f>TRUNC(D1186*J1186)</f>
        <v>1458</v>
      </c>
      <c r="L1186" s="10"/>
    </row>
    <row r="1187" spans="1:12">
      <c r="A1187" s="199" t="s">
        <v>718</v>
      </c>
      <c r="B1187" s="200"/>
      <c r="C1187" s="201"/>
      <c r="D1187" s="204"/>
      <c r="E1187" s="203">
        <f>SUM(E1183:E1186)</f>
        <v>37666</v>
      </c>
      <c r="F1187" s="203"/>
      <c r="G1187" s="203">
        <f>SUM(G1183:G1186)</f>
        <v>3473</v>
      </c>
      <c r="H1187" s="203"/>
      <c r="I1187" s="203">
        <f>SUM(I1183:I1186)</f>
        <v>7002</v>
      </c>
      <c r="J1187" s="203"/>
      <c r="K1187" s="203">
        <f>SUM(K1183:K1186)</f>
        <v>27191</v>
      </c>
      <c r="L1187" s="10"/>
    </row>
    <row r="1188" spans="1:12" ht="17.25" customHeight="1">
      <c r="A1188" s="199"/>
      <c r="B1188" s="139"/>
      <c r="C1188" s="10"/>
      <c r="D1188" s="151"/>
      <c r="E1188" s="150"/>
      <c r="F1188" s="150"/>
      <c r="G1188" s="150"/>
      <c r="H1188" s="150"/>
      <c r="I1188" s="150"/>
      <c r="J1188" s="150"/>
      <c r="K1188" s="150"/>
      <c r="L1188" s="10" t="s">
        <v>662</v>
      </c>
    </row>
    <row r="1189" spans="1:12" ht="17.25" customHeight="1">
      <c r="A1189" s="194" t="s">
        <v>2016</v>
      </c>
      <c r="B1189" s="191"/>
      <c r="C1189" s="10"/>
      <c r="D1189" s="10"/>
      <c r="E1189" s="195"/>
      <c r="F1189" s="196"/>
      <c r="G1189" s="195"/>
      <c r="H1189" s="196"/>
      <c r="I1189" s="195"/>
      <c r="J1189" s="196"/>
      <c r="K1189" s="195"/>
      <c r="L1189" s="207"/>
    </row>
    <row r="1190" spans="1:12">
      <c r="A1190" s="143" t="s">
        <v>1154</v>
      </c>
      <c r="B1190" s="139"/>
      <c r="C1190" s="10" t="s">
        <v>685</v>
      </c>
      <c r="D1190" s="206">
        <v>4.0000000000000001E-3</v>
      </c>
      <c r="E1190" s="150">
        <f t="shared" ref="E1190:E1201" si="60">+G1190+I1190+K1190</f>
        <v>1091</v>
      </c>
      <c r="F1190" s="150">
        <f>+인건비!$D$6</f>
        <v>272915</v>
      </c>
      <c r="G1190" s="150">
        <f>TRUNC(D1190*F1190)</f>
        <v>1091</v>
      </c>
      <c r="H1190" s="192"/>
      <c r="I1190" s="192"/>
      <c r="J1190" s="192"/>
      <c r="K1190" s="192"/>
      <c r="L1190" s="10"/>
    </row>
    <row r="1191" spans="1:12">
      <c r="A1191" s="143" t="s">
        <v>1181</v>
      </c>
      <c r="B1191" s="139"/>
      <c r="C1191" s="10" t="s">
        <v>685</v>
      </c>
      <c r="D1191" s="205">
        <v>0.01</v>
      </c>
      <c r="E1191" s="150">
        <f t="shared" si="60"/>
        <v>2382</v>
      </c>
      <c r="F1191" s="150">
        <f>+인건비!$D$9</f>
        <v>238259</v>
      </c>
      <c r="G1191" s="150">
        <f>TRUNC(D1191*F1191)</f>
        <v>2382</v>
      </c>
      <c r="H1191" s="192"/>
      <c r="I1191" s="192"/>
      <c r="J1191" s="192"/>
      <c r="K1191" s="192"/>
      <c r="L1191" s="10"/>
    </row>
    <row r="1192" spans="1:12" ht="17.25" customHeight="1">
      <c r="A1192" s="143" t="s">
        <v>678</v>
      </c>
      <c r="B1192" s="10"/>
      <c r="C1192" s="10" t="s">
        <v>685</v>
      </c>
      <c r="D1192" s="205">
        <v>0.01</v>
      </c>
      <c r="E1192" s="150">
        <f t="shared" si="60"/>
        <v>2234</v>
      </c>
      <c r="F1192" s="150"/>
      <c r="G1192" s="150"/>
      <c r="H1192" s="150"/>
      <c r="I1192" s="150"/>
      <c r="J1192" s="150">
        <f>+인건비!$E$21</f>
        <v>223458</v>
      </c>
      <c r="K1192" s="150">
        <f>TRUNC(D1192*J1192)</f>
        <v>2234</v>
      </c>
      <c r="L1192" s="10"/>
    </row>
    <row r="1193" spans="1:12" ht="17.25" customHeight="1">
      <c r="A1193" s="143" t="s">
        <v>1187</v>
      </c>
      <c r="B1193" s="10"/>
      <c r="C1193" s="10" t="s">
        <v>685</v>
      </c>
      <c r="D1193" s="205">
        <v>0.01</v>
      </c>
      <c r="E1193" s="150">
        <f t="shared" si="60"/>
        <v>2142</v>
      </c>
      <c r="F1193" s="150"/>
      <c r="G1193" s="150"/>
      <c r="H1193" s="150"/>
      <c r="I1193" s="150"/>
      <c r="J1193" s="150">
        <f>+인건비!$E$18</f>
        <v>214222</v>
      </c>
      <c r="K1193" s="150">
        <f>TRUNC(D1193*J1193)</f>
        <v>2142</v>
      </c>
      <c r="L1193" s="10"/>
    </row>
    <row r="1194" spans="1:12" ht="17.25" customHeight="1">
      <c r="A1194" s="143" t="s">
        <v>1182</v>
      </c>
      <c r="B1194" s="10"/>
      <c r="C1194" s="10" t="s">
        <v>685</v>
      </c>
      <c r="D1194" s="205">
        <v>0.02</v>
      </c>
      <c r="E1194" s="150">
        <f t="shared" si="60"/>
        <v>3310</v>
      </c>
      <c r="F1194" s="150"/>
      <c r="G1194" s="150"/>
      <c r="H1194" s="150"/>
      <c r="I1194" s="150"/>
      <c r="J1194" s="150">
        <f>+인건비!$E$17</f>
        <v>165545</v>
      </c>
      <c r="K1194" s="150">
        <f>TRUNC(D1194*J1194)</f>
        <v>3310</v>
      </c>
      <c r="L1194" s="10"/>
    </row>
    <row r="1195" spans="1:12" ht="17.25" customHeight="1">
      <c r="A1195" s="143" t="s">
        <v>1204</v>
      </c>
      <c r="B1195" s="10"/>
      <c r="C1195" s="10" t="s">
        <v>685</v>
      </c>
      <c r="D1195" s="205">
        <v>0.01</v>
      </c>
      <c r="E1195" s="150">
        <f t="shared" si="60"/>
        <v>2673</v>
      </c>
      <c r="F1195" s="150"/>
      <c r="G1195" s="150"/>
      <c r="H1195" s="150"/>
      <c r="I1195" s="150"/>
      <c r="J1195" s="150">
        <f>+인건비!$E$23</f>
        <v>267360</v>
      </c>
      <c r="K1195" s="150">
        <f>TRUNC(D1195*J1195)</f>
        <v>2673</v>
      </c>
      <c r="L1195" s="10"/>
    </row>
    <row r="1196" spans="1:12" ht="17.25" customHeight="1">
      <c r="A1196" s="143" t="s">
        <v>616</v>
      </c>
      <c r="B1196" s="10" t="s">
        <v>609</v>
      </c>
      <c r="C1196" s="10" t="s">
        <v>671</v>
      </c>
      <c r="D1196" s="151">
        <v>0.8</v>
      </c>
      <c r="E1196" s="150">
        <f t="shared" si="60"/>
        <v>40929</v>
      </c>
      <c r="F1196" s="150"/>
      <c r="G1196" s="150"/>
      <c r="H1196" s="150">
        <f>+재료비!$K$119</f>
        <v>51162</v>
      </c>
      <c r="I1196" s="150">
        <f>TRUNC(D1196*H1196)</f>
        <v>40929</v>
      </c>
      <c r="J1196" s="150"/>
      <c r="K1196" s="150"/>
      <c r="L1196" s="10"/>
    </row>
    <row r="1197" spans="1:12" ht="17.25" customHeight="1">
      <c r="A1197" s="143" t="s">
        <v>612</v>
      </c>
      <c r="B1197" s="10" t="s">
        <v>609</v>
      </c>
      <c r="C1197" s="10" t="s">
        <v>671</v>
      </c>
      <c r="D1197" s="151">
        <v>0.2</v>
      </c>
      <c r="E1197" s="150">
        <f t="shared" si="60"/>
        <v>20464</v>
      </c>
      <c r="F1197" s="150"/>
      <c r="G1197" s="150"/>
      <c r="H1197" s="150">
        <f>+재료비!$K$123</f>
        <v>102324</v>
      </c>
      <c r="I1197" s="150">
        <f>TRUNC(D1197*H1197)</f>
        <v>20464</v>
      </c>
      <c r="J1197" s="150"/>
      <c r="K1197" s="150"/>
      <c r="L1197" s="10"/>
    </row>
    <row r="1198" spans="1:12" ht="17.25" customHeight="1">
      <c r="A1198" s="143" t="s">
        <v>811</v>
      </c>
      <c r="B1198" s="10"/>
      <c r="C1198" s="10" t="s">
        <v>804</v>
      </c>
      <c r="D1198" s="205">
        <v>0.03</v>
      </c>
      <c r="E1198" s="150">
        <f t="shared" si="60"/>
        <v>4950</v>
      </c>
      <c r="F1198" s="150"/>
      <c r="G1198" s="150"/>
      <c r="H1198" s="150">
        <f>+재료비!$K$125</f>
        <v>165000</v>
      </c>
      <c r="I1198" s="150">
        <f>TRUNC(D1198*H1198)</f>
        <v>4950</v>
      </c>
      <c r="J1198" s="150"/>
      <c r="K1198" s="150"/>
      <c r="L1198" s="10"/>
    </row>
    <row r="1199" spans="1:12" ht="17.25" customHeight="1">
      <c r="A1199" s="143" t="s">
        <v>681</v>
      </c>
      <c r="B1199" s="10"/>
      <c r="C1199" s="10" t="s">
        <v>739</v>
      </c>
      <c r="D1199" s="151">
        <v>3.1</v>
      </c>
      <c r="E1199" s="150">
        <f t="shared" si="60"/>
        <v>4668</v>
      </c>
      <c r="F1199" s="150"/>
      <c r="G1199" s="150"/>
      <c r="H1199" s="150">
        <f>+재료비!$K$7</f>
        <v>1506</v>
      </c>
      <c r="I1199" s="150">
        <f>TRUNC(D1199*H1199)</f>
        <v>4668</v>
      </c>
      <c r="J1199" s="150"/>
      <c r="K1199" s="150"/>
      <c r="L1199" s="10"/>
    </row>
    <row r="1200" spans="1:12" ht="17.25" customHeight="1">
      <c r="A1200" s="143" t="s">
        <v>668</v>
      </c>
      <c r="B1200" s="10" t="s">
        <v>1327</v>
      </c>
      <c r="C1200" s="10" t="s">
        <v>666</v>
      </c>
      <c r="D1200" s="151">
        <v>50</v>
      </c>
      <c r="E1200" s="150">
        <f t="shared" si="60"/>
        <v>2334</v>
      </c>
      <c r="F1200" s="150"/>
      <c r="G1200" s="150"/>
      <c r="H1200" s="150">
        <f>+I1199</f>
        <v>4668</v>
      </c>
      <c r="I1200" s="150">
        <f>TRUNC(D1200/100*H1200)</f>
        <v>2334</v>
      </c>
      <c r="J1200" s="150"/>
      <c r="K1200" s="150"/>
      <c r="L1200" s="10"/>
    </row>
    <row r="1201" spans="1:12" ht="17.25" customHeight="1">
      <c r="A1201" s="143" t="s">
        <v>602</v>
      </c>
      <c r="B1201" s="10" t="s">
        <v>1231</v>
      </c>
      <c r="C1201" s="10" t="s">
        <v>770</v>
      </c>
      <c r="D1201" s="205">
        <v>0.08</v>
      </c>
      <c r="E1201" s="150">
        <f t="shared" si="60"/>
        <v>11554</v>
      </c>
      <c r="F1201" s="150"/>
      <c r="G1201" s="150"/>
      <c r="H1201" s="150"/>
      <c r="I1201" s="150"/>
      <c r="J1201" s="150">
        <f>+기계손료!$J$67</f>
        <v>144435</v>
      </c>
      <c r="K1201" s="150">
        <f>TRUNC(D1201*J1201)</f>
        <v>11554</v>
      </c>
      <c r="L1201" s="10"/>
    </row>
    <row r="1202" spans="1:12">
      <c r="A1202" s="143" t="s">
        <v>701</v>
      </c>
      <c r="B1202" s="10"/>
      <c r="C1202" s="10"/>
      <c r="D1202" s="151"/>
      <c r="E1202" s="150">
        <f>SUM(E1190:E1201)</f>
        <v>98731</v>
      </c>
      <c r="F1202" s="150"/>
      <c r="G1202" s="150">
        <f>SUM(G1190:G1201)</f>
        <v>3473</v>
      </c>
      <c r="H1202" s="150"/>
      <c r="I1202" s="150">
        <f>SUM(I1190:I1201)</f>
        <v>73345</v>
      </c>
      <c r="J1202" s="150"/>
      <c r="K1202" s="150">
        <f>SUM(K1190:K1201)</f>
        <v>21913</v>
      </c>
      <c r="L1202" s="198"/>
    </row>
    <row r="1203" spans="1:12">
      <c r="A1203" s="143"/>
      <c r="B1203" s="10"/>
      <c r="C1203" s="10"/>
      <c r="D1203" s="151"/>
      <c r="E1203" s="150"/>
      <c r="F1203" s="150"/>
      <c r="G1203" s="150"/>
      <c r="H1203" s="150"/>
      <c r="I1203" s="150"/>
      <c r="J1203" s="150"/>
      <c r="K1203" s="150"/>
      <c r="L1203" s="198"/>
    </row>
    <row r="1204" spans="1:12">
      <c r="A1204" s="199" t="s">
        <v>682</v>
      </c>
      <c r="B1204" s="200" t="s">
        <v>1164</v>
      </c>
      <c r="C1204" s="201"/>
      <c r="D1204" s="202">
        <f>+집계표!$G$2</f>
        <v>1.1000000000000001</v>
      </c>
      <c r="E1204" s="203">
        <f>(G1204+I1204+K1204)</f>
        <v>3820</v>
      </c>
      <c r="F1204" s="203"/>
      <c r="G1204" s="203"/>
      <c r="H1204" s="203"/>
      <c r="I1204" s="203"/>
      <c r="J1204" s="203">
        <f>+G1202</f>
        <v>3473</v>
      </c>
      <c r="K1204" s="203">
        <f>TRUNC(D1204*J1204)</f>
        <v>3820</v>
      </c>
      <c r="L1204" s="10"/>
    </row>
    <row r="1205" spans="1:12">
      <c r="A1205" s="199" t="s">
        <v>670</v>
      </c>
      <c r="B1205" s="200" t="s">
        <v>425</v>
      </c>
      <c r="C1205" s="201"/>
      <c r="D1205" s="202">
        <f>+집계표!$H$2</f>
        <v>0.2</v>
      </c>
      <c r="E1205" s="203">
        <f>(G1205+I1205+K1205)</f>
        <v>1458</v>
      </c>
      <c r="F1205" s="203"/>
      <c r="G1205" s="203"/>
      <c r="H1205" s="203"/>
      <c r="I1205" s="203"/>
      <c r="J1205" s="203">
        <f>+J1204+K1204</f>
        <v>7293</v>
      </c>
      <c r="K1205" s="203">
        <f>TRUNC(D1205*J1205)</f>
        <v>1458</v>
      </c>
      <c r="L1205" s="10"/>
    </row>
    <row r="1206" spans="1:12">
      <c r="A1206" s="199" t="s">
        <v>718</v>
      </c>
      <c r="B1206" s="200"/>
      <c r="C1206" s="201"/>
      <c r="D1206" s="204"/>
      <c r="E1206" s="203">
        <f>SUM(E1202:E1205)</f>
        <v>104009</v>
      </c>
      <c r="F1206" s="203"/>
      <c r="G1206" s="203">
        <f>SUM(G1202:G1205)</f>
        <v>3473</v>
      </c>
      <c r="H1206" s="203"/>
      <c r="I1206" s="203">
        <f>SUM(I1202:I1205)</f>
        <v>73345</v>
      </c>
      <c r="J1206" s="203"/>
      <c r="K1206" s="203">
        <f>SUM(K1202:K1205)</f>
        <v>27191</v>
      </c>
      <c r="L1206" s="10"/>
    </row>
    <row r="1207" spans="1:12" ht="17.25" customHeight="1">
      <c r="A1207" s="199"/>
      <c r="B1207" s="139"/>
      <c r="C1207" s="10"/>
      <c r="D1207" s="151"/>
      <c r="E1207" s="150"/>
      <c r="F1207" s="150"/>
      <c r="G1207" s="150"/>
      <c r="H1207" s="150"/>
      <c r="I1207" s="150"/>
      <c r="J1207" s="150"/>
      <c r="K1207" s="150"/>
      <c r="L1207" s="10" t="s">
        <v>662</v>
      </c>
    </row>
    <row r="1208" spans="1:12" ht="17.25" customHeight="1">
      <c r="A1208" s="194" t="s">
        <v>1929</v>
      </c>
      <c r="B1208" s="191"/>
      <c r="C1208" s="10"/>
      <c r="D1208" s="10"/>
      <c r="E1208" s="195"/>
      <c r="F1208" s="196"/>
      <c r="G1208" s="195"/>
      <c r="H1208" s="196"/>
      <c r="I1208" s="195"/>
      <c r="J1208" s="196"/>
      <c r="K1208" s="195"/>
      <c r="L1208" s="207"/>
    </row>
    <row r="1209" spans="1:12">
      <c r="A1209" s="143" t="s">
        <v>1154</v>
      </c>
      <c r="B1209" s="139"/>
      <c r="C1209" s="10" t="s">
        <v>685</v>
      </c>
      <c r="D1209" s="205">
        <v>0.09</v>
      </c>
      <c r="E1209" s="150">
        <f t="shared" ref="E1209:E1218" si="61">+G1209+I1209+K1209</f>
        <v>24562</v>
      </c>
      <c r="F1209" s="150">
        <f>+인건비!$D$6</f>
        <v>272915</v>
      </c>
      <c r="G1209" s="150">
        <f>TRUNC(D1209*F1209)</f>
        <v>24562</v>
      </c>
      <c r="H1209" s="192"/>
      <c r="I1209" s="192"/>
      <c r="J1209" s="192"/>
      <c r="K1209" s="192"/>
      <c r="L1209" s="10"/>
    </row>
    <row r="1210" spans="1:12">
      <c r="A1210" s="143" t="s">
        <v>1181</v>
      </c>
      <c r="B1210" s="139"/>
      <c r="C1210" s="10" t="s">
        <v>685</v>
      </c>
      <c r="D1210" s="205">
        <v>0.15</v>
      </c>
      <c r="E1210" s="150">
        <f t="shared" si="61"/>
        <v>35738</v>
      </c>
      <c r="F1210" s="150">
        <f>+인건비!$D$9</f>
        <v>238259</v>
      </c>
      <c r="G1210" s="150">
        <f>TRUNC(D1210*F1210)</f>
        <v>35738</v>
      </c>
      <c r="H1210" s="192"/>
      <c r="I1210" s="192"/>
      <c r="J1210" s="192"/>
      <c r="K1210" s="192"/>
      <c r="L1210" s="10"/>
    </row>
    <row r="1211" spans="1:12" ht="17.25" customHeight="1">
      <c r="A1211" s="143" t="s">
        <v>678</v>
      </c>
      <c r="B1211" s="10"/>
      <c r="C1211" s="10" t="s">
        <v>685</v>
      </c>
      <c r="D1211" s="205">
        <v>0.15</v>
      </c>
      <c r="E1211" s="150">
        <f t="shared" si="61"/>
        <v>33518</v>
      </c>
      <c r="F1211" s="150"/>
      <c r="G1211" s="150"/>
      <c r="H1211" s="150"/>
      <c r="I1211" s="150"/>
      <c r="J1211" s="150">
        <f>+인건비!$E$21</f>
        <v>223458</v>
      </c>
      <c r="K1211" s="150">
        <f>TRUNC(D1211*J1211)</f>
        <v>33518</v>
      </c>
      <c r="L1211" s="10"/>
    </row>
    <row r="1212" spans="1:12" ht="17.25" customHeight="1">
      <c r="A1212" s="143" t="s">
        <v>1187</v>
      </c>
      <c r="B1212" s="10"/>
      <c r="C1212" s="10" t="s">
        <v>685</v>
      </c>
      <c r="D1212" s="205">
        <v>0.15</v>
      </c>
      <c r="E1212" s="150">
        <f t="shared" si="61"/>
        <v>32133</v>
      </c>
      <c r="F1212" s="150"/>
      <c r="G1212" s="150"/>
      <c r="H1212" s="150"/>
      <c r="I1212" s="150"/>
      <c r="J1212" s="150">
        <f>+인건비!$E$18</f>
        <v>214222</v>
      </c>
      <c r="K1212" s="150">
        <f>TRUNC(D1212*J1212)</f>
        <v>32133</v>
      </c>
      <c r="L1212" s="10"/>
    </row>
    <row r="1213" spans="1:12" ht="17.25" customHeight="1">
      <c r="A1213" s="143" t="s">
        <v>1182</v>
      </c>
      <c r="B1213" s="10"/>
      <c r="C1213" s="10" t="s">
        <v>685</v>
      </c>
      <c r="D1213" s="205">
        <v>0.22</v>
      </c>
      <c r="E1213" s="150">
        <f t="shared" si="61"/>
        <v>36419</v>
      </c>
      <c r="F1213" s="150"/>
      <c r="G1213" s="150"/>
      <c r="H1213" s="150"/>
      <c r="I1213" s="150"/>
      <c r="J1213" s="150">
        <f>+인건비!$E$17</f>
        <v>165545</v>
      </c>
      <c r="K1213" s="150">
        <f>TRUNC(D1213*J1213)</f>
        <v>36419</v>
      </c>
      <c r="L1213" s="10"/>
    </row>
    <row r="1214" spans="1:12" ht="17.25" customHeight="1">
      <c r="A1214" s="143" t="s">
        <v>1204</v>
      </c>
      <c r="B1214" s="10"/>
      <c r="C1214" s="10" t="s">
        <v>685</v>
      </c>
      <c r="D1214" s="205">
        <v>7.0000000000000007E-2</v>
      </c>
      <c r="E1214" s="150">
        <f t="shared" si="61"/>
        <v>18715</v>
      </c>
      <c r="F1214" s="150"/>
      <c r="G1214" s="150"/>
      <c r="H1214" s="150"/>
      <c r="I1214" s="150"/>
      <c r="J1214" s="150">
        <f>+인건비!$E$23</f>
        <v>267360</v>
      </c>
      <c r="K1214" s="150">
        <f>TRUNC(D1214*J1214)</f>
        <v>18715</v>
      </c>
      <c r="L1214" s="10"/>
    </row>
    <row r="1215" spans="1:12" ht="17.25" customHeight="1">
      <c r="A1215" s="143" t="s">
        <v>1288</v>
      </c>
      <c r="B1215" s="10" t="s">
        <v>608</v>
      </c>
      <c r="C1215" s="10" t="s">
        <v>671</v>
      </c>
      <c r="D1215" s="151">
        <v>1</v>
      </c>
      <c r="E1215" s="150">
        <f t="shared" si="61"/>
        <v>114340</v>
      </c>
      <c r="F1215" s="150"/>
      <c r="G1215" s="150"/>
      <c r="H1215" s="150">
        <f>+재료비!$K$116</f>
        <v>114340</v>
      </c>
      <c r="I1215" s="150">
        <f>TRUNC(D1215*H1215)</f>
        <v>114340</v>
      </c>
      <c r="J1215" s="150"/>
      <c r="K1215" s="150"/>
      <c r="L1215" s="10"/>
    </row>
    <row r="1216" spans="1:12" ht="17.25" customHeight="1">
      <c r="A1216" s="143" t="s">
        <v>681</v>
      </c>
      <c r="B1216" s="10"/>
      <c r="C1216" s="10" t="s">
        <v>739</v>
      </c>
      <c r="D1216" s="151">
        <v>13.4</v>
      </c>
      <c r="E1216" s="150">
        <f t="shared" si="61"/>
        <v>20180</v>
      </c>
      <c r="F1216" s="150"/>
      <c r="G1216" s="150"/>
      <c r="H1216" s="150">
        <f>+재료비!$K$7</f>
        <v>1506</v>
      </c>
      <c r="I1216" s="150">
        <f>TRUNC(D1216*H1216)</f>
        <v>20180</v>
      </c>
      <c r="J1216" s="150"/>
      <c r="K1216" s="150"/>
      <c r="L1216" s="10"/>
    </row>
    <row r="1217" spans="1:12" ht="17.25" customHeight="1">
      <c r="A1217" s="143" t="s">
        <v>668</v>
      </c>
      <c r="B1217" s="10" t="s">
        <v>1327</v>
      </c>
      <c r="C1217" s="10" t="s">
        <v>666</v>
      </c>
      <c r="D1217" s="151">
        <v>50</v>
      </c>
      <c r="E1217" s="150">
        <f t="shared" si="61"/>
        <v>10090</v>
      </c>
      <c r="F1217" s="150"/>
      <c r="G1217" s="150"/>
      <c r="H1217" s="150">
        <f>+I1216</f>
        <v>20180</v>
      </c>
      <c r="I1217" s="150">
        <f>TRUNC(D1217/100*H1217)</f>
        <v>10090</v>
      </c>
      <c r="J1217" s="150"/>
      <c r="K1217" s="150"/>
      <c r="L1217" s="10"/>
    </row>
    <row r="1218" spans="1:12" ht="17.25" customHeight="1">
      <c r="A1218" s="143" t="s">
        <v>602</v>
      </c>
      <c r="B1218" s="10" t="s">
        <v>1231</v>
      </c>
      <c r="C1218" s="10" t="s">
        <v>770</v>
      </c>
      <c r="D1218" s="205">
        <v>0.34</v>
      </c>
      <c r="E1218" s="150">
        <f t="shared" si="61"/>
        <v>49107</v>
      </c>
      <c r="F1218" s="150"/>
      <c r="G1218" s="150"/>
      <c r="H1218" s="150"/>
      <c r="I1218" s="150"/>
      <c r="J1218" s="150">
        <f>+기계손료!$J$67</f>
        <v>144435</v>
      </c>
      <c r="K1218" s="150">
        <f>TRUNC(D1218*J1218)</f>
        <v>49107</v>
      </c>
      <c r="L1218" s="10"/>
    </row>
    <row r="1219" spans="1:12">
      <c r="A1219" s="143" t="s">
        <v>701</v>
      </c>
      <c r="B1219" s="10"/>
      <c r="C1219" s="10"/>
      <c r="D1219" s="151"/>
      <c r="E1219" s="150">
        <f>SUM(E1209:E1218)</f>
        <v>374802</v>
      </c>
      <c r="F1219" s="150"/>
      <c r="G1219" s="150">
        <f>SUM(G1209:G1218)</f>
        <v>60300</v>
      </c>
      <c r="H1219" s="150"/>
      <c r="I1219" s="150">
        <f>SUM(I1209:I1218)</f>
        <v>144610</v>
      </c>
      <c r="J1219" s="150"/>
      <c r="K1219" s="150">
        <f>SUM(K1209:K1218)</f>
        <v>169892</v>
      </c>
      <c r="L1219" s="198"/>
    </row>
    <row r="1220" spans="1:12">
      <c r="A1220" s="143"/>
      <c r="B1220" s="10"/>
      <c r="C1220" s="10"/>
      <c r="D1220" s="151"/>
      <c r="E1220" s="150"/>
      <c r="F1220" s="150"/>
      <c r="G1220" s="150"/>
      <c r="H1220" s="150"/>
      <c r="I1220" s="150"/>
      <c r="J1220" s="150"/>
      <c r="K1220" s="150"/>
      <c r="L1220" s="198"/>
    </row>
    <row r="1221" spans="1:12">
      <c r="A1221" s="199" t="s">
        <v>682</v>
      </c>
      <c r="B1221" s="200" t="s">
        <v>1164</v>
      </c>
      <c r="C1221" s="201"/>
      <c r="D1221" s="202">
        <f>+집계표!$G$2</f>
        <v>1.1000000000000001</v>
      </c>
      <c r="E1221" s="203">
        <f>(G1221+I1221+K1221)</f>
        <v>66330</v>
      </c>
      <c r="F1221" s="203"/>
      <c r="G1221" s="203"/>
      <c r="H1221" s="203"/>
      <c r="I1221" s="203"/>
      <c r="J1221" s="203">
        <f>+G1219</f>
        <v>60300</v>
      </c>
      <c r="K1221" s="203">
        <f>TRUNC(D1221*J1221)</f>
        <v>66330</v>
      </c>
      <c r="L1221" s="10"/>
    </row>
    <row r="1222" spans="1:12">
      <c r="A1222" s="199" t="s">
        <v>670</v>
      </c>
      <c r="B1222" s="200" t="s">
        <v>425</v>
      </c>
      <c r="C1222" s="201"/>
      <c r="D1222" s="202">
        <f>+집계표!$H$2</f>
        <v>0.2</v>
      </c>
      <c r="E1222" s="203">
        <f>(G1222+I1222+K1222)</f>
        <v>25326</v>
      </c>
      <c r="F1222" s="203"/>
      <c r="G1222" s="203"/>
      <c r="H1222" s="203"/>
      <c r="I1222" s="203"/>
      <c r="J1222" s="203">
        <f>+J1221+K1221</f>
        <v>126630</v>
      </c>
      <c r="K1222" s="203">
        <f>TRUNC(D1222*J1222)</f>
        <v>25326</v>
      </c>
      <c r="L1222" s="10"/>
    </row>
    <row r="1223" spans="1:12">
      <c r="A1223" s="199" t="s">
        <v>718</v>
      </c>
      <c r="B1223" s="200"/>
      <c r="C1223" s="201"/>
      <c r="D1223" s="204"/>
      <c r="E1223" s="203">
        <f>SUM(E1219:E1222)</f>
        <v>466458</v>
      </c>
      <c r="F1223" s="203"/>
      <c r="G1223" s="203">
        <f>SUM(G1219:G1222)</f>
        <v>60300</v>
      </c>
      <c r="H1223" s="203"/>
      <c r="I1223" s="203">
        <f>SUM(I1219:I1222)</f>
        <v>144610</v>
      </c>
      <c r="J1223" s="203"/>
      <c r="K1223" s="203">
        <f>SUM(K1219:K1222)</f>
        <v>261548</v>
      </c>
      <c r="L1223" s="10"/>
    </row>
    <row r="1224" spans="1:12" ht="17.25" customHeight="1">
      <c r="A1224" s="199"/>
      <c r="B1224" s="139"/>
      <c r="C1224" s="10"/>
      <c r="D1224" s="151"/>
      <c r="E1224" s="150"/>
      <c r="F1224" s="150"/>
      <c r="G1224" s="150"/>
      <c r="H1224" s="150"/>
      <c r="I1224" s="150"/>
      <c r="J1224" s="150"/>
      <c r="K1224" s="150"/>
      <c r="L1224" s="10" t="s">
        <v>662</v>
      </c>
    </row>
    <row r="1225" spans="1:12" ht="17.25" customHeight="1">
      <c r="A1225" s="194" t="s">
        <v>2007</v>
      </c>
      <c r="B1225" s="191"/>
      <c r="C1225" s="10"/>
      <c r="D1225" s="10"/>
      <c r="E1225" s="195"/>
      <c r="F1225" s="196"/>
      <c r="G1225" s="195"/>
      <c r="H1225" s="196"/>
      <c r="I1225" s="195"/>
      <c r="J1225" s="196"/>
      <c r="K1225" s="195"/>
      <c r="L1225" s="207"/>
    </row>
    <row r="1226" spans="1:12">
      <c r="A1226" s="143" t="s">
        <v>1154</v>
      </c>
      <c r="B1226" s="139"/>
      <c r="C1226" s="10" t="s">
        <v>685</v>
      </c>
      <c r="D1226" s="206">
        <v>5.0000000000000001E-3</v>
      </c>
      <c r="E1226" s="150">
        <f t="shared" ref="E1226:E1234" si="62">+G1226+I1226+K1226</f>
        <v>1364</v>
      </c>
      <c r="F1226" s="150">
        <f>+인건비!$D$6</f>
        <v>272915</v>
      </c>
      <c r="G1226" s="150">
        <f>TRUNC(D1226*F1226)</f>
        <v>1364</v>
      </c>
      <c r="H1226" s="192"/>
      <c r="I1226" s="192"/>
      <c r="J1226" s="192"/>
      <c r="K1226" s="192"/>
      <c r="L1226" s="10"/>
    </row>
    <row r="1227" spans="1:12">
      <c r="A1227" s="143" t="s">
        <v>1181</v>
      </c>
      <c r="B1227" s="139"/>
      <c r="C1227" s="10" t="s">
        <v>685</v>
      </c>
      <c r="D1227" s="206">
        <v>1.0999999999999999E-2</v>
      </c>
      <c r="E1227" s="150">
        <f t="shared" si="62"/>
        <v>2620</v>
      </c>
      <c r="F1227" s="150">
        <f>+인건비!$D$9</f>
        <v>238259</v>
      </c>
      <c r="G1227" s="150">
        <f>TRUNC(D1227*F1227)</f>
        <v>2620</v>
      </c>
      <c r="H1227" s="192"/>
      <c r="I1227" s="192"/>
      <c r="J1227" s="192"/>
      <c r="K1227" s="192"/>
      <c r="L1227" s="10"/>
    </row>
    <row r="1228" spans="1:12" ht="17.25" customHeight="1">
      <c r="A1228" s="143" t="s">
        <v>678</v>
      </c>
      <c r="B1228" s="10"/>
      <c r="C1228" s="10" t="s">
        <v>685</v>
      </c>
      <c r="D1228" s="206">
        <v>1.0999999999999999E-2</v>
      </c>
      <c r="E1228" s="150">
        <f t="shared" si="62"/>
        <v>2458</v>
      </c>
      <c r="F1228" s="150"/>
      <c r="G1228" s="150"/>
      <c r="H1228" s="150"/>
      <c r="I1228" s="150"/>
      <c r="J1228" s="150">
        <f>+인건비!$E$21</f>
        <v>223458</v>
      </c>
      <c r="K1228" s="150">
        <f>TRUNC(D1228*J1228)</f>
        <v>2458</v>
      </c>
      <c r="L1228" s="10"/>
    </row>
    <row r="1229" spans="1:12" ht="17.25" customHeight="1">
      <c r="A1229" s="143" t="s">
        <v>1187</v>
      </c>
      <c r="B1229" s="10"/>
      <c r="C1229" s="10" t="s">
        <v>685</v>
      </c>
      <c r="D1229" s="206">
        <v>1.0999999999999999E-2</v>
      </c>
      <c r="E1229" s="150">
        <f t="shared" si="62"/>
        <v>2356</v>
      </c>
      <c r="F1229" s="150"/>
      <c r="G1229" s="150"/>
      <c r="H1229" s="150"/>
      <c r="I1229" s="150"/>
      <c r="J1229" s="150">
        <f>+인건비!$E$18</f>
        <v>214222</v>
      </c>
      <c r="K1229" s="150">
        <f>TRUNC(D1229*J1229)</f>
        <v>2356</v>
      </c>
      <c r="L1229" s="10"/>
    </row>
    <row r="1230" spans="1:12" ht="17.25" customHeight="1">
      <c r="A1230" s="143" t="s">
        <v>1182</v>
      </c>
      <c r="B1230" s="10"/>
      <c r="C1230" s="10" t="s">
        <v>685</v>
      </c>
      <c r="D1230" s="206">
        <v>2.1999999999999999E-2</v>
      </c>
      <c r="E1230" s="150">
        <f t="shared" si="62"/>
        <v>3641</v>
      </c>
      <c r="F1230" s="150"/>
      <c r="G1230" s="150"/>
      <c r="H1230" s="150"/>
      <c r="I1230" s="150"/>
      <c r="J1230" s="150">
        <f>+인건비!$E$17</f>
        <v>165545</v>
      </c>
      <c r="K1230" s="150">
        <f>TRUNC(D1230*J1230)</f>
        <v>3641</v>
      </c>
      <c r="L1230" s="10"/>
    </row>
    <row r="1231" spans="1:12" ht="17.25" customHeight="1">
      <c r="A1231" s="143" t="s">
        <v>1204</v>
      </c>
      <c r="B1231" s="10"/>
      <c r="C1231" s="10" t="s">
        <v>685</v>
      </c>
      <c r="D1231" s="206">
        <v>1.0999999999999999E-2</v>
      </c>
      <c r="E1231" s="150">
        <f t="shared" si="62"/>
        <v>2940</v>
      </c>
      <c r="F1231" s="150"/>
      <c r="G1231" s="150"/>
      <c r="H1231" s="150"/>
      <c r="I1231" s="150"/>
      <c r="J1231" s="150">
        <f>+인건비!$E$23</f>
        <v>267360</v>
      </c>
      <c r="K1231" s="150">
        <f>TRUNC(D1231*J1231)</f>
        <v>2940</v>
      </c>
      <c r="L1231" s="10"/>
    </row>
    <row r="1232" spans="1:12" ht="17.25" customHeight="1">
      <c r="A1232" s="143" t="s">
        <v>681</v>
      </c>
      <c r="B1232" s="10"/>
      <c r="C1232" s="10" t="s">
        <v>739</v>
      </c>
      <c r="D1232" s="151">
        <v>3.5</v>
      </c>
      <c r="E1232" s="150">
        <f t="shared" si="62"/>
        <v>5271</v>
      </c>
      <c r="F1232" s="150"/>
      <c r="G1232" s="150"/>
      <c r="H1232" s="150">
        <f>+재료비!$K$7</f>
        <v>1506</v>
      </c>
      <c r="I1232" s="150">
        <f>TRUNC(D1232*H1232)</f>
        <v>5271</v>
      </c>
      <c r="J1232" s="150"/>
      <c r="K1232" s="150"/>
      <c r="L1232" s="10"/>
    </row>
    <row r="1233" spans="1:12" ht="17.25" customHeight="1">
      <c r="A1233" s="143" t="s">
        <v>668</v>
      </c>
      <c r="B1233" s="10" t="s">
        <v>1327</v>
      </c>
      <c r="C1233" s="10" t="s">
        <v>666</v>
      </c>
      <c r="D1233" s="151">
        <v>50</v>
      </c>
      <c r="E1233" s="150">
        <f t="shared" si="62"/>
        <v>2635</v>
      </c>
      <c r="F1233" s="150"/>
      <c r="G1233" s="150"/>
      <c r="H1233" s="150">
        <f>+I1232</f>
        <v>5271</v>
      </c>
      <c r="I1233" s="150">
        <f>TRUNC(D1233/100*H1233)</f>
        <v>2635</v>
      </c>
      <c r="J1233" s="150"/>
      <c r="K1233" s="150"/>
      <c r="L1233" s="10"/>
    </row>
    <row r="1234" spans="1:12" ht="17.25" customHeight="1">
      <c r="A1234" s="143" t="s">
        <v>602</v>
      </c>
      <c r="B1234" s="10" t="s">
        <v>1231</v>
      </c>
      <c r="C1234" s="10" t="s">
        <v>770</v>
      </c>
      <c r="D1234" s="205">
        <v>0.09</v>
      </c>
      <c r="E1234" s="150">
        <f t="shared" si="62"/>
        <v>12999</v>
      </c>
      <c r="F1234" s="150"/>
      <c r="G1234" s="150"/>
      <c r="H1234" s="150"/>
      <c r="I1234" s="150"/>
      <c r="J1234" s="150">
        <f>+기계손료!$J$67</f>
        <v>144435</v>
      </c>
      <c r="K1234" s="150">
        <f>TRUNC(D1234*J1234)</f>
        <v>12999</v>
      </c>
      <c r="L1234" s="10"/>
    </row>
    <row r="1235" spans="1:12">
      <c r="A1235" s="143" t="s">
        <v>701</v>
      </c>
      <c r="B1235" s="10"/>
      <c r="C1235" s="10"/>
      <c r="D1235" s="151"/>
      <c r="E1235" s="150">
        <f>SUM(E1226:E1234)</f>
        <v>36284</v>
      </c>
      <c r="F1235" s="150"/>
      <c r="G1235" s="150">
        <f>SUM(G1226:G1234)</f>
        <v>3984</v>
      </c>
      <c r="H1235" s="150"/>
      <c r="I1235" s="150">
        <f>SUM(I1226:I1234)</f>
        <v>7906</v>
      </c>
      <c r="J1235" s="150"/>
      <c r="K1235" s="150">
        <f>SUM(K1226:K1234)</f>
        <v>24394</v>
      </c>
      <c r="L1235" s="198"/>
    </row>
    <row r="1236" spans="1:12">
      <c r="A1236" s="143"/>
      <c r="B1236" s="10"/>
      <c r="C1236" s="10"/>
      <c r="D1236" s="151"/>
      <c r="E1236" s="150"/>
      <c r="F1236" s="150"/>
      <c r="G1236" s="150"/>
      <c r="H1236" s="150"/>
      <c r="I1236" s="150"/>
      <c r="J1236" s="150"/>
      <c r="K1236" s="150"/>
      <c r="L1236" s="198"/>
    </row>
    <row r="1237" spans="1:12">
      <c r="A1237" s="199" t="s">
        <v>682</v>
      </c>
      <c r="B1237" s="200" t="s">
        <v>1164</v>
      </c>
      <c r="C1237" s="201"/>
      <c r="D1237" s="202">
        <f>+집계표!$G$2</f>
        <v>1.1000000000000001</v>
      </c>
      <c r="E1237" s="203">
        <f>(G1237+I1237+K1237)</f>
        <v>4382</v>
      </c>
      <c r="F1237" s="203"/>
      <c r="G1237" s="203"/>
      <c r="H1237" s="203"/>
      <c r="I1237" s="203"/>
      <c r="J1237" s="203">
        <f>+G1235</f>
        <v>3984</v>
      </c>
      <c r="K1237" s="203">
        <f>TRUNC(D1237*J1237)</f>
        <v>4382</v>
      </c>
      <c r="L1237" s="10"/>
    </row>
    <row r="1238" spans="1:12">
      <c r="A1238" s="199" t="s">
        <v>670</v>
      </c>
      <c r="B1238" s="200" t="s">
        <v>425</v>
      </c>
      <c r="C1238" s="201"/>
      <c r="D1238" s="202">
        <f>+집계표!$H$2</f>
        <v>0.2</v>
      </c>
      <c r="E1238" s="203">
        <f>(G1238+I1238+K1238)</f>
        <v>1673</v>
      </c>
      <c r="F1238" s="203"/>
      <c r="G1238" s="203"/>
      <c r="H1238" s="203"/>
      <c r="I1238" s="203"/>
      <c r="J1238" s="203">
        <f>+J1237+K1237</f>
        <v>8366</v>
      </c>
      <c r="K1238" s="203">
        <f>TRUNC(D1238*J1238)</f>
        <v>1673</v>
      </c>
      <c r="L1238" s="10"/>
    </row>
    <row r="1239" spans="1:12">
      <c r="A1239" s="199" t="s">
        <v>718</v>
      </c>
      <c r="B1239" s="200"/>
      <c r="C1239" s="201"/>
      <c r="D1239" s="204"/>
      <c r="E1239" s="203">
        <f>SUM(E1235:E1238)</f>
        <v>42339</v>
      </c>
      <c r="F1239" s="203"/>
      <c r="G1239" s="203">
        <f>SUM(G1235:G1238)</f>
        <v>3984</v>
      </c>
      <c r="H1239" s="203"/>
      <c r="I1239" s="203">
        <f>SUM(I1235:I1238)</f>
        <v>7906</v>
      </c>
      <c r="J1239" s="203"/>
      <c r="K1239" s="203">
        <f>SUM(K1235:K1238)</f>
        <v>30449</v>
      </c>
      <c r="L1239" s="10"/>
    </row>
    <row r="1240" spans="1:12" ht="17.25" customHeight="1">
      <c r="A1240" s="199"/>
      <c r="B1240" s="139"/>
      <c r="C1240" s="10"/>
      <c r="D1240" s="151"/>
      <c r="E1240" s="150"/>
      <c r="F1240" s="150"/>
      <c r="G1240" s="150"/>
      <c r="H1240" s="150"/>
      <c r="I1240" s="150"/>
      <c r="J1240" s="150"/>
      <c r="K1240" s="150"/>
      <c r="L1240" s="10" t="s">
        <v>662</v>
      </c>
    </row>
    <row r="1241" spans="1:12" ht="17.25" customHeight="1">
      <c r="A1241" s="194" t="s">
        <v>1952</v>
      </c>
      <c r="B1241" s="191"/>
      <c r="C1241" s="10"/>
      <c r="D1241" s="10"/>
      <c r="E1241" s="195"/>
      <c r="F1241" s="196"/>
      <c r="G1241" s="195"/>
      <c r="H1241" s="196"/>
      <c r="I1241" s="195"/>
      <c r="J1241" s="196"/>
      <c r="K1241" s="195"/>
      <c r="L1241" s="207"/>
    </row>
    <row r="1242" spans="1:12">
      <c r="A1242" s="143" t="s">
        <v>1154</v>
      </c>
      <c r="B1242" s="139"/>
      <c r="C1242" s="10" t="s">
        <v>685</v>
      </c>
      <c r="D1242" s="206">
        <v>5.0000000000000001E-3</v>
      </c>
      <c r="E1242" s="150">
        <f t="shared" ref="E1242:E1253" si="63">+G1242+I1242+K1242</f>
        <v>1364</v>
      </c>
      <c r="F1242" s="150">
        <f>+인건비!$D$6</f>
        <v>272915</v>
      </c>
      <c r="G1242" s="150">
        <f>TRUNC(D1242*F1242)</f>
        <v>1364</v>
      </c>
      <c r="H1242" s="192"/>
      <c r="I1242" s="192"/>
      <c r="J1242" s="192"/>
      <c r="K1242" s="192"/>
      <c r="L1242" s="10"/>
    </row>
    <row r="1243" spans="1:12">
      <c r="A1243" s="143" t="s">
        <v>1181</v>
      </c>
      <c r="B1243" s="139"/>
      <c r="C1243" s="10" t="s">
        <v>685</v>
      </c>
      <c r="D1243" s="206">
        <v>1.0999999999999999E-2</v>
      </c>
      <c r="E1243" s="150">
        <f t="shared" si="63"/>
        <v>2620</v>
      </c>
      <c r="F1243" s="150">
        <f>+인건비!$D$9</f>
        <v>238259</v>
      </c>
      <c r="G1243" s="150">
        <f>TRUNC(D1243*F1243)</f>
        <v>2620</v>
      </c>
      <c r="H1243" s="192"/>
      <c r="I1243" s="192"/>
      <c r="J1243" s="192"/>
      <c r="K1243" s="192"/>
      <c r="L1243" s="10"/>
    </row>
    <row r="1244" spans="1:12" ht="17.25" customHeight="1">
      <c r="A1244" s="143" t="s">
        <v>678</v>
      </c>
      <c r="B1244" s="10"/>
      <c r="C1244" s="10" t="s">
        <v>685</v>
      </c>
      <c r="D1244" s="206">
        <v>1.0999999999999999E-2</v>
      </c>
      <c r="E1244" s="150">
        <f t="shared" si="63"/>
        <v>2458</v>
      </c>
      <c r="F1244" s="150"/>
      <c r="G1244" s="150"/>
      <c r="H1244" s="150"/>
      <c r="I1244" s="150"/>
      <c r="J1244" s="150">
        <f>+인건비!$E$21</f>
        <v>223458</v>
      </c>
      <c r="K1244" s="150">
        <f>TRUNC(D1244*J1244)</f>
        <v>2458</v>
      </c>
      <c r="L1244" s="10"/>
    </row>
    <row r="1245" spans="1:12" ht="17.25" customHeight="1">
      <c r="A1245" s="143" t="s">
        <v>1187</v>
      </c>
      <c r="B1245" s="10"/>
      <c r="C1245" s="10" t="s">
        <v>685</v>
      </c>
      <c r="D1245" s="206">
        <v>1.0999999999999999E-2</v>
      </c>
      <c r="E1245" s="150">
        <f t="shared" si="63"/>
        <v>2356</v>
      </c>
      <c r="F1245" s="150"/>
      <c r="G1245" s="150"/>
      <c r="H1245" s="150"/>
      <c r="I1245" s="150"/>
      <c r="J1245" s="150">
        <f>+인건비!$E$18</f>
        <v>214222</v>
      </c>
      <c r="K1245" s="150">
        <f>TRUNC(D1245*J1245)</f>
        <v>2356</v>
      </c>
      <c r="L1245" s="10"/>
    </row>
    <row r="1246" spans="1:12" ht="17.25" customHeight="1">
      <c r="A1246" s="143" t="s">
        <v>1182</v>
      </c>
      <c r="B1246" s="10"/>
      <c r="C1246" s="10" t="s">
        <v>685</v>
      </c>
      <c r="D1246" s="206">
        <v>2.1999999999999999E-2</v>
      </c>
      <c r="E1246" s="150">
        <f t="shared" si="63"/>
        <v>3641</v>
      </c>
      <c r="F1246" s="150"/>
      <c r="G1246" s="150"/>
      <c r="H1246" s="150"/>
      <c r="I1246" s="150"/>
      <c r="J1246" s="150">
        <f>+인건비!$E$17</f>
        <v>165545</v>
      </c>
      <c r="K1246" s="150">
        <f>TRUNC(D1246*J1246)</f>
        <v>3641</v>
      </c>
      <c r="L1246" s="10"/>
    </row>
    <row r="1247" spans="1:12" ht="17.25" customHeight="1">
      <c r="A1247" s="143" t="s">
        <v>1204</v>
      </c>
      <c r="B1247" s="10"/>
      <c r="C1247" s="10" t="s">
        <v>685</v>
      </c>
      <c r="D1247" s="206">
        <v>1.0999999999999999E-2</v>
      </c>
      <c r="E1247" s="150">
        <f t="shared" si="63"/>
        <v>2940</v>
      </c>
      <c r="F1247" s="150"/>
      <c r="G1247" s="150"/>
      <c r="H1247" s="150"/>
      <c r="I1247" s="150"/>
      <c r="J1247" s="150">
        <f>+인건비!$E$23</f>
        <v>267360</v>
      </c>
      <c r="K1247" s="150">
        <f>TRUNC(D1247*J1247)</f>
        <v>2940</v>
      </c>
      <c r="L1247" s="10"/>
    </row>
    <row r="1248" spans="1:12" ht="17.25" customHeight="1">
      <c r="A1248" s="143" t="s">
        <v>616</v>
      </c>
      <c r="B1248" s="10" t="s">
        <v>611</v>
      </c>
      <c r="C1248" s="10" t="s">
        <v>671</v>
      </c>
      <c r="D1248" s="151">
        <v>0.8</v>
      </c>
      <c r="E1248" s="150">
        <f t="shared" si="63"/>
        <v>65289</v>
      </c>
      <c r="F1248" s="150"/>
      <c r="G1248" s="150"/>
      <c r="H1248" s="150">
        <f>+재료비!$K$120</f>
        <v>81612</v>
      </c>
      <c r="I1248" s="150">
        <f>TRUNC(D1248*H1248)</f>
        <v>65289</v>
      </c>
      <c r="J1248" s="150"/>
      <c r="K1248" s="150"/>
      <c r="L1248" s="10"/>
    </row>
    <row r="1249" spans="1:12" ht="17.25" customHeight="1">
      <c r="A1249" s="143" t="s">
        <v>612</v>
      </c>
      <c r="B1249" s="10" t="s">
        <v>611</v>
      </c>
      <c r="C1249" s="10" t="s">
        <v>671</v>
      </c>
      <c r="D1249" s="151">
        <v>0.2</v>
      </c>
      <c r="E1249" s="150">
        <f t="shared" si="63"/>
        <v>32644</v>
      </c>
      <c r="F1249" s="150"/>
      <c r="G1249" s="150"/>
      <c r="H1249" s="150">
        <f>+재료비!$K$124</f>
        <v>163224</v>
      </c>
      <c r="I1249" s="150">
        <f>TRUNC(D1249*H1249)</f>
        <v>32644</v>
      </c>
      <c r="J1249" s="150"/>
      <c r="K1249" s="150"/>
      <c r="L1249" s="10"/>
    </row>
    <row r="1250" spans="1:12" ht="17.25" customHeight="1">
      <c r="A1250" s="143" t="s">
        <v>811</v>
      </c>
      <c r="B1250" s="10"/>
      <c r="C1250" s="10" t="s">
        <v>789</v>
      </c>
      <c r="D1250" s="205">
        <v>0.04</v>
      </c>
      <c r="E1250" s="150">
        <f t="shared" si="63"/>
        <v>6600</v>
      </c>
      <c r="F1250" s="150"/>
      <c r="G1250" s="150"/>
      <c r="H1250" s="150">
        <f>+재료비!$K$125</f>
        <v>165000</v>
      </c>
      <c r="I1250" s="150">
        <f>TRUNC(D1250*H1250)</f>
        <v>6600</v>
      </c>
      <c r="J1250" s="150"/>
      <c r="K1250" s="150"/>
      <c r="L1250" s="10"/>
    </row>
    <row r="1251" spans="1:12" ht="17.25" customHeight="1">
      <c r="A1251" s="143" t="s">
        <v>681</v>
      </c>
      <c r="B1251" s="10"/>
      <c r="C1251" s="10" t="s">
        <v>739</v>
      </c>
      <c r="D1251" s="151">
        <v>3.5</v>
      </c>
      <c r="E1251" s="150">
        <f t="shared" si="63"/>
        <v>5271</v>
      </c>
      <c r="F1251" s="150"/>
      <c r="G1251" s="150"/>
      <c r="H1251" s="150">
        <f>+재료비!$K$7</f>
        <v>1506</v>
      </c>
      <c r="I1251" s="150">
        <f>TRUNC(D1251*H1251)</f>
        <v>5271</v>
      </c>
      <c r="J1251" s="150"/>
      <c r="K1251" s="150"/>
      <c r="L1251" s="10"/>
    </row>
    <row r="1252" spans="1:12" ht="17.25" customHeight="1">
      <c r="A1252" s="143" t="s">
        <v>668</v>
      </c>
      <c r="B1252" s="10" t="s">
        <v>1327</v>
      </c>
      <c r="C1252" s="10" t="s">
        <v>666</v>
      </c>
      <c r="D1252" s="151">
        <v>50</v>
      </c>
      <c r="E1252" s="150">
        <f t="shared" si="63"/>
        <v>2635</v>
      </c>
      <c r="F1252" s="150"/>
      <c r="G1252" s="150"/>
      <c r="H1252" s="150">
        <f>+I1251</f>
        <v>5271</v>
      </c>
      <c r="I1252" s="150">
        <f>TRUNC(D1252/100*H1252)</f>
        <v>2635</v>
      </c>
      <c r="J1252" s="150"/>
      <c r="K1252" s="150"/>
      <c r="L1252" s="10"/>
    </row>
    <row r="1253" spans="1:12" ht="17.25" customHeight="1">
      <c r="A1253" s="143" t="s">
        <v>602</v>
      </c>
      <c r="B1253" s="10" t="s">
        <v>1231</v>
      </c>
      <c r="C1253" s="10" t="s">
        <v>770</v>
      </c>
      <c r="D1253" s="205">
        <v>0.09</v>
      </c>
      <c r="E1253" s="150">
        <f t="shared" si="63"/>
        <v>12999</v>
      </c>
      <c r="F1253" s="150"/>
      <c r="G1253" s="150"/>
      <c r="H1253" s="150"/>
      <c r="I1253" s="150"/>
      <c r="J1253" s="150">
        <f>+기계손료!$J$67</f>
        <v>144435</v>
      </c>
      <c r="K1253" s="150">
        <f>TRUNC(D1253*J1253)</f>
        <v>12999</v>
      </c>
      <c r="L1253" s="10"/>
    </row>
    <row r="1254" spans="1:12">
      <c r="A1254" s="143" t="s">
        <v>701</v>
      </c>
      <c r="B1254" s="10"/>
      <c r="C1254" s="10"/>
      <c r="D1254" s="151"/>
      <c r="E1254" s="150">
        <f>SUM(E1242:E1253)</f>
        <v>140817</v>
      </c>
      <c r="F1254" s="150"/>
      <c r="G1254" s="150">
        <f>SUM(G1242:G1253)</f>
        <v>3984</v>
      </c>
      <c r="H1254" s="150"/>
      <c r="I1254" s="150">
        <f>SUM(I1242:I1253)</f>
        <v>112439</v>
      </c>
      <c r="J1254" s="150"/>
      <c r="K1254" s="150">
        <f>SUM(K1242:K1253)</f>
        <v>24394</v>
      </c>
      <c r="L1254" s="198"/>
    </row>
    <row r="1255" spans="1:12">
      <c r="A1255" s="143"/>
      <c r="B1255" s="10"/>
      <c r="C1255" s="10"/>
      <c r="D1255" s="151"/>
      <c r="E1255" s="150"/>
      <c r="F1255" s="150"/>
      <c r="G1255" s="150"/>
      <c r="H1255" s="150"/>
      <c r="I1255" s="150"/>
      <c r="J1255" s="150"/>
      <c r="K1255" s="150"/>
      <c r="L1255" s="198"/>
    </row>
    <row r="1256" spans="1:12">
      <c r="A1256" s="199" t="s">
        <v>682</v>
      </c>
      <c r="B1256" s="200" t="s">
        <v>1164</v>
      </c>
      <c r="C1256" s="201"/>
      <c r="D1256" s="202">
        <f>+집계표!$G$2</f>
        <v>1.1000000000000001</v>
      </c>
      <c r="E1256" s="203">
        <f>(G1256+I1256+K1256)</f>
        <v>4382</v>
      </c>
      <c r="F1256" s="203"/>
      <c r="G1256" s="203"/>
      <c r="H1256" s="203"/>
      <c r="I1256" s="203"/>
      <c r="J1256" s="203">
        <f>+G1254</f>
        <v>3984</v>
      </c>
      <c r="K1256" s="203">
        <f>TRUNC(D1256*J1256)</f>
        <v>4382</v>
      </c>
      <c r="L1256" s="10"/>
    </row>
    <row r="1257" spans="1:12">
      <c r="A1257" s="199" t="s">
        <v>670</v>
      </c>
      <c r="B1257" s="200" t="s">
        <v>425</v>
      </c>
      <c r="C1257" s="201"/>
      <c r="D1257" s="202">
        <f>+집계표!$H$2</f>
        <v>0.2</v>
      </c>
      <c r="E1257" s="203">
        <f>(G1257+I1257+K1257)</f>
        <v>1673</v>
      </c>
      <c r="F1257" s="203"/>
      <c r="G1257" s="203"/>
      <c r="H1257" s="203"/>
      <c r="I1257" s="203"/>
      <c r="J1257" s="203">
        <f>+J1256+K1256</f>
        <v>8366</v>
      </c>
      <c r="K1257" s="203">
        <f>TRUNC(D1257*J1257)</f>
        <v>1673</v>
      </c>
      <c r="L1257" s="10"/>
    </row>
    <row r="1258" spans="1:12">
      <c r="A1258" s="199" t="s">
        <v>718</v>
      </c>
      <c r="B1258" s="200"/>
      <c r="C1258" s="201"/>
      <c r="D1258" s="204"/>
      <c r="E1258" s="203">
        <f>SUM(E1254:E1257)</f>
        <v>146872</v>
      </c>
      <c r="F1258" s="203"/>
      <c r="G1258" s="203">
        <f>SUM(G1254:G1257)</f>
        <v>3984</v>
      </c>
      <c r="H1258" s="203"/>
      <c r="I1258" s="203">
        <f>SUM(I1254:I1257)</f>
        <v>112439</v>
      </c>
      <c r="J1258" s="203"/>
      <c r="K1258" s="203">
        <f>SUM(K1254:K1257)</f>
        <v>30449</v>
      </c>
      <c r="L1258" s="10"/>
    </row>
    <row r="1259" spans="1:12" ht="17.25" customHeight="1">
      <c r="A1259" s="199"/>
      <c r="B1259" s="139"/>
      <c r="C1259" s="10"/>
      <c r="D1259" s="151"/>
      <c r="E1259" s="150"/>
      <c r="F1259" s="150"/>
      <c r="G1259" s="150"/>
      <c r="H1259" s="150"/>
      <c r="I1259" s="150"/>
      <c r="J1259" s="150"/>
      <c r="K1259" s="150"/>
      <c r="L1259" s="10" t="s">
        <v>662</v>
      </c>
    </row>
    <row r="1260" spans="1:12">
      <c r="A1260" s="190" t="s">
        <v>2027</v>
      </c>
      <c r="B1260" s="191"/>
      <c r="C1260" s="10"/>
      <c r="D1260" s="10"/>
      <c r="E1260" s="150"/>
      <c r="F1260" s="192"/>
      <c r="G1260" s="150" t="s">
        <v>662</v>
      </c>
      <c r="H1260" s="192"/>
      <c r="I1260" s="150"/>
      <c r="J1260" s="192"/>
      <c r="K1260" s="150" t="s">
        <v>662</v>
      </c>
      <c r="L1260" s="193"/>
    </row>
    <row r="1261" spans="1:12" ht="17.25" customHeight="1">
      <c r="A1261" s="194" t="s">
        <v>1120</v>
      </c>
      <c r="B1261" s="191"/>
      <c r="C1261" s="10"/>
      <c r="D1261" s="10"/>
      <c r="E1261" s="195"/>
      <c r="F1261" s="196"/>
      <c r="G1261" s="195"/>
      <c r="H1261" s="196"/>
      <c r="I1261" s="195"/>
      <c r="J1261" s="196"/>
      <c r="K1261" s="195"/>
      <c r="L1261" s="207"/>
    </row>
    <row r="1262" spans="1:12">
      <c r="A1262" s="143" t="s">
        <v>1154</v>
      </c>
      <c r="B1262" s="139"/>
      <c r="C1262" s="10" t="s">
        <v>685</v>
      </c>
      <c r="D1262" s="151">
        <v>1</v>
      </c>
      <c r="E1262" s="150">
        <f>+G1262+I1262+K1262</f>
        <v>272915</v>
      </c>
      <c r="F1262" s="150">
        <f>+인건비!$D$6</f>
        <v>272915</v>
      </c>
      <c r="G1262" s="150">
        <f>TRUNC(D1262*F1262)</f>
        <v>272915</v>
      </c>
      <c r="H1262" s="192"/>
      <c r="I1262" s="192"/>
      <c r="J1262" s="192"/>
      <c r="K1262" s="192"/>
      <c r="L1262" s="10"/>
    </row>
    <row r="1263" spans="1:12">
      <c r="A1263" s="143" t="s">
        <v>1181</v>
      </c>
      <c r="B1263" s="139"/>
      <c r="C1263" s="10" t="s">
        <v>685</v>
      </c>
      <c r="D1263" s="151">
        <v>1</v>
      </c>
      <c r="E1263" s="150">
        <f>+G1263+I1263+K1263</f>
        <v>238259</v>
      </c>
      <c r="F1263" s="150">
        <f>+인건비!$D$9</f>
        <v>238259</v>
      </c>
      <c r="G1263" s="150">
        <f>TRUNC(D1263*F1263)</f>
        <v>238259</v>
      </c>
      <c r="H1263" s="192"/>
      <c r="I1263" s="192"/>
      <c r="J1263" s="192"/>
      <c r="K1263" s="192"/>
      <c r="L1263" s="10"/>
    </row>
    <row r="1264" spans="1:12" ht="17.25" customHeight="1">
      <c r="A1264" s="143" t="s">
        <v>1167</v>
      </c>
      <c r="B1264" s="10" t="s">
        <v>662</v>
      </c>
      <c r="C1264" s="10" t="s">
        <v>685</v>
      </c>
      <c r="D1264" s="151">
        <v>1</v>
      </c>
      <c r="E1264" s="150">
        <f>(G1264+I1264+K1264)</f>
        <v>194029</v>
      </c>
      <c r="F1264" s="150">
        <f>+인건비!$D$10</f>
        <v>194029</v>
      </c>
      <c r="G1264" s="150">
        <f>TRUNC(D1264*F1264)</f>
        <v>194029</v>
      </c>
      <c r="H1264" s="150"/>
      <c r="I1264" s="150"/>
      <c r="J1264" s="150"/>
      <c r="K1264" s="150"/>
      <c r="L1264" s="10"/>
    </row>
    <row r="1265" spans="1:12" ht="17.25" customHeight="1">
      <c r="A1265" s="143" t="s">
        <v>1182</v>
      </c>
      <c r="B1265" s="10"/>
      <c r="C1265" s="10" t="s">
        <v>685</v>
      </c>
      <c r="D1265" s="151">
        <v>2</v>
      </c>
      <c r="E1265" s="150">
        <f>+G1265+I1265+K1265</f>
        <v>331090</v>
      </c>
      <c r="F1265" s="150"/>
      <c r="G1265" s="150"/>
      <c r="H1265" s="150"/>
      <c r="I1265" s="150"/>
      <c r="J1265" s="150">
        <f>+인건비!$E$17</f>
        <v>165545</v>
      </c>
      <c r="K1265" s="150">
        <f>TRUNC(D1265*J1265)</f>
        <v>331090</v>
      </c>
      <c r="L1265" s="10"/>
    </row>
    <row r="1266" spans="1:12" ht="17.25" customHeight="1">
      <c r="A1266" s="143" t="s">
        <v>1485</v>
      </c>
      <c r="B1266" s="10" t="s">
        <v>1173</v>
      </c>
      <c r="C1266" s="10" t="s">
        <v>666</v>
      </c>
      <c r="D1266" s="151">
        <v>5</v>
      </c>
      <c r="E1266" s="150">
        <f>+G1266+I1266+K1266</f>
        <v>42113.2</v>
      </c>
      <c r="F1266" s="150"/>
      <c r="G1266" s="150"/>
      <c r="H1266" s="150"/>
      <c r="I1266" s="150"/>
      <c r="J1266" s="150">
        <f>SUM(G1262:G1263)+SUM(K1264:K1265)</f>
        <v>842264</v>
      </c>
      <c r="K1266" s="150">
        <f>TRUNC(D1266*J1266)/100</f>
        <v>42113.2</v>
      </c>
      <c r="L1266" s="10"/>
    </row>
    <row r="1267" spans="1:12">
      <c r="A1267" s="143" t="s">
        <v>701</v>
      </c>
      <c r="B1267" s="10"/>
      <c r="C1267" s="10"/>
      <c r="D1267" s="151"/>
      <c r="E1267" s="150">
        <f>SUM(E1262:E1266)</f>
        <v>1078406.2</v>
      </c>
      <c r="F1267" s="150"/>
      <c r="G1267" s="150">
        <f>SUM(G1262:G1266)</f>
        <v>705203</v>
      </c>
      <c r="H1267" s="150"/>
      <c r="I1267" s="150"/>
      <c r="J1267" s="150"/>
      <c r="K1267" s="150">
        <f>SUM(K1262:K1266)</f>
        <v>373203.20000000001</v>
      </c>
      <c r="L1267" s="198"/>
    </row>
    <row r="1268" spans="1:12">
      <c r="A1268" s="143"/>
      <c r="B1268" s="10"/>
      <c r="C1268" s="10"/>
      <c r="D1268" s="151"/>
      <c r="E1268" s="150"/>
      <c r="F1268" s="150"/>
      <c r="G1268" s="150"/>
      <c r="H1268" s="150"/>
      <c r="I1268" s="150"/>
      <c r="J1268" s="150"/>
      <c r="K1268" s="150"/>
      <c r="L1268" s="198"/>
    </row>
    <row r="1269" spans="1:12">
      <c r="A1269" s="199" t="s">
        <v>682</v>
      </c>
      <c r="B1269" s="200" t="s">
        <v>1164</v>
      </c>
      <c r="C1269" s="201"/>
      <c r="D1269" s="202">
        <f>+집계표!$G$2</f>
        <v>1.1000000000000001</v>
      </c>
      <c r="E1269" s="203">
        <f>(G1269+I1269+K1269)</f>
        <v>775723</v>
      </c>
      <c r="F1269" s="203"/>
      <c r="G1269" s="203"/>
      <c r="H1269" s="203"/>
      <c r="I1269" s="203"/>
      <c r="J1269" s="203">
        <f>+G1267</f>
        <v>705203</v>
      </c>
      <c r="K1269" s="203">
        <f>TRUNC(D1269*J1269)</f>
        <v>775723</v>
      </c>
      <c r="L1269" s="10"/>
    </row>
    <row r="1270" spans="1:12">
      <c r="A1270" s="199" t="s">
        <v>670</v>
      </c>
      <c r="B1270" s="200" t="s">
        <v>425</v>
      </c>
      <c r="C1270" s="201"/>
      <c r="D1270" s="202">
        <f>+집계표!$H$2</f>
        <v>0.2</v>
      </c>
      <c r="E1270" s="203">
        <f>(G1270+I1270+K1270)</f>
        <v>296185</v>
      </c>
      <c r="F1270" s="203"/>
      <c r="G1270" s="203"/>
      <c r="H1270" s="203"/>
      <c r="I1270" s="203"/>
      <c r="J1270" s="203">
        <f>+J1269+K1269</f>
        <v>1480926</v>
      </c>
      <c r="K1270" s="203">
        <f>TRUNC(D1270*J1270)</f>
        <v>296185</v>
      </c>
      <c r="L1270" s="10"/>
    </row>
    <row r="1271" spans="1:12">
      <c r="A1271" s="199" t="s">
        <v>718</v>
      </c>
      <c r="B1271" s="200"/>
      <c r="C1271" s="201"/>
      <c r="D1271" s="204"/>
      <c r="E1271" s="203">
        <f>SUM(E1267:E1270)</f>
        <v>2150314.2000000002</v>
      </c>
      <c r="F1271" s="203"/>
      <c r="G1271" s="203">
        <f>SUM(G1267:G1270)</f>
        <v>705203</v>
      </c>
      <c r="H1271" s="203"/>
      <c r="I1271" s="203"/>
      <c r="J1271" s="203"/>
      <c r="K1271" s="203">
        <f>SUM(K1267:K1270)</f>
        <v>1445111.2</v>
      </c>
      <c r="L1271" s="10"/>
    </row>
    <row r="1272" spans="1:12" ht="17.25" customHeight="1">
      <c r="A1272" s="199"/>
      <c r="B1272" s="139"/>
      <c r="C1272" s="10"/>
      <c r="D1272" s="151"/>
      <c r="E1272" s="150"/>
      <c r="F1272" s="150"/>
      <c r="G1272" s="150"/>
      <c r="H1272" s="150"/>
      <c r="I1272" s="150"/>
      <c r="J1272" s="150"/>
      <c r="K1272" s="150"/>
      <c r="L1272" s="10" t="s">
        <v>662</v>
      </c>
    </row>
    <row r="1273" spans="1:12" ht="17.25" customHeight="1">
      <c r="A1273" s="194" t="s">
        <v>632</v>
      </c>
      <c r="B1273" s="191"/>
      <c r="C1273" s="10"/>
      <c r="D1273" s="10"/>
      <c r="E1273" s="195"/>
      <c r="F1273" s="196"/>
      <c r="G1273" s="195"/>
      <c r="H1273" s="196"/>
      <c r="I1273" s="195"/>
      <c r="J1273" s="196"/>
      <c r="K1273" s="195"/>
      <c r="L1273" s="207"/>
    </row>
    <row r="1274" spans="1:12">
      <c r="A1274" s="143" t="s">
        <v>1154</v>
      </c>
      <c r="B1274" s="139"/>
      <c r="C1274" s="10" t="s">
        <v>685</v>
      </c>
      <c r="D1274" s="205">
        <v>0.12</v>
      </c>
      <c r="E1274" s="150">
        <f t="shared" ref="E1274:E1281" si="64">+G1274+I1274+K1274</f>
        <v>32749</v>
      </c>
      <c r="F1274" s="150">
        <f>+인건비!$D$6</f>
        <v>272915</v>
      </c>
      <c r="G1274" s="150">
        <f>TRUNC(D1274*F1274)</f>
        <v>32749</v>
      </c>
      <c r="H1274" s="192"/>
      <c r="I1274" s="192"/>
      <c r="J1274" s="192"/>
      <c r="K1274" s="192"/>
      <c r="L1274" s="10"/>
    </row>
    <row r="1275" spans="1:12">
      <c r="A1275" s="143" t="s">
        <v>1181</v>
      </c>
      <c r="B1275" s="139"/>
      <c r="C1275" s="10" t="s">
        <v>685</v>
      </c>
      <c r="D1275" s="205">
        <v>0.12</v>
      </c>
      <c r="E1275" s="150">
        <f t="shared" si="64"/>
        <v>28591</v>
      </c>
      <c r="F1275" s="150">
        <f>+인건비!$D$9</f>
        <v>238259</v>
      </c>
      <c r="G1275" s="150">
        <f>TRUNC(D1275*F1275)</f>
        <v>28591</v>
      </c>
      <c r="H1275" s="192"/>
      <c r="I1275" s="192"/>
      <c r="J1275" s="192"/>
      <c r="K1275" s="192"/>
      <c r="L1275" s="10"/>
    </row>
    <row r="1276" spans="1:12" ht="17.25" customHeight="1">
      <c r="A1276" s="143" t="s">
        <v>1167</v>
      </c>
      <c r="B1276" s="10" t="s">
        <v>662</v>
      </c>
      <c r="C1276" s="10" t="s">
        <v>685</v>
      </c>
      <c r="D1276" s="205">
        <v>0.12</v>
      </c>
      <c r="E1276" s="150">
        <f>(G1276+I1276+K1276)</f>
        <v>23283</v>
      </c>
      <c r="F1276" s="150">
        <f>+인건비!$D$10</f>
        <v>194029</v>
      </c>
      <c r="G1276" s="150">
        <f>TRUNC(D1276*F1276)</f>
        <v>23283</v>
      </c>
      <c r="H1276" s="150"/>
      <c r="I1276" s="150"/>
      <c r="J1276" s="150"/>
      <c r="K1276" s="150"/>
      <c r="L1276" s="10"/>
    </row>
    <row r="1277" spans="1:12" ht="17.25" customHeight="1">
      <c r="A1277" s="143" t="s">
        <v>1182</v>
      </c>
      <c r="B1277" s="10"/>
      <c r="C1277" s="10" t="s">
        <v>685</v>
      </c>
      <c r="D1277" s="205">
        <v>0.24</v>
      </c>
      <c r="E1277" s="150">
        <f t="shared" si="64"/>
        <v>39730</v>
      </c>
      <c r="F1277" s="150"/>
      <c r="G1277" s="150"/>
      <c r="H1277" s="150"/>
      <c r="I1277" s="150"/>
      <c r="J1277" s="150">
        <f>+인건비!$E$17</f>
        <v>165545</v>
      </c>
      <c r="K1277" s="150">
        <f>TRUNC(D1277*J1277)</f>
        <v>39730</v>
      </c>
      <c r="L1277" s="10"/>
    </row>
    <row r="1278" spans="1:12" ht="17.25" customHeight="1">
      <c r="A1278" s="143" t="s">
        <v>681</v>
      </c>
      <c r="B1278" s="10"/>
      <c r="C1278" s="10" t="s">
        <v>739</v>
      </c>
      <c r="D1278" s="151">
        <v>4.3</v>
      </c>
      <c r="E1278" s="150">
        <f t="shared" si="64"/>
        <v>6475</v>
      </c>
      <c r="F1278" s="150"/>
      <c r="G1278" s="150"/>
      <c r="H1278" s="150">
        <f>+재료비!$K$7</f>
        <v>1506</v>
      </c>
      <c r="I1278" s="150">
        <f>TRUNC(D1278*H1278)</f>
        <v>6475</v>
      </c>
      <c r="J1278" s="150"/>
      <c r="K1278" s="150"/>
      <c r="L1278" s="10"/>
    </row>
    <row r="1279" spans="1:12" ht="17.25" customHeight="1">
      <c r="A1279" s="143" t="s">
        <v>668</v>
      </c>
      <c r="B1279" s="10" t="s">
        <v>1327</v>
      </c>
      <c r="C1279" s="10" t="s">
        <v>666</v>
      </c>
      <c r="D1279" s="151">
        <v>24</v>
      </c>
      <c r="E1279" s="150">
        <f t="shared" si="64"/>
        <v>1554</v>
      </c>
      <c r="F1279" s="150"/>
      <c r="G1279" s="150"/>
      <c r="H1279" s="150">
        <f>+I1278</f>
        <v>6475</v>
      </c>
      <c r="I1279" s="150">
        <f>TRUNC(D1279/100*H1279)</f>
        <v>1554</v>
      </c>
      <c r="J1279" s="150"/>
      <c r="K1279" s="150"/>
      <c r="L1279" s="10"/>
    </row>
    <row r="1280" spans="1:12" ht="17.25" customHeight="1">
      <c r="A1280" s="143" t="s">
        <v>2026</v>
      </c>
      <c r="B1280" s="10" t="s">
        <v>707</v>
      </c>
      <c r="C1280" s="10" t="s">
        <v>770</v>
      </c>
      <c r="D1280" s="151">
        <v>1</v>
      </c>
      <c r="E1280" s="150">
        <f t="shared" si="64"/>
        <v>297</v>
      </c>
      <c r="F1280" s="150"/>
      <c r="G1280" s="150"/>
      <c r="H1280" s="150"/>
      <c r="I1280" s="150"/>
      <c r="J1280" s="150">
        <f>+기계손료!$J$68</f>
        <v>297</v>
      </c>
      <c r="K1280" s="150">
        <f>TRUNC(D1280*J1280)</f>
        <v>297</v>
      </c>
      <c r="L1280" s="10"/>
    </row>
    <row r="1281" spans="1:12" ht="17.25" customHeight="1">
      <c r="A1281" s="143" t="s">
        <v>1496</v>
      </c>
      <c r="B1281" s="10" t="s">
        <v>1277</v>
      </c>
      <c r="C1281" s="10" t="s">
        <v>770</v>
      </c>
      <c r="D1281" s="151">
        <v>1</v>
      </c>
      <c r="E1281" s="150">
        <f t="shared" si="64"/>
        <v>3135</v>
      </c>
      <c r="F1281" s="150"/>
      <c r="G1281" s="150"/>
      <c r="H1281" s="150"/>
      <c r="I1281" s="150"/>
      <c r="J1281" s="150">
        <f>+기계손료!$J$69</f>
        <v>3135</v>
      </c>
      <c r="K1281" s="150">
        <f>TRUNC(D1281*J1281)</f>
        <v>3135</v>
      </c>
      <c r="L1281" s="10"/>
    </row>
    <row r="1282" spans="1:12">
      <c r="A1282" s="143" t="s">
        <v>701</v>
      </c>
      <c r="B1282" s="10"/>
      <c r="C1282" s="10"/>
      <c r="D1282" s="151"/>
      <c r="E1282" s="150">
        <f>SUM(E1274:E1281)</f>
        <v>135814</v>
      </c>
      <c r="F1282" s="150"/>
      <c r="G1282" s="150">
        <f>SUM(G1274:G1281)</f>
        <v>84623</v>
      </c>
      <c r="H1282" s="150"/>
      <c r="I1282" s="150">
        <f>SUM(I1274:I1281)</f>
        <v>8029</v>
      </c>
      <c r="J1282" s="150"/>
      <c r="K1282" s="150">
        <f>SUM(K1274:K1281)</f>
        <v>43162</v>
      </c>
      <c r="L1282" s="198"/>
    </row>
    <row r="1283" spans="1:12">
      <c r="A1283" s="143"/>
      <c r="B1283" s="10"/>
      <c r="C1283" s="10"/>
      <c r="D1283" s="151"/>
      <c r="E1283" s="150"/>
      <c r="F1283" s="150"/>
      <c r="G1283" s="150"/>
      <c r="H1283" s="150"/>
      <c r="I1283" s="150"/>
      <c r="J1283" s="150"/>
      <c r="K1283" s="150"/>
      <c r="L1283" s="198"/>
    </row>
    <row r="1284" spans="1:12">
      <c r="A1284" s="199" t="s">
        <v>682</v>
      </c>
      <c r="B1284" s="200" t="s">
        <v>1164</v>
      </c>
      <c r="C1284" s="201"/>
      <c r="D1284" s="202">
        <f>+집계표!$G$2</f>
        <v>1.1000000000000001</v>
      </c>
      <c r="E1284" s="203">
        <f>(G1284+I1284+K1284)</f>
        <v>93085</v>
      </c>
      <c r="F1284" s="203"/>
      <c r="G1284" s="203"/>
      <c r="H1284" s="203"/>
      <c r="I1284" s="203"/>
      <c r="J1284" s="203">
        <f>+G1282</f>
        <v>84623</v>
      </c>
      <c r="K1284" s="203">
        <f>TRUNC(D1284*J1284)</f>
        <v>93085</v>
      </c>
      <c r="L1284" s="10"/>
    </row>
    <row r="1285" spans="1:12">
      <c r="A1285" s="199" t="s">
        <v>670</v>
      </c>
      <c r="B1285" s="200" t="s">
        <v>425</v>
      </c>
      <c r="C1285" s="201"/>
      <c r="D1285" s="202">
        <f>+집계표!$H$2</f>
        <v>0.2</v>
      </c>
      <c r="E1285" s="203">
        <f>(G1285+I1285+K1285)</f>
        <v>35541</v>
      </c>
      <c r="F1285" s="203"/>
      <c r="G1285" s="203"/>
      <c r="H1285" s="203"/>
      <c r="I1285" s="203"/>
      <c r="J1285" s="203">
        <f>+J1284+K1284</f>
        <v>177708</v>
      </c>
      <c r="K1285" s="203">
        <f>TRUNC(D1285*J1285)</f>
        <v>35541</v>
      </c>
      <c r="L1285" s="10"/>
    </row>
    <row r="1286" spans="1:12">
      <c r="A1286" s="199" t="s">
        <v>718</v>
      </c>
      <c r="B1286" s="200"/>
      <c r="C1286" s="201"/>
      <c r="D1286" s="204"/>
      <c r="E1286" s="203">
        <f>SUM(E1282:E1285)</f>
        <v>264440</v>
      </c>
      <c r="F1286" s="203"/>
      <c r="G1286" s="203">
        <f>SUM(G1282:G1285)</f>
        <v>84623</v>
      </c>
      <c r="H1286" s="203"/>
      <c r="I1286" s="203">
        <f>SUM(I1282:I1285)</f>
        <v>8029</v>
      </c>
      <c r="J1286" s="203"/>
      <c r="K1286" s="203">
        <f>SUM(K1282:K1285)</f>
        <v>171788</v>
      </c>
      <c r="L1286" s="10"/>
    </row>
    <row r="1287" spans="1:12" ht="17.25" customHeight="1">
      <c r="A1287" s="199"/>
      <c r="B1287" s="139"/>
      <c r="C1287" s="10"/>
      <c r="D1287" s="151"/>
      <c r="E1287" s="150"/>
      <c r="F1287" s="150"/>
      <c r="G1287" s="150"/>
      <c r="H1287" s="150"/>
      <c r="I1287" s="150"/>
      <c r="J1287" s="150"/>
      <c r="K1287" s="150"/>
      <c r="L1287" s="10" t="s">
        <v>662</v>
      </c>
    </row>
    <row r="1288" spans="1:12">
      <c r="A1288" s="190" t="s">
        <v>1834</v>
      </c>
      <c r="B1288" s="191"/>
      <c r="C1288" s="10"/>
      <c r="D1288" s="10"/>
      <c r="E1288" s="150"/>
      <c r="F1288" s="192"/>
      <c r="G1288" s="150" t="s">
        <v>662</v>
      </c>
      <c r="H1288" s="192"/>
      <c r="I1288" s="150"/>
      <c r="J1288" s="192"/>
      <c r="K1288" s="150" t="s">
        <v>662</v>
      </c>
      <c r="L1288" s="193"/>
    </row>
    <row r="1289" spans="1:12" ht="17.25" customHeight="1">
      <c r="A1289" s="194" t="s">
        <v>2006</v>
      </c>
      <c r="B1289" s="191"/>
      <c r="C1289" s="10"/>
      <c r="D1289" s="10"/>
      <c r="E1289" s="195"/>
      <c r="F1289" s="196"/>
      <c r="G1289" s="195"/>
      <c r="H1289" s="196"/>
      <c r="I1289" s="195"/>
      <c r="J1289" s="196"/>
      <c r="K1289" s="195"/>
      <c r="L1289" s="207"/>
    </row>
    <row r="1290" spans="1:12">
      <c r="A1290" s="143" t="s">
        <v>1154</v>
      </c>
      <c r="B1290" s="139"/>
      <c r="C1290" s="10" t="s">
        <v>685</v>
      </c>
      <c r="D1290" s="205">
        <v>0.12</v>
      </c>
      <c r="E1290" s="150">
        <f t="shared" ref="E1290:E1301" si="65">+G1290+I1290+K1290</f>
        <v>32749</v>
      </c>
      <c r="F1290" s="150">
        <f>+인건비!$D$6</f>
        <v>272915</v>
      </c>
      <c r="G1290" s="150">
        <f>TRUNC(D1290*F1290)</f>
        <v>32749</v>
      </c>
      <c r="H1290" s="192"/>
      <c r="I1290" s="192"/>
      <c r="J1290" s="192"/>
      <c r="K1290" s="192"/>
      <c r="L1290" s="10"/>
    </row>
    <row r="1291" spans="1:12" ht="17.25" customHeight="1">
      <c r="A1291" s="143" t="s">
        <v>678</v>
      </c>
      <c r="B1291" s="10"/>
      <c r="C1291" s="10" t="s">
        <v>685</v>
      </c>
      <c r="D1291" s="205">
        <v>0.23</v>
      </c>
      <c r="E1291" s="150">
        <f t="shared" si="65"/>
        <v>51395</v>
      </c>
      <c r="F1291" s="150"/>
      <c r="G1291" s="150"/>
      <c r="H1291" s="150"/>
      <c r="I1291" s="150"/>
      <c r="J1291" s="150">
        <f>+인건비!$E$21</f>
        <v>223458</v>
      </c>
      <c r="K1291" s="150">
        <f>TRUNC(D1291*J1291)</f>
        <v>51395</v>
      </c>
      <c r="L1291" s="10"/>
    </row>
    <row r="1292" spans="1:12" ht="17.25" customHeight="1">
      <c r="A1292" s="143" t="s">
        <v>1187</v>
      </c>
      <c r="B1292" s="10"/>
      <c r="C1292" s="10" t="s">
        <v>685</v>
      </c>
      <c r="D1292" s="205">
        <v>0.17</v>
      </c>
      <c r="E1292" s="150">
        <f t="shared" si="65"/>
        <v>36417</v>
      </c>
      <c r="F1292" s="150"/>
      <c r="G1292" s="150"/>
      <c r="H1292" s="150"/>
      <c r="I1292" s="150"/>
      <c r="J1292" s="150">
        <f>+인건비!$E$18</f>
        <v>214222</v>
      </c>
      <c r="K1292" s="150">
        <f>TRUNC(D1292*J1292)</f>
        <v>36417</v>
      </c>
      <c r="L1292" s="10"/>
    </row>
    <row r="1293" spans="1:12" ht="17.25" customHeight="1">
      <c r="A1293" s="143" t="s">
        <v>1182</v>
      </c>
      <c r="B1293" s="10"/>
      <c r="C1293" s="10" t="s">
        <v>685</v>
      </c>
      <c r="D1293" s="205">
        <v>0.23</v>
      </c>
      <c r="E1293" s="150">
        <f t="shared" si="65"/>
        <v>38075</v>
      </c>
      <c r="F1293" s="150"/>
      <c r="G1293" s="150"/>
      <c r="H1293" s="150"/>
      <c r="I1293" s="150"/>
      <c r="J1293" s="150">
        <f>+인건비!$E$17</f>
        <v>165545</v>
      </c>
      <c r="K1293" s="150">
        <f>TRUNC(D1293*J1293)</f>
        <v>38075</v>
      </c>
      <c r="L1293" s="10"/>
    </row>
    <row r="1294" spans="1:12" ht="17.25" customHeight="1">
      <c r="A1294" s="143" t="s">
        <v>1319</v>
      </c>
      <c r="B1294" s="10" t="s">
        <v>348</v>
      </c>
      <c r="C1294" s="10" t="s">
        <v>665</v>
      </c>
      <c r="D1294" s="205">
        <v>0.01</v>
      </c>
      <c r="E1294" s="150">
        <f t="shared" si="65"/>
        <v>1100</v>
      </c>
      <c r="F1294" s="150"/>
      <c r="G1294" s="150"/>
      <c r="H1294" s="150">
        <f>+재료비!$K$36</f>
        <v>110000</v>
      </c>
      <c r="I1294" s="150">
        <f t="shared" ref="I1294:I1299" si="66">TRUNC(D1294*H1294)</f>
        <v>1100</v>
      </c>
      <c r="J1294" s="150"/>
      <c r="K1294" s="150"/>
      <c r="L1294" s="10"/>
    </row>
    <row r="1295" spans="1:12" ht="17.100000000000001" customHeight="1">
      <c r="A1295" s="143" t="s">
        <v>1131</v>
      </c>
      <c r="B1295" s="10" t="s">
        <v>679</v>
      </c>
      <c r="C1295" s="10" t="s">
        <v>665</v>
      </c>
      <c r="D1295" s="206">
        <v>2.5000000000000001E-2</v>
      </c>
      <c r="E1295" s="150">
        <f t="shared" si="65"/>
        <v>900</v>
      </c>
      <c r="F1295" s="150"/>
      <c r="G1295" s="150"/>
      <c r="H1295" s="150">
        <f>+재료비!$K$56</f>
        <v>36000</v>
      </c>
      <c r="I1295" s="150">
        <f t="shared" si="66"/>
        <v>900</v>
      </c>
      <c r="J1295" s="150"/>
      <c r="K1295" s="150"/>
      <c r="L1295" s="10"/>
    </row>
    <row r="1296" spans="1:12" ht="17.100000000000001" customHeight="1">
      <c r="A1296" s="143" t="s">
        <v>420</v>
      </c>
      <c r="B1296" s="10" t="s">
        <v>679</v>
      </c>
      <c r="C1296" s="10" t="s">
        <v>665</v>
      </c>
      <c r="D1296" s="205">
        <v>0.01</v>
      </c>
      <c r="E1296" s="150">
        <f t="shared" si="65"/>
        <v>500</v>
      </c>
      <c r="F1296" s="150"/>
      <c r="G1296" s="150"/>
      <c r="H1296" s="150">
        <f>+재료비!$K$48</f>
        <v>50000</v>
      </c>
      <c r="I1296" s="150">
        <f t="shared" si="66"/>
        <v>500</v>
      </c>
      <c r="J1296" s="150"/>
      <c r="K1296" s="150"/>
      <c r="L1296" s="10"/>
    </row>
    <row r="1297" spans="1:12" ht="17.100000000000001" customHeight="1">
      <c r="A1297" s="143" t="s">
        <v>418</v>
      </c>
      <c r="B1297" s="10" t="s">
        <v>679</v>
      </c>
      <c r="C1297" s="10" t="s">
        <v>665</v>
      </c>
      <c r="D1297" s="205">
        <v>0.01</v>
      </c>
      <c r="E1297" s="150">
        <f t="shared" si="65"/>
        <v>350</v>
      </c>
      <c r="F1297" s="150"/>
      <c r="G1297" s="150"/>
      <c r="H1297" s="150">
        <f>+재료비!$K$52</f>
        <v>35000</v>
      </c>
      <c r="I1297" s="150">
        <f t="shared" si="66"/>
        <v>350</v>
      </c>
      <c r="J1297" s="150"/>
      <c r="K1297" s="150"/>
      <c r="L1297" s="10"/>
    </row>
    <row r="1298" spans="1:12" ht="17.100000000000001" customHeight="1">
      <c r="A1298" s="143" t="s">
        <v>1136</v>
      </c>
      <c r="B1298" s="10" t="s">
        <v>349</v>
      </c>
      <c r="C1298" s="10" t="s">
        <v>665</v>
      </c>
      <c r="D1298" s="205">
        <v>0.01</v>
      </c>
      <c r="E1298" s="150">
        <f t="shared" si="65"/>
        <v>1300</v>
      </c>
      <c r="F1298" s="150"/>
      <c r="G1298" s="150"/>
      <c r="H1298" s="150">
        <f>+재료비!$K$44</f>
        <v>130000</v>
      </c>
      <c r="I1298" s="150">
        <f t="shared" si="66"/>
        <v>1300</v>
      </c>
      <c r="J1298" s="150"/>
      <c r="K1298" s="150"/>
      <c r="L1298" s="10"/>
    </row>
    <row r="1299" spans="1:12" ht="17.100000000000001" customHeight="1">
      <c r="A1299" s="143" t="s">
        <v>681</v>
      </c>
      <c r="B1299" s="10"/>
      <c r="C1299" s="10" t="s">
        <v>739</v>
      </c>
      <c r="D1299" s="151">
        <v>5.0999999999999996</v>
      </c>
      <c r="E1299" s="150">
        <f t="shared" si="65"/>
        <v>7680</v>
      </c>
      <c r="F1299" s="150"/>
      <c r="G1299" s="150"/>
      <c r="H1299" s="150">
        <f>+재료비!$K$7</f>
        <v>1506</v>
      </c>
      <c r="I1299" s="150">
        <f t="shared" si="66"/>
        <v>7680</v>
      </c>
      <c r="J1299" s="150"/>
      <c r="K1299" s="150"/>
      <c r="L1299" s="10"/>
    </row>
    <row r="1300" spans="1:12" ht="17.100000000000001" customHeight="1">
      <c r="A1300" s="143" t="s">
        <v>668</v>
      </c>
      <c r="B1300" s="10" t="s">
        <v>1327</v>
      </c>
      <c r="C1300" s="10" t="s">
        <v>666</v>
      </c>
      <c r="D1300" s="151">
        <v>16</v>
      </c>
      <c r="E1300" s="150">
        <f t="shared" si="65"/>
        <v>1228</v>
      </c>
      <c r="F1300" s="150"/>
      <c r="G1300" s="150"/>
      <c r="H1300" s="150">
        <f>+I1299</f>
        <v>7680</v>
      </c>
      <c r="I1300" s="150">
        <f>TRUNC(D1300/100*H1300)</f>
        <v>1228</v>
      </c>
      <c r="J1300" s="150"/>
      <c r="K1300" s="150"/>
      <c r="L1300" s="10"/>
    </row>
    <row r="1301" spans="1:12" ht="17.100000000000001" customHeight="1">
      <c r="A1301" s="143" t="s">
        <v>868</v>
      </c>
      <c r="B1301" s="10" t="s">
        <v>864</v>
      </c>
      <c r="C1301" s="10" t="s">
        <v>770</v>
      </c>
      <c r="D1301" s="205">
        <v>0.88</v>
      </c>
      <c r="E1301" s="150">
        <f t="shared" si="65"/>
        <v>24676</v>
      </c>
      <c r="F1301" s="150"/>
      <c r="G1301" s="150"/>
      <c r="H1301" s="150"/>
      <c r="I1301" s="150"/>
      <c r="J1301" s="150">
        <f>+기계손료!$J$40</f>
        <v>28041</v>
      </c>
      <c r="K1301" s="150">
        <f>TRUNC(D1301*J1301)</f>
        <v>24676</v>
      </c>
      <c r="L1301" s="10"/>
    </row>
    <row r="1302" spans="1:12" ht="17.100000000000001" customHeight="1">
      <c r="A1302" s="143" t="s">
        <v>701</v>
      </c>
      <c r="B1302" s="10"/>
      <c r="C1302" s="10"/>
      <c r="D1302" s="151"/>
      <c r="E1302" s="150">
        <f>SUM(E1290:E1301)</f>
        <v>196370</v>
      </c>
      <c r="F1302" s="150"/>
      <c r="G1302" s="150">
        <f>SUM(G1290:G1301)</f>
        <v>32749</v>
      </c>
      <c r="H1302" s="150"/>
      <c r="I1302" s="150">
        <f>SUM(I1290:I1301)</f>
        <v>13058</v>
      </c>
      <c r="J1302" s="150"/>
      <c r="K1302" s="150">
        <f>SUM(K1290:K1301)</f>
        <v>150563</v>
      </c>
      <c r="L1302" s="198"/>
    </row>
    <row r="1303" spans="1:12" ht="17.100000000000001" customHeight="1">
      <c r="A1303" s="143"/>
      <c r="B1303" s="10"/>
      <c r="C1303" s="10"/>
      <c r="D1303" s="151"/>
      <c r="E1303" s="150"/>
      <c r="F1303" s="150"/>
      <c r="G1303" s="150"/>
      <c r="H1303" s="150"/>
      <c r="I1303" s="150"/>
      <c r="J1303" s="150"/>
      <c r="K1303" s="150"/>
      <c r="L1303" s="198"/>
    </row>
    <row r="1304" spans="1:12" ht="17.100000000000001" customHeight="1">
      <c r="A1304" s="199" t="s">
        <v>682</v>
      </c>
      <c r="B1304" s="200" t="s">
        <v>1164</v>
      </c>
      <c r="C1304" s="201"/>
      <c r="D1304" s="202">
        <f>+집계표!$G$2</f>
        <v>1.1000000000000001</v>
      </c>
      <c r="E1304" s="203">
        <f>(G1304+I1304+K1304)</f>
        <v>36023</v>
      </c>
      <c r="F1304" s="203"/>
      <c r="G1304" s="203"/>
      <c r="H1304" s="203"/>
      <c r="I1304" s="203"/>
      <c r="J1304" s="203">
        <f>+G1302</f>
        <v>32749</v>
      </c>
      <c r="K1304" s="203">
        <f>TRUNC(D1304*J1304)</f>
        <v>36023</v>
      </c>
      <c r="L1304" s="10"/>
    </row>
    <row r="1305" spans="1:12" ht="17.100000000000001" customHeight="1">
      <c r="A1305" s="199" t="s">
        <v>670</v>
      </c>
      <c r="B1305" s="200" t="s">
        <v>425</v>
      </c>
      <c r="C1305" s="201"/>
      <c r="D1305" s="202">
        <f>+집계표!$H$2</f>
        <v>0.2</v>
      </c>
      <c r="E1305" s="203">
        <f>(G1305+I1305+K1305)</f>
        <v>13754</v>
      </c>
      <c r="F1305" s="203"/>
      <c r="G1305" s="203"/>
      <c r="H1305" s="203"/>
      <c r="I1305" s="203"/>
      <c r="J1305" s="203">
        <f>+J1304+K1304</f>
        <v>68772</v>
      </c>
      <c r="K1305" s="203">
        <f>TRUNC(D1305*J1305)</f>
        <v>13754</v>
      </c>
      <c r="L1305" s="10"/>
    </row>
    <row r="1306" spans="1:12" ht="17.100000000000001" customHeight="1">
      <c r="A1306" s="199" t="s">
        <v>718</v>
      </c>
      <c r="B1306" s="200"/>
      <c r="C1306" s="201"/>
      <c r="D1306" s="204"/>
      <c r="E1306" s="203">
        <f>SUM(E1302:E1305)</f>
        <v>246147</v>
      </c>
      <c r="F1306" s="203"/>
      <c r="G1306" s="203">
        <f>SUM(G1302:G1305)</f>
        <v>32749</v>
      </c>
      <c r="H1306" s="203"/>
      <c r="I1306" s="203">
        <f>SUM(I1302:I1305)</f>
        <v>13058</v>
      </c>
      <c r="J1306" s="203"/>
      <c r="K1306" s="203">
        <f>SUM(K1302:K1305)</f>
        <v>200340</v>
      </c>
      <c r="L1306" s="10"/>
    </row>
    <row r="1307" spans="1:12" ht="17.100000000000001" customHeight="1">
      <c r="A1307" s="199"/>
      <c r="B1307" s="139"/>
      <c r="C1307" s="10"/>
      <c r="D1307" s="151"/>
      <c r="E1307" s="150"/>
      <c r="F1307" s="150"/>
      <c r="G1307" s="150"/>
      <c r="H1307" s="150"/>
      <c r="I1307" s="150"/>
      <c r="J1307" s="150"/>
      <c r="K1307" s="150"/>
      <c r="L1307" s="10" t="s">
        <v>662</v>
      </c>
    </row>
    <row r="1308" spans="1:12" ht="17.100000000000001" customHeight="1">
      <c r="A1308" s="194" t="s">
        <v>1931</v>
      </c>
      <c r="B1308" s="191"/>
      <c r="C1308" s="10"/>
      <c r="D1308" s="10"/>
      <c r="E1308" s="195"/>
      <c r="F1308" s="196"/>
      <c r="G1308" s="195"/>
      <c r="H1308" s="196"/>
      <c r="I1308" s="195"/>
      <c r="J1308" s="196"/>
      <c r="K1308" s="195"/>
      <c r="L1308" s="207"/>
    </row>
    <row r="1309" spans="1:12" ht="17.100000000000001" customHeight="1">
      <c r="A1309" s="143" t="s">
        <v>1154</v>
      </c>
      <c r="B1309" s="139"/>
      <c r="C1309" s="10" t="s">
        <v>685</v>
      </c>
      <c r="D1309" s="205">
        <v>0.14000000000000001</v>
      </c>
      <c r="E1309" s="150">
        <f t="shared" ref="E1309:E1320" si="67">+G1309+I1309+K1309</f>
        <v>38208</v>
      </c>
      <c r="F1309" s="150">
        <f>+인건비!$D$6</f>
        <v>272915</v>
      </c>
      <c r="G1309" s="150">
        <f>TRUNC(D1309*F1309)</f>
        <v>38208</v>
      </c>
      <c r="H1309" s="192"/>
      <c r="I1309" s="192"/>
      <c r="J1309" s="192"/>
      <c r="K1309" s="192"/>
      <c r="L1309" s="10"/>
    </row>
    <row r="1310" spans="1:12" ht="17.100000000000001" customHeight="1">
      <c r="A1310" s="143" t="s">
        <v>678</v>
      </c>
      <c r="B1310" s="10"/>
      <c r="C1310" s="10" t="s">
        <v>685</v>
      </c>
      <c r="D1310" s="205">
        <v>0.27</v>
      </c>
      <c r="E1310" s="150">
        <f t="shared" si="67"/>
        <v>60333</v>
      </c>
      <c r="F1310" s="150"/>
      <c r="G1310" s="150"/>
      <c r="H1310" s="150"/>
      <c r="I1310" s="150"/>
      <c r="J1310" s="150">
        <f>+인건비!$E$21</f>
        <v>223458</v>
      </c>
      <c r="K1310" s="150">
        <f>TRUNC(D1310*J1310)</f>
        <v>60333</v>
      </c>
      <c r="L1310" s="10"/>
    </row>
    <row r="1311" spans="1:12" ht="17.100000000000001" customHeight="1">
      <c r="A1311" s="143" t="s">
        <v>1187</v>
      </c>
      <c r="B1311" s="10"/>
      <c r="C1311" s="10" t="s">
        <v>685</v>
      </c>
      <c r="D1311" s="205">
        <v>0.19</v>
      </c>
      <c r="E1311" s="150">
        <f t="shared" si="67"/>
        <v>40702</v>
      </c>
      <c r="F1311" s="150"/>
      <c r="G1311" s="150"/>
      <c r="H1311" s="150"/>
      <c r="I1311" s="150"/>
      <c r="J1311" s="150">
        <f>+인건비!$E$18</f>
        <v>214222</v>
      </c>
      <c r="K1311" s="150">
        <f>TRUNC(D1311*J1311)</f>
        <v>40702</v>
      </c>
      <c r="L1311" s="10"/>
    </row>
    <row r="1312" spans="1:12" ht="17.100000000000001" customHeight="1">
      <c r="A1312" s="143" t="s">
        <v>1182</v>
      </c>
      <c r="B1312" s="10"/>
      <c r="C1312" s="10" t="s">
        <v>685</v>
      </c>
      <c r="D1312" s="205">
        <v>0.27</v>
      </c>
      <c r="E1312" s="150">
        <f t="shared" si="67"/>
        <v>44697</v>
      </c>
      <c r="F1312" s="150"/>
      <c r="G1312" s="150"/>
      <c r="H1312" s="150"/>
      <c r="I1312" s="150"/>
      <c r="J1312" s="150">
        <f>+인건비!$E$17</f>
        <v>165545</v>
      </c>
      <c r="K1312" s="150">
        <f>TRUNC(D1312*J1312)</f>
        <v>44697</v>
      </c>
      <c r="L1312" s="10"/>
    </row>
    <row r="1313" spans="1:12" ht="17.100000000000001" customHeight="1">
      <c r="A1313" s="143" t="s">
        <v>1319</v>
      </c>
      <c r="B1313" s="10" t="s">
        <v>348</v>
      </c>
      <c r="C1313" s="10" t="s">
        <v>665</v>
      </c>
      <c r="D1313" s="206">
        <v>2.5000000000000001E-2</v>
      </c>
      <c r="E1313" s="150">
        <f t="shared" si="67"/>
        <v>2750</v>
      </c>
      <c r="F1313" s="150"/>
      <c r="G1313" s="150"/>
      <c r="H1313" s="150">
        <f>+재료비!$K$36</f>
        <v>110000</v>
      </c>
      <c r="I1313" s="150">
        <f t="shared" ref="I1313:I1318" si="68">TRUNC(D1313*H1313)</f>
        <v>2750</v>
      </c>
      <c r="J1313" s="150"/>
      <c r="K1313" s="150"/>
      <c r="L1313" s="10"/>
    </row>
    <row r="1314" spans="1:12" ht="17.100000000000001" customHeight="1">
      <c r="A1314" s="143" t="s">
        <v>1131</v>
      </c>
      <c r="B1314" s="10" t="s">
        <v>679</v>
      </c>
      <c r="C1314" s="10" t="s">
        <v>665</v>
      </c>
      <c r="D1314" s="205">
        <v>0.05</v>
      </c>
      <c r="E1314" s="150">
        <f t="shared" si="67"/>
        <v>1800</v>
      </c>
      <c r="F1314" s="150"/>
      <c r="G1314" s="150"/>
      <c r="H1314" s="150">
        <f>+재료비!$K$56</f>
        <v>36000</v>
      </c>
      <c r="I1314" s="150">
        <f t="shared" si="68"/>
        <v>1800</v>
      </c>
      <c r="J1314" s="150"/>
      <c r="K1314" s="150"/>
      <c r="L1314" s="10"/>
    </row>
    <row r="1315" spans="1:12" ht="17.100000000000001" customHeight="1">
      <c r="A1315" s="143" t="s">
        <v>420</v>
      </c>
      <c r="B1315" s="10" t="s">
        <v>679</v>
      </c>
      <c r="C1315" s="10" t="s">
        <v>665</v>
      </c>
      <c r="D1315" s="208">
        <v>2.5000000000000001E-3</v>
      </c>
      <c r="E1315" s="150">
        <f t="shared" si="67"/>
        <v>125</v>
      </c>
      <c r="F1315" s="150"/>
      <c r="G1315" s="150"/>
      <c r="H1315" s="150">
        <f>+재료비!$K$48</f>
        <v>50000</v>
      </c>
      <c r="I1315" s="150">
        <f t="shared" si="68"/>
        <v>125</v>
      </c>
      <c r="J1315" s="150"/>
      <c r="K1315" s="150"/>
      <c r="L1315" s="211"/>
    </row>
    <row r="1316" spans="1:12" ht="17.100000000000001" customHeight="1">
      <c r="A1316" s="143" t="s">
        <v>418</v>
      </c>
      <c r="B1316" s="10" t="s">
        <v>679</v>
      </c>
      <c r="C1316" s="10" t="s">
        <v>665</v>
      </c>
      <c r="D1316" s="208">
        <v>2.5000000000000001E-3</v>
      </c>
      <c r="E1316" s="150">
        <f t="shared" si="67"/>
        <v>87</v>
      </c>
      <c r="F1316" s="150"/>
      <c r="G1316" s="150"/>
      <c r="H1316" s="150">
        <f>+재료비!$K$52</f>
        <v>35000</v>
      </c>
      <c r="I1316" s="150">
        <f t="shared" si="68"/>
        <v>87</v>
      </c>
      <c r="J1316" s="150"/>
      <c r="K1316" s="150"/>
      <c r="L1316" s="211"/>
    </row>
    <row r="1317" spans="1:12" ht="17.100000000000001" customHeight="1">
      <c r="A1317" s="143" t="s">
        <v>1136</v>
      </c>
      <c r="B1317" s="10" t="s">
        <v>349</v>
      </c>
      <c r="C1317" s="10" t="s">
        <v>665</v>
      </c>
      <c r="D1317" s="208">
        <v>2.5000000000000001E-3</v>
      </c>
      <c r="E1317" s="150">
        <f t="shared" si="67"/>
        <v>325</v>
      </c>
      <c r="F1317" s="150"/>
      <c r="G1317" s="150"/>
      <c r="H1317" s="150">
        <f>+재료비!$K$44</f>
        <v>130000</v>
      </c>
      <c r="I1317" s="150">
        <f t="shared" si="68"/>
        <v>325</v>
      </c>
      <c r="J1317" s="150"/>
      <c r="K1317" s="150"/>
      <c r="L1317" s="211"/>
    </row>
    <row r="1318" spans="1:12" ht="17.100000000000001" customHeight="1">
      <c r="A1318" s="143" t="s">
        <v>681</v>
      </c>
      <c r="B1318" s="10"/>
      <c r="C1318" s="10" t="s">
        <v>739</v>
      </c>
      <c r="D1318" s="151">
        <v>6.4</v>
      </c>
      <c r="E1318" s="150">
        <f t="shared" si="67"/>
        <v>9638</v>
      </c>
      <c r="F1318" s="150"/>
      <c r="G1318" s="150"/>
      <c r="H1318" s="150">
        <f>+재료비!$K$7</f>
        <v>1506</v>
      </c>
      <c r="I1318" s="150">
        <f t="shared" si="68"/>
        <v>9638</v>
      </c>
      <c r="J1318" s="150"/>
      <c r="K1318" s="150"/>
      <c r="L1318" s="10"/>
    </row>
    <row r="1319" spans="1:12" ht="17.100000000000001" customHeight="1">
      <c r="A1319" s="143" t="s">
        <v>668</v>
      </c>
      <c r="B1319" s="10" t="s">
        <v>1327</v>
      </c>
      <c r="C1319" s="10" t="s">
        <v>666</v>
      </c>
      <c r="D1319" s="151">
        <v>16</v>
      </c>
      <c r="E1319" s="150">
        <f t="shared" si="67"/>
        <v>1542</v>
      </c>
      <c r="F1319" s="150"/>
      <c r="G1319" s="150"/>
      <c r="H1319" s="150">
        <f>+I1318</f>
        <v>9638</v>
      </c>
      <c r="I1319" s="150">
        <f>TRUNC(D1319/100*H1319)</f>
        <v>1542</v>
      </c>
      <c r="J1319" s="150"/>
      <c r="K1319" s="150"/>
      <c r="L1319" s="10"/>
    </row>
    <row r="1320" spans="1:12" ht="17.100000000000001" customHeight="1">
      <c r="A1320" s="143" t="s">
        <v>868</v>
      </c>
      <c r="B1320" s="10" t="s">
        <v>864</v>
      </c>
      <c r="C1320" s="10" t="s">
        <v>770</v>
      </c>
      <c r="D1320" s="151">
        <v>1.1000000000000001</v>
      </c>
      <c r="E1320" s="150">
        <f t="shared" si="67"/>
        <v>30845</v>
      </c>
      <c r="F1320" s="150"/>
      <c r="G1320" s="150"/>
      <c r="H1320" s="150"/>
      <c r="I1320" s="150"/>
      <c r="J1320" s="150">
        <f>+기계손료!$J$40</f>
        <v>28041</v>
      </c>
      <c r="K1320" s="150">
        <f>TRUNC(D1320*J1320)</f>
        <v>30845</v>
      </c>
      <c r="L1320" s="10"/>
    </row>
    <row r="1321" spans="1:12" ht="17.100000000000001" customHeight="1">
      <c r="A1321" s="143" t="s">
        <v>701</v>
      </c>
      <c r="B1321" s="10"/>
      <c r="C1321" s="10"/>
      <c r="D1321" s="151"/>
      <c r="E1321" s="150">
        <f>SUM(E1309:E1320)</f>
        <v>231052</v>
      </c>
      <c r="F1321" s="150"/>
      <c r="G1321" s="150">
        <f>SUM(G1309:G1320)</f>
        <v>38208</v>
      </c>
      <c r="H1321" s="150"/>
      <c r="I1321" s="150">
        <f>SUM(I1309:I1320)</f>
        <v>16267</v>
      </c>
      <c r="J1321" s="150"/>
      <c r="K1321" s="150">
        <f>SUM(K1309:K1320)</f>
        <v>176577</v>
      </c>
      <c r="L1321" s="198"/>
    </row>
    <row r="1322" spans="1:12" ht="17.100000000000001" customHeight="1">
      <c r="A1322" s="143"/>
      <c r="B1322" s="10"/>
      <c r="C1322" s="10"/>
      <c r="D1322" s="151"/>
      <c r="E1322" s="150"/>
      <c r="F1322" s="150"/>
      <c r="G1322" s="150"/>
      <c r="H1322" s="150"/>
      <c r="I1322" s="150"/>
      <c r="J1322" s="150"/>
      <c r="K1322" s="150"/>
      <c r="L1322" s="198"/>
    </row>
    <row r="1323" spans="1:12" ht="17.100000000000001" customHeight="1">
      <c r="A1323" s="199" t="s">
        <v>682</v>
      </c>
      <c r="B1323" s="200" t="s">
        <v>1164</v>
      </c>
      <c r="C1323" s="201"/>
      <c r="D1323" s="202">
        <f>+집계표!$G$2</f>
        <v>1.1000000000000001</v>
      </c>
      <c r="E1323" s="203">
        <f>(G1323+I1323+K1323)</f>
        <v>42028</v>
      </c>
      <c r="F1323" s="203"/>
      <c r="G1323" s="203"/>
      <c r="H1323" s="203"/>
      <c r="I1323" s="203"/>
      <c r="J1323" s="203">
        <f>+G1321</f>
        <v>38208</v>
      </c>
      <c r="K1323" s="203">
        <f>TRUNC(D1323*J1323)</f>
        <v>42028</v>
      </c>
      <c r="L1323" s="10"/>
    </row>
    <row r="1324" spans="1:12" ht="17.100000000000001" customHeight="1">
      <c r="A1324" s="199" t="s">
        <v>670</v>
      </c>
      <c r="B1324" s="200" t="s">
        <v>425</v>
      </c>
      <c r="C1324" s="201"/>
      <c r="D1324" s="202">
        <f>+집계표!$H$2</f>
        <v>0.2</v>
      </c>
      <c r="E1324" s="203">
        <f>(G1324+I1324+K1324)</f>
        <v>16047</v>
      </c>
      <c r="F1324" s="203"/>
      <c r="G1324" s="203"/>
      <c r="H1324" s="203"/>
      <c r="I1324" s="203"/>
      <c r="J1324" s="203">
        <f>+J1323+K1323</f>
        <v>80236</v>
      </c>
      <c r="K1324" s="203">
        <f>TRUNC(D1324*J1324)</f>
        <v>16047</v>
      </c>
      <c r="L1324" s="10"/>
    </row>
    <row r="1325" spans="1:12" ht="17.100000000000001" customHeight="1">
      <c r="A1325" s="199" t="s">
        <v>718</v>
      </c>
      <c r="B1325" s="200"/>
      <c r="C1325" s="201"/>
      <c r="D1325" s="204"/>
      <c r="E1325" s="203">
        <f>SUM(E1321:E1324)</f>
        <v>289127</v>
      </c>
      <c r="F1325" s="203"/>
      <c r="G1325" s="203">
        <f>SUM(G1321:G1324)</f>
        <v>38208</v>
      </c>
      <c r="H1325" s="203"/>
      <c r="I1325" s="203">
        <f>SUM(I1321:I1324)</f>
        <v>16267</v>
      </c>
      <c r="J1325" s="203"/>
      <c r="K1325" s="203">
        <f>SUM(K1321:K1324)</f>
        <v>234652</v>
      </c>
      <c r="L1325" s="10"/>
    </row>
    <row r="1326" spans="1:12" ht="17.100000000000001" customHeight="1">
      <c r="A1326" s="199"/>
      <c r="B1326" s="139"/>
      <c r="C1326" s="10"/>
      <c r="D1326" s="151"/>
      <c r="E1326" s="150"/>
      <c r="F1326" s="150"/>
      <c r="G1326" s="150"/>
      <c r="H1326" s="150"/>
      <c r="I1326" s="150"/>
      <c r="J1326" s="150"/>
      <c r="K1326" s="150"/>
      <c r="L1326" s="10" t="s">
        <v>662</v>
      </c>
    </row>
    <row r="1327" spans="1:12" ht="17.100000000000001" customHeight="1">
      <c r="A1327" s="194" t="s">
        <v>2018</v>
      </c>
      <c r="B1327" s="191"/>
      <c r="C1327" s="10"/>
      <c r="D1327" s="10"/>
      <c r="E1327" s="195"/>
      <c r="F1327" s="196"/>
      <c r="G1327" s="195"/>
      <c r="H1327" s="196"/>
      <c r="I1327" s="195"/>
      <c r="J1327" s="196"/>
      <c r="K1327" s="195"/>
      <c r="L1327" s="207"/>
    </row>
    <row r="1328" spans="1:12" ht="17.100000000000001" customHeight="1">
      <c r="A1328" s="143" t="s">
        <v>1154</v>
      </c>
      <c r="B1328" s="139"/>
      <c r="C1328" s="10" t="s">
        <v>685</v>
      </c>
      <c r="D1328" s="151">
        <v>0.3</v>
      </c>
      <c r="E1328" s="150">
        <f t="shared" ref="E1328:E1339" si="69">+G1328+I1328+K1328</f>
        <v>81874</v>
      </c>
      <c r="F1328" s="150">
        <f>+인건비!$D$6</f>
        <v>272915</v>
      </c>
      <c r="G1328" s="150">
        <f>TRUNC(D1328*F1328)</f>
        <v>81874</v>
      </c>
      <c r="H1328" s="192"/>
      <c r="I1328" s="192"/>
      <c r="J1328" s="192"/>
      <c r="K1328" s="192"/>
      <c r="L1328" s="10"/>
    </row>
    <row r="1329" spans="1:12" ht="17.100000000000001" customHeight="1">
      <c r="A1329" s="143" t="s">
        <v>678</v>
      </c>
      <c r="B1329" s="10"/>
      <c r="C1329" s="10" t="s">
        <v>685</v>
      </c>
      <c r="D1329" s="205">
        <v>0.48</v>
      </c>
      <c r="E1329" s="150">
        <f t="shared" si="69"/>
        <v>107259</v>
      </c>
      <c r="F1329" s="150"/>
      <c r="G1329" s="150"/>
      <c r="H1329" s="150"/>
      <c r="I1329" s="150"/>
      <c r="J1329" s="150">
        <f>+인건비!$E$21</f>
        <v>223458</v>
      </c>
      <c r="K1329" s="150">
        <f>TRUNC(D1329*J1329)</f>
        <v>107259</v>
      </c>
      <c r="L1329" s="10"/>
    </row>
    <row r="1330" spans="1:12" ht="17.100000000000001" customHeight="1">
      <c r="A1330" s="143" t="s">
        <v>1187</v>
      </c>
      <c r="B1330" s="10"/>
      <c r="C1330" s="10" t="s">
        <v>685</v>
      </c>
      <c r="D1330" s="205">
        <v>0.42</v>
      </c>
      <c r="E1330" s="150">
        <f t="shared" si="69"/>
        <v>89973</v>
      </c>
      <c r="F1330" s="150"/>
      <c r="G1330" s="150"/>
      <c r="H1330" s="150"/>
      <c r="I1330" s="150"/>
      <c r="J1330" s="150">
        <f>+인건비!$E$18</f>
        <v>214222</v>
      </c>
      <c r="K1330" s="150">
        <f>TRUNC(D1330*J1330)</f>
        <v>89973</v>
      </c>
      <c r="L1330" s="10"/>
    </row>
    <row r="1331" spans="1:12" ht="17.100000000000001" customHeight="1">
      <c r="A1331" s="143" t="s">
        <v>1182</v>
      </c>
      <c r="B1331" s="10"/>
      <c r="C1331" s="10" t="s">
        <v>685</v>
      </c>
      <c r="D1331" s="205">
        <v>0.48</v>
      </c>
      <c r="E1331" s="150">
        <f t="shared" si="69"/>
        <v>79461</v>
      </c>
      <c r="F1331" s="150"/>
      <c r="G1331" s="150"/>
      <c r="H1331" s="150"/>
      <c r="I1331" s="150"/>
      <c r="J1331" s="150">
        <f>+인건비!$E$17</f>
        <v>165545</v>
      </c>
      <c r="K1331" s="150">
        <f>TRUNC(D1331*J1331)</f>
        <v>79461</v>
      </c>
      <c r="L1331" s="10"/>
    </row>
    <row r="1332" spans="1:12" ht="17.100000000000001" customHeight="1">
      <c r="A1332" s="143" t="s">
        <v>1319</v>
      </c>
      <c r="B1332" s="10" t="s">
        <v>348</v>
      </c>
      <c r="C1332" s="10" t="s">
        <v>665</v>
      </c>
      <c r="D1332" s="205">
        <v>0.05</v>
      </c>
      <c r="E1332" s="150">
        <f t="shared" si="69"/>
        <v>5500</v>
      </c>
      <c r="F1332" s="150"/>
      <c r="G1332" s="150"/>
      <c r="H1332" s="150">
        <f>+재료비!$K$36</f>
        <v>110000</v>
      </c>
      <c r="I1332" s="150">
        <f t="shared" ref="I1332:I1337" si="70">TRUNC(D1332*H1332)</f>
        <v>5500</v>
      </c>
      <c r="J1332" s="150"/>
      <c r="K1332" s="150"/>
      <c r="L1332" s="10"/>
    </row>
    <row r="1333" spans="1:12" ht="17.100000000000001" customHeight="1">
      <c r="A1333" s="143" t="s">
        <v>1131</v>
      </c>
      <c r="B1333" s="10" t="s">
        <v>679</v>
      </c>
      <c r="C1333" s="10" t="s">
        <v>665</v>
      </c>
      <c r="D1333" s="151">
        <v>0.5</v>
      </c>
      <c r="E1333" s="150">
        <f t="shared" si="69"/>
        <v>18000</v>
      </c>
      <c r="F1333" s="150"/>
      <c r="G1333" s="150"/>
      <c r="H1333" s="150">
        <f>+재료비!$K$56</f>
        <v>36000</v>
      </c>
      <c r="I1333" s="150">
        <f t="shared" si="70"/>
        <v>18000</v>
      </c>
      <c r="J1333" s="150"/>
      <c r="K1333" s="150"/>
      <c r="L1333" s="10"/>
    </row>
    <row r="1334" spans="1:12" ht="17.100000000000001" customHeight="1">
      <c r="A1334" s="143" t="s">
        <v>420</v>
      </c>
      <c r="B1334" s="10" t="s">
        <v>679</v>
      </c>
      <c r="C1334" s="10" t="s">
        <v>665</v>
      </c>
      <c r="D1334" s="205">
        <v>0.05</v>
      </c>
      <c r="E1334" s="150">
        <f t="shared" si="69"/>
        <v>2500</v>
      </c>
      <c r="F1334" s="150"/>
      <c r="G1334" s="150"/>
      <c r="H1334" s="150">
        <f>+재료비!$K$48</f>
        <v>50000</v>
      </c>
      <c r="I1334" s="150">
        <f t="shared" si="70"/>
        <v>2500</v>
      </c>
      <c r="J1334" s="150"/>
      <c r="K1334" s="150"/>
      <c r="L1334" s="10"/>
    </row>
    <row r="1335" spans="1:12" ht="17.100000000000001" customHeight="1">
      <c r="A1335" s="143" t="s">
        <v>418</v>
      </c>
      <c r="B1335" s="10" t="s">
        <v>679</v>
      </c>
      <c r="C1335" s="10" t="s">
        <v>665</v>
      </c>
      <c r="D1335" s="205">
        <v>0.05</v>
      </c>
      <c r="E1335" s="150">
        <f t="shared" si="69"/>
        <v>1750</v>
      </c>
      <c r="F1335" s="150"/>
      <c r="G1335" s="150"/>
      <c r="H1335" s="150">
        <f>+재료비!$K$52</f>
        <v>35000</v>
      </c>
      <c r="I1335" s="150">
        <f t="shared" si="70"/>
        <v>1750</v>
      </c>
      <c r="J1335" s="150"/>
      <c r="K1335" s="150"/>
      <c r="L1335" s="10"/>
    </row>
    <row r="1336" spans="1:12" ht="17.100000000000001" customHeight="1">
      <c r="A1336" s="143" t="s">
        <v>1136</v>
      </c>
      <c r="B1336" s="10" t="s">
        <v>349</v>
      </c>
      <c r="C1336" s="10" t="s">
        <v>665</v>
      </c>
      <c r="D1336" s="205">
        <v>0.05</v>
      </c>
      <c r="E1336" s="150">
        <f t="shared" si="69"/>
        <v>6500</v>
      </c>
      <c r="F1336" s="150"/>
      <c r="G1336" s="150"/>
      <c r="H1336" s="150">
        <f>+재료비!$K$44</f>
        <v>130000</v>
      </c>
      <c r="I1336" s="150">
        <f t="shared" si="70"/>
        <v>6500</v>
      </c>
      <c r="J1336" s="150"/>
      <c r="K1336" s="150"/>
      <c r="L1336" s="10"/>
    </row>
    <row r="1337" spans="1:12" ht="17.100000000000001" customHeight="1">
      <c r="A1337" s="143" t="s">
        <v>681</v>
      </c>
      <c r="B1337" s="10"/>
      <c r="C1337" s="10" t="s">
        <v>739</v>
      </c>
      <c r="D1337" s="151">
        <v>11</v>
      </c>
      <c r="E1337" s="150">
        <f t="shared" si="69"/>
        <v>16566</v>
      </c>
      <c r="F1337" s="150"/>
      <c r="G1337" s="150"/>
      <c r="H1337" s="150">
        <f>+재료비!$K$7</f>
        <v>1506</v>
      </c>
      <c r="I1337" s="150">
        <f t="shared" si="70"/>
        <v>16566</v>
      </c>
      <c r="J1337" s="150"/>
      <c r="K1337" s="150"/>
      <c r="L1337" s="10"/>
    </row>
    <row r="1338" spans="1:12" ht="17.100000000000001" customHeight="1">
      <c r="A1338" s="143" t="s">
        <v>668</v>
      </c>
      <c r="B1338" s="10" t="s">
        <v>1327</v>
      </c>
      <c r="C1338" s="10" t="s">
        <v>666</v>
      </c>
      <c r="D1338" s="151">
        <v>16</v>
      </c>
      <c r="E1338" s="150">
        <f t="shared" si="69"/>
        <v>2650</v>
      </c>
      <c r="F1338" s="150"/>
      <c r="G1338" s="150"/>
      <c r="H1338" s="150">
        <f>+I1337</f>
        <v>16566</v>
      </c>
      <c r="I1338" s="150">
        <f>TRUNC(D1338/100*H1338)</f>
        <v>2650</v>
      </c>
      <c r="J1338" s="150"/>
      <c r="K1338" s="150"/>
      <c r="L1338" s="10"/>
    </row>
    <row r="1339" spans="1:12" ht="17.100000000000001" customHeight="1">
      <c r="A1339" s="143" t="s">
        <v>868</v>
      </c>
      <c r="B1339" s="10" t="s">
        <v>864</v>
      </c>
      <c r="C1339" s="10" t="s">
        <v>770</v>
      </c>
      <c r="D1339" s="151">
        <v>1.9</v>
      </c>
      <c r="E1339" s="150">
        <f t="shared" si="69"/>
        <v>53277</v>
      </c>
      <c r="F1339" s="150"/>
      <c r="G1339" s="150"/>
      <c r="H1339" s="150"/>
      <c r="I1339" s="150"/>
      <c r="J1339" s="150">
        <f>+기계손료!$J$40</f>
        <v>28041</v>
      </c>
      <c r="K1339" s="150">
        <f>TRUNC(D1339*J1339)</f>
        <v>53277</v>
      </c>
      <c r="L1339" s="10"/>
    </row>
    <row r="1340" spans="1:12" ht="17.100000000000001" customHeight="1">
      <c r="A1340" s="143" t="s">
        <v>701</v>
      </c>
      <c r="B1340" s="10"/>
      <c r="C1340" s="10"/>
      <c r="D1340" s="151"/>
      <c r="E1340" s="150">
        <f>SUM(E1328:E1339)</f>
        <v>465310</v>
      </c>
      <c r="F1340" s="150"/>
      <c r="G1340" s="150">
        <f>SUM(G1328:G1339)</f>
        <v>81874</v>
      </c>
      <c r="H1340" s="150"/>
      <c r="I1340" s="150">
        <f>SUM(I1328:I1339)</f>
        <v>53466</v>
      </c>
      <c r="J1340" s="150"/>
      <c r="K1340" s="150">
        <f>SUM(K1328:K1339)</f>
        <v>329970</v>
      </c>
      <c r="L1340" s="198"/>
    </row>
    <row r="1341" spans="1:12" ht="17.100000000000001" customHeight="1">
      <c r="A1341" s="143"/>
      <c r="B1341" s="10"/>
      <c r="C1341" s="10"/>
      <c r="D1341" s="151"/>
      <c r="E1341" s="150"/>
      <c r="F1341" s="150"/>
      <c r="G1341" s="150"/>
      <c r="H1341" s="150"/>
      <c r="I1341" s="150"/>
      <c r="J1341" s="150"/>
      <c r="K1341" s="150"/>
      <c r="L1341" s="198"/>
    </row>
    <row r="1342" spans="1:12" ht="17.100000000000001" customHeight="1">
      <c r="A1342" s="199" t="s">
        <v>682</v>
      </c>
      <c r="B1342" s="200" t="s">
        <v>1164</v>
      </c>
      <c r="C1342" s="201"/>
      <c r="D1342" s="202">
        <f>+집계표!$G$2</f>
        <v>1.1000000000000001</v>
      </c>
      <c r="E1342" s="203">
        <f>(G1342+I1342+K1342)</f>
        <v>90061</v>
      </c>
      <c r="F1342" s="203"/>
      <c r="G1342" s="203"/>
      <c r="H1342" s="203"/>
      <c r="I1342" s="203"/>
      <c r="J1342" s="203">
        <f>+G1340</f>
        <v>81874</v>
      </c>
      <c r="K1342" s="203">
        <f>TRUNC(D1342*J1342)</f>
        <v>90061</v>
      </c>
      <c r="L1342" s="10"/>
    </row>
    <row r="1343" spans="1:12" ht="17.100000000000001" customHeight="1">
      <c r="A1343" s="199" t="s">
        <v>670</v>
      </c>
      <c r="B1343" s="200" t="s">
        <v>425</v>
      </c>
      <c r="C1343" s="201"/>
      <c r="D1343" s="202">
        <f>+집계표!$H$2</f>
        <v>0.2</v>
      </c>
      <c r="E1343" s="203">
        <f>(G1343+I1343+K1343)</f>
        <v>34387</v>
      </c>
      <c r="F1343" s="203"/>
      <c r="G1343" s="203"/>
      <c r="H1343" s="203"/>
      <c r="I1343" s="203"/>
      <c r="J1343" s="203">
        <f>+J1342+K1342</f>
        <v>171935</v>
      </c>
      <c r="K1343" s="203">
        <f>TRUNC(D1343*J1343)</f>
        <v>34387</v>
      </c>
      <c r="L1343" s="10"/>
    </row>
    <row r="1344" spans="1:12" ht="17.100000000000001" customHeight="1">
      <c r="A1344" s="199" t="s">
        <v>718</v>
      </c>
      <c r="B1344" s="200"/>
      <c r="C1344" s="201"/>
      <c r="D1344" s="204"/>
      <c r="E1344" s="203">
        <f>SUM(E1340:E1343)</f>
        <v>589758</v>
      </c>
      <c r="F1344" s="203"/>
      <c r="G1344" s="203">
        <f>SUM(G1340:G1343)</f>
        <v>81874</v>
      </c>
      <c r="H1344" s="203"/>
      <c r="I1344" s="203">
        <f>SUM(I1340:I1343)</f>
        <v>53466</v>
      </c>
      <c r="J1344" s="203"/>
      <c r="K1344" s="203">
        <f>SUM(K1340:K1343)</f>
        <v>454418</v>
      </c>
      <c r="L1344" s="10"/>
    </row>
    <row r="1345" spans="1:12" ht="17.100000000000001" customHeight="1">
      <c r="A1345" s="199"/>
      <c r="B1345" s="139"/>
      <c r="C1345" s="10"/>
      <c r="D1345" s="151"/>
      <c r="E1345" s="150"/>
      <c r="F1345" s="150"/>
      <c r="G1345" s="150"/>
      <c r="H1345" s="150"/>
      <c r="I1345" s="150"/>
      <c r="J1345" s="150"/>
      <c r="K1345" s="150"/>
      <c r="L1345" s="10" t="s">
        <v>662</v>
      </c>
    </row>
    <row r="1346" spans="1:12" ht="17.100000000000001" customHeight="1">
      <c r="A1346" s="194" t="s">
        <v>1935</v>
      </c>
      <c r="B1346" s="191"/>
      <c r="C1346" s="10"/>
      <c r="D1346" s="10"/>
      <c r="E1346" s="195"/>
      <c r="F1346" s="196"/>
      <c r="G1346" s="195"/>
      <c r="H1346" s="196"/>
      <c r="I1346" s="195"/>
      <c r="J1346" s="196"/>
      <c r="K1346" s="195"/>
      <c r="L1346" s="207"/>
    </row>
    <row r="1347" spans="1:12" ht="17.100000000000001" customHeight="1">
      <c r="A1347" s="143" t="s">
        <v>1154</v>
      </c>
      <c r="B1347" s="139"/>
      <c r="C1347" s="10" t="s">
        <v>685</v>
      </c>
      <c r="D1347" s="205">
        <v>0.51</v>
      </c>
      <c r="E1347" s="150">
        <f t="shared" ref="E1347:E1359" si="71">+G1347+I1347+K1347</f>
        <v>139186</v>
      </c>
      <c r="F1347" s="150">
        <f>+인건비!$D$6</f>
        <v>272915</v>
      </c>
      <c r="G1347" s="150">
        <f>TRUNC(D1347*F1347)</f>
        <v>139186</v>
      </c>
      <c r="H1347" s="192"/>
      <c r="I1347" s="192"/>
      <c r="J1347" s="192"/>
      <c r="K1347" s="192"/>
      <c r="L1347" s="10"/>
    </row>
    <row r="1348" spans="1:12" ht="17.100000000000001" customHeight="1">
      <c r="A1348" s="143" t="s">
        <v>678</v>
      </c>
      <c r="B1348" s="10"/>
      <c r="C1348" s="10" t="s">
        <v>685</v>
      </c>
      <c r="D1348" s="205">
        <v>0.64</v>
      </c>
      <c r="E1348" s="150">
        <f t="shared" si="71"/>
        <v>143013</v>
      </c>
      <c r="F1348" s="150"/>
      <c r="G1348" s="150"/>
      <c r="H1348" s="150"/>
      <c r="I1348" s="150"/>
      <c r="J1348" s="150">
        <f>+인건비!$E$21</f>
        <v>223458</v>
      </c>
      <c r="K1348" s="150">
        <f>TRUNC(D1348*J1348)</f>
        <v>143013</v>
      </c>
      <c r="L1348" s="10"/>
    </row>
    <row r="1349" spans="1:12" ht="17.100000000000001" customHeight="1">
      <c r="A1349" s="143" t="s">
        <v>1187</v>
      </c>
      <c r="B1349" s="10"/>
      <c r="C1349" s="10" t="s">
        <v>685</v>
      </c>
      <c r="D1349" s="205">
        <v>0.51</v>
      </c>
      <c r="E1349" s="150">
        <f t="shared" si="71"/>
        <v>109253</v>
      </c>
      <c r="F1349" s="150"/>
      <c r="G1349" s="150"/>
      <c r="H1349" s="150"/>
      <c r="I1349" s="150"/>
      <c r="J1349" s="150">
        <f>+인건비!$E$18</f>
        <v>214222</v>
      </c>
      <c r="K1349" s="150">
        <f>TRUNC(D1349*J1349)</f>
        <v>109253</v>
      </c>
      <c r="L1349" s="10"/>
    </row>
    <row r="1350" spans="1:12" ht="17.100000000000001" customHeight="1">
      <c r="A1350" s="143" t="s">
        <v>1182</v>
      </c>
      <c r="B1350" s="10"/>
      <c r="C1350" s="10" t="s">
        <v>685</v>
      </c>
      <c r="D1350" s="205">
        <v>0.64</v>
      </c>
      <c r="E1350" s="150">
        <f t="shared" si="71"/>
        <v>105948</v>
      </c>
      <c r="F1350" s="150"/>
      <c r="G1350" s="150"/>
      <c r="H1350" s="150"/>
      <c r="I1350" s="150"/>
      <c r="J1350" s="150">
        <f>+인건비!$E$17</f>
        <v>165545</v>
      </c>
      <c r="K1350" s="150">
        <f>TRUNC(D1350*J1350)</f>
        <v>105948</v>
      </c>
      <c r="L1350" s="10"/>
    </row>
    <row r="1351" spans="1:12" ht="17.100000000000001" customHeight="1">
      <c r="A1351" s="143" t="s">
        <v>1319</v>
      </c>
      <c r="B1351" s="10" t="s">
        <v>348</v>
      </c>
      <c r="C1351" s="10" t="s">
        <v>665</v>
      </c>
      <c r="D1351" s="205">
        <v>0.15</v>
      </c>
      <c r="E1351" s="150">
        <f t="shared" si="71"/>
        <v>16500</v>
      </c>
      <c r="F1351" s="150"/>
      <c r="G1351" s="150"/>
      <c r="H1351" s="150">
        <f>+재료비!$K$36</f>
        <v>110000</v>
      </c>
      <c r="I1351" s="150">
        <f t="shared" ref="I1351:I1357" si="72">TRUNC(D1351*H1351)</f>
        <v>16500</v>
      </c>
      <c r="J1351" s="150"/>
      <c r="K1351" s="150"/>
      <c r="L1351" s="10"/>
    </row>
    <row r="1352" spans="1:12" ht="17.100000000000001" customHeight="1">
      <c r="A1352" s="143" t="s">
        <v>1131</v>
      </c>
      <c r="B1352" s="10" t="s">
        <v>679</v>
      </c>
      <c r="C1352" s="10" t="s">
        <v>665</v>
      </c>
      <c r="D1352" s="151">
        <v>1.5</v>
      </c>
      <c r="E1352" s="150">
        <f t="shared" si="71"/>
        <v>54000</v>
      </c>
      <c r="F1352" s="150"/>
      <c r="G1352" s="150"/>
      <c r="H1352" s="150">
        <f>+재료비!$K$56</f>
        <v>36000</v>
      </c>
      <c r="I1352" s="150">
        <f t="shared" si="72"/>
        <v>54000</v>
      </c>
      <c r="J1352" s="150"/>
      <c r="K1352" s="150"/>
      <c r="L1352" s="10"/>
    </row>
    <row r="1353" spans="1:12" ht="17.100000000000001" customHeight="1">
      <c r="A1353" s="143" t="s">
        <v>1132</v>
      </c>
      <c r="B1353" s="10" t="s">
        <v>679</v>
      </c>
      <c r="C1353" s="10" t="s">
        <v>665</v>
      </c>
      <c r="D1353" s="151">
        <v>0.5</v>
      </c>
      <c r="E1353" s="150">
        <f>+G1353+I1353+K1353</f>
        <v>82500</v>
      </c>
      <c r="F1353" s="150"/>
      <c r="G1353" s="150"/>
      <c r="H1353" s="150">
        <f>+재료비!$K$64</f>
        <v>165000</v>
      </c>
      <c r="I1353" s="150">
        <f>TRUNC(D1353*H1353)</f>
        <v>82500</v>
      </c>
      <c r="J1353" s="150"/>
      <c r="K1353" s="150"/>
      <c r="L1353" s="10"/>
    </row>
    <row r="1354" spans="1:12" ht="17.100000000000001" customHeight="1">
      <c r="A1354" s="143" t="s">
        <v>420</v>
      </c>
      <c r="B1354" s="10" t="s">
        <v>679</v>
      </c>
      <c r="C1354" s="10" t="s">
        <v>665</v>
      </c>
      <c r="D1354" s="205">
        <v>0.08</v>
      </c>
      <c r="E1354" s="150">
        <f t="shared" si="71"/>
        <v>4000</v>
      </c>
      <c r="F1354" s="150"/>
      <c r="G1354" s="150"/>
      <c r="H1354" s="150">
        <f>+재료비!$K$48</f>
        <v>50000</v>
      </c>
      <c r="I1354" s="150">
        <f t="shared" si="72"/>
        <v>4000</v>
      </c>
      <c r="J1354" s="150"/>
      <c r="K1354" s="150"/>
      <c r="L1354" s="10"/>
    </row>
    <row r="1355" spans="1:12" ht="17.100000000000001" customHeight="1">
      <c r="A1355" s="143" t="s">
        <v>418</v>
      </c>
      <c r="B1355" s="10" t="s">
        <v>679</v>
      </c>
      <c r="C1355" s="10" t="s">
        <v>665</v>
      </c>
      <c r="D1355" s="205">
        <v>0.08</v>
      </c>
      <c r="E1355" s="150">
        <f t="shared" si="71"/>
        <v>2800</v>
      </c>
      <c r="F1355" s="150"/>
      <c r="G1355" s="150"/>
      <c r="H1355" s="150">
        <f>+재료비!$K$52</f>
        <v>35000</v>
      </c>
      <c r="I1355" s="150">
        <f t="shared" si="72"/>
        <v>2800</v>
      </c>
      <c r="J1355" s="150"/>
      <c r="K1355" s="150"/>
      <c r="L1355" s="10"/>
    </row>
    <row r="1356" spans="1:12" ht="17.100000000000001" customHeight="1">
      <c r="A1356" s="143" t="s">
        <v>1136</v>
      </c>
      <c r="B1356" s="10" t="s">
        <v>349</v>
      </c>
      <c r="C1356" s="10" t="s">
        <v>665</v>
      </c>
      <c r="D1356" s="205">
        <v>0.08</v>
      </c>
      <c r="E1356" s="150">
        <f t="shared" si="71"/>
        <v>10400</v>
      </c>
      <c r="F1356" s="150"/>
      <c r="G1356" s="150"/>
      <c r="H1356" s="150">
        <f>+재료비!$K$44</f>
        <v>130000</v>
      </c>
      <c r="I1356" s="150">
        <f t="shared" si="72"/>
        <v>10400</v>
      </c>
      <c r="J1356" s="150"/>
      <c r="K1356" s="150"/>
      <c r="L1356" s="10"/>
    </row>
    <row r="1357" spans="1:12" ht="17.100000000000001" customHeight="1">
      <c r="A1357" s="143" t="s">
        <v>681</v>
      </c>
      <c r="B1357" s="10"/>
      <c r="C1357" s="10" t="s">
        <v>739</v>
      </c>
      <c r="D1357" s="151">
        <v>14.7</v>
      </c>
      <c r="E1357" s="150">
        <f t="shared" si="71"/>
        <v>22138</v>
      </c>
      <c r="F1357" s="150"/>
      <c r="G1357" s="150"/>
      <c r="H1357" s="150">
        <f>+재료비!$K$7</f>
        <v>1506</v>
      </c>
      <c r="I1357" s="150">
        <f t="shared" si="72"/>
        <v>22138</v>
      </c>
      <c r="J1357" s="150"/>
      <c r="K1357" s="150"/>
      <c r="L1357" s="10"/>
    </row>
    <row r="1358" spans="1:12" ht="17.100000000000001" customHeight="1">
      <c r="A1358" s="143" t="s">
        <v>668</v>
      </c>
      <c r="B1358" s="10" t="s">
        <v>1327</v>
      </c>
      <c r="C1358" s="10" t="s">
        <v>666</v>
      </c>
      <c r="D1358" s="151">
        <v>16</v>
      </c>
      <c r="E1358" s="150">
        <f t="shared" si="71"/>
        <v>3542</v>
      </c>
      <c r="F1358" s="150"/>
      <c r="G1358" s="150"/>
      <c r="H1358" s="150">
        <f>+I1357</f>
        <v>22138</v>
      </c>
      <c r="I1358" s="150">
        <f>TRUNC(D1358/100*H1358)</f>
        <v>3542</v>
      </c>
      <c r="J1358" s="150"/>
      <c r="K1358" s="150"/>
      <c r="L1358" s="10"/>
    </row>
    <row r="1359" spans="1:12" ht="17.100000000000001" customHeight="1">
      <c r="A1359" s="143" t="s">
        <v>868</v>
      </c>
      <c r="B1359" s="10" t="s">
        <v>864</v>
      </c>
      <c r="C1359" s="10" t="s">
        <v>770</v>
      </c>
      <c r="D1359" s="205">
        <v>2.5299999999999998</v>
      </c>
      <c r="E1359" s="150">
        <f t="shared" si="71"/>
        <v>70943</v>
      </c>
      <c r="F1359" s="150"/>
      <c r="G1359" s="150"/>
      <c r="H1359" s="150"/>
      <c r="I1359" s="150"/>
      <c r="J1359" s="150">
        <f>+기계손료!$J$40</f>
        <v>28041</v>
      </c>
      <c r="K1359" s="150">
        <f>TRUNC(D1359*J1359)</f>
        <v>70943</v>
      </c>
      <c r="L1359" s="10"/>
    </row>
    <row r="1360" spans="1:12" ht="17.100000000000001" customHeight="1">
      <c r="A1360" s="143" t="s">
        <v>701</v>
      </c>
      <c r="B1360" s="10"/>
      <c r="C1360" s="10"/>
      <c r="D1360" s="151"/>
      <c r="E1360" s="150">
        <f>SUM(E1347:E1359)</f>
        <v>764223</v>
      </c>
      <c r="F1360" s="150"/>
      <c r="G1360" s="150">
        <f>SUM(G1347:G1359)</f>
        <v>139186</v>
      </c>
      <c r="H1360" s="150"/>
      <c r="I1360" s="150">
        <f>SUM(I1347:I1359)</f>
        <v>195880</v>
      </c>
      <c r="J1360" s="150"/>
      <c r="K1360" s="150">
        <f>SUM(K1347:K1359)</f>
        <v>429157</v>
      </c>
      <c r="L1360" s="198"/>
    </row>
    <row r="1361" spans="1:12" ht="17.100000000000001" customHeight="1">
      <c r="A1361" s="143"/>
      <c r="B1361" s="10"/>
      <c r="C1361" s="10"/>
      <c r="D1361" s="151"/>
      <c r="E1361" s="150"/>
      <c r="F1361" s="150"/>
      <c r="G1361" s="150"/>
      <c r="H1361" s="150"/>
      <c r="I1361" s="150"/>
      <c r="J1361" s="150"/>
      <c r="K1361" s="150"/>
      <c r="L1361" s="198"/>
    </row>
    <row r="1362" spans="1:12" ht="17.100000000000001" customHeight="1">
      <c r="A1362" s="199" t="s">
        <v>682</v>
      </c>
      <c r="B1362" s="200" t="s">
        <v>1164</v>
      </c>
      <c r="C1362" s="201"/>
      <c r="D1362" s="202">
        <f>+집계표!$G$2</f>
        <v>1.1000000000000001</v>
      </c>
      <c r="E1362" s="203">
        <f>(G1362+I1362+K1362)</f>
        <v>153104</v>
      </c>
      <c r="F1362" s="203"/>
      <c r="G1362" s="203"/>
      <c r="H1362" s="203"/>
      <c r="I1362" s="203"/>
      <c r="J1362" s="203">
        <f>+G1360</f>
        <v>139186</v>
      </c>
      <c r="K1362" s="203">
        <f>TRUNC(D1362*J1362)</f>
        <v>153104</v>
      </c>
      <c r="L1362" s="10"/>
    </row>
    <row r="1363" spans="1:12" ht="17.100000000000001" customHeight="1">
      <c r="A1363" s="199" t="s">
        <v>670</v>
      </c>
      <c r="B1363" s="200" t="s">
        <v>425</v>
      </c>
      <c r="C1363" s="201"/>
      <c r="D1363" s="202">
        <f>+집계표!$H$2</f>
        <v>0.2</v>
      </c>
      <c r="E1363" s="203">
        <f>(G1363+I1363+K1363)</f>
        <v>58458</v>
      </c>
      <c r="F1363" s="203"/>
      <c r="G1363" s="203"/>
      <c r="H1363" s="203"/>
      <c r="I1363" s="203"/>
      <c r="J1363" s="203">
        <f>+J1362+K1362</f>
        <v>292290</v>
      </c>
      <c r="K1363" s="203">
        <f>TRUNC(D1363*J1363)</f>
        <v>58458</v>
      </c>
      <c r="L1363" s="10"/>
    </row>
    <row r="1364" spans="1:12" ht="17.100000000000001" customHeight="1">
      <c r="A1364" s="199" t="s">
        <v>718</v>
      </c>
      <c r="B1364" s="200"/>
      <c r="C1364" s="201"/>
      <c r="D1364" s="204"/>
      <c r="E1364" s="203">
        <f>SUM(E1360:E1363)</f>
        <v>975785</v>
      </c>
      <c r="F1364" s="203"/>
      <c r="G1364" s="203">
        <f>SUM(G1360:G1363)</f>
        <v>139186</v>
      </c>
      <c r="H1364" s="203"/>
      <c r="I1364" s="203">
        <f>SUM(I1360:I1363)</f>
        <v>195880</v>
      </c>
      <c r="J1364" s="203"/>
      <c r="K1364" s="203">
        <f>SUM(K1360:K1363)</f>
        <v>640719</v>
      </c>
      <c r="L1364" s="10"/>
    </row>
    <row r="1365" spans="1:12" ht="17.100000000000001" customHeight="1">
      <c r="A1365" s="199"/>
      <c r="B1365" s="139"/>
      <c r="C1365" s="10"/>
      <c r="D1365" s="151"/>
      <c r="E1365" s="150"/>
      <c r="F1365" s="150"/>
      <c r="G1365" s="150"/>
      <c r="H1365" s="150"/>
      <c r="I1365" s="150"/>
      <c r="J1365" s="150"/>
      <c r="K1365" s="150"/>
      <c r="L1365" s="10" t="s">
        <v>662</v>
      </c>
    </row>
    <row r="1366" spans="1:12" ht="17.100000000000001" customHeight="1">
      <c r="A1366" s="194" t="s">
        <v>2008</v>
      </c>
      <c r="B1366" s="191"/>
      <c r="C1366" s="10"/>
      <c r="D1366" s="10"/>
      <c r="E1366" s="195"/>
      <c r="F1366" s="196"/>
      <c r="G1366" s="195"/>
      <c r="H1366" s="196"/>
      <c r="I1366" s="195"/>
      <c r="J1366" s="196"/>
      <c r="K1366" s="195"/>
      <c r="L1366" s="207"/>
    </row>
    <row r="1367" spans="1:12" ht="17.100000000000001" customHeight="1">
      <c r="A1367" s="143" t="s">
        <v>1154</v>
      </c>
      <c r="B1367" s="139"/>
      <c r="C1367" s="10" t="s">
        <v>685</v>
      </c>
      <c r="D1367" s="205">
        <v>0.13</v>
      </c>
      <c r="E1367" s="150">
        <f t="shared" ref="E1367:E1377" si="73">+G1367+I1367+K1367</f>
        <v>35478</v>
      </c>
      <c r="F1367" s="150">
        <f>+인건비!$D$6</f>
        <v>272915</v>
      </c>
      <c r="G1367" s="150">
        <f>TRUNC(D1367*F1367)</f>
        <v>35478</v>
      </c>
      <c r="H1367" s="192"/>
      <c r="I1367" s="192"/>
      <c r="J1367" s="192"/>
      <c r="K1367" s="192"/>
      <c r="L1367" s="10"/>
    </row>
    <row r="1368" spans="1:12" ht="17.100000000000001" customHeight="1">
      <c r="A1368" s="143" t="s">
        <v>678</v>
      </c>
      <c r="B1368" s="10"/>
      <c r="C1368" s="10" t="s">
        <v>685</v>
      </c>
      <c r="D1368" s="205">
        <v>0.23</v>
      </c>
      <c r="E1368" s="150">
        <f t="shared" si="73"/>
        <v>51395</v>
      </c>
      <c r="F1368" s="150"/>
      <c r="G1368" s="150"/>
      <c r="H1368" s="150"/>
      <c r="I1368" s="150"/>
      <c r="J1368" s="150">
        <f>+인건비!$E$21</f>
        <v>223458</v>
      </c>
      <c r="K1368" s="150">
        <f>TRUNC(D1368*J1368)</f>
        <v>51395</v>
      </c>
      <c r="L1368" s="10"/>
    </row>
    <row r="1369" spans="1:12" ht="17.100000000000001" customHeight="1">
      <c r="A1369" s="143" t="s">
        <v>1187</v>
      </c>
      <c r="B1369" s="10"/>
      <c r="C1369" s="10" t="s">
        <v>685</v>
      </c>
      <c r="D1369" s="205">
        <v>0.17</v>
      </c>
      <c r="E1369" s="150">
        <f t="shared" si="73"/>
        <v>36417</v>
      </c>
      <c r="F1369" s="150"/>
      <c r="G1369" s="150"/>
      <c r="H1369" s="150"/>
      <c r="I1369" s="150"/>
      <c r="J1369" s="150">
        <f>+인건비!$E$18</f>
        <v>214222</v>
      </c>
      <c r="K1369" s="150">
        <f>TRUNC(D1369*J1369)</f>
        <v>36417</v>
      </c>
      <c r="L1369" s="10"/>
    </row>
    <row r="1370" spans="1:12" ht="17.100000000000001" customHeight="1">
      <c r="A1370" s="143" t="s">
        <v>1182</v>
      </c>
      <c r="B1370" s="10"/>
      <c r="C1370" s="10" t="s">
        <v>685</v>
      </c>
      <c r="D1370" s="205">
        <v>0.23</v>
      </c>
      <c r="E1370" s="150">
        <f t="shared" si="73"/>
        <v>38075</v>
      </c>
      <c r="F1370" s="150"/>
      <c r="G1370" s="150"/>
      <c r="H1370" s="150"/>
      <c r="I1370" s="150"/>
      <c r="J1370" s="150">
        <f>+인건비!$E$17</f>
        <v>165545</v>
      </c>
      <c r="K1370" s="150">
        <f>TRUNC(D1370*J1370)</f>
        <v>38075</v>
      </c>
      <c r="L1370" s="10"/>
    </row>
    <row r="1371" spans="1:12" ht="17.100000000000001" customHeight="1">
      <c r="A1371" s="143" t="s">
        <v>1467</v>
      </c>
      <c r="B1371" s="10" t="s">
        <v>1470</v>
      </c>
      <c r="C1371" s="10" t="s">
        <v>665</v>
      </c>
      <c r="D1371" s="205">
        <v>0.02</v>
      </c>
      <c r="E1371" s="150">
        <f t="shared" si="73"/>
        <v>11000</v>
      </c>
      <c r="F1371" s="150"/>
      <c r="G1371" s="150"/>
      <c r="H1371" s="150">
        <f>+재료비!$K$40</f>
        <v>550000</v>
      </c>
      <c r="I1371" s="150">
        <f>TRUNC(D1371*H1371)</f>
        <v>11000</v>
      </c>
      <c r="J1371" s="150"/>
      <c r="K1371" s="150"/>
      <c r="L1371" s="10"/>
    </row>
    <row r="1372" spans="1:12" ht="17.100000000000001" customHeight="1">
      <c r="A1372" s="143" t="s">
        <v>1131</v>
      </c>
      <c r="B1372" s="10" t="s">
        <v>679</v>
      </c>
      <c r="C1372" s="10" t="s">
        <v>665</v>
      </c>
      <c r="D1372" s="151">
        <v>0.8</v>
      </c>
      <c r="E1372" s="150">
        <f t="shared" si="73"/>
        <v>28800</v>
      </c>
      <c r="F1372" s="150"/>
      <c r="G1372" s="150"/>
      <c r="H1372" s="150">
        <f>+재료비!$K$56</f>
        <v>36000</v>
      </c>
      <c r="I1372" s="150">
        <f>TRUNC(D1372*H1372)</f>
        <v>28800</v>
      </c>
      <c r="J1372" s="150"/>
      <c r="K1372" s="150"/>
      <c r="L1372" s="10"/>
    </row>
    <row r="1373" spans="1:12" ht="17.100000000000001" customHeight="1">
      <c r="A1373" s="143" t="s">
        <v>1348</v>
      </c>
      <c r="B1373" s="10" t="s">
        <v>679</v>
      </c>
      <c r="C1373" s="10" t="s">
        <v>665</v>
      </c>
      <c r="D1373" s="205">
        <v>0.02</v>
      </c>
      <c r="E1373" s="150">
        <f t="shared" si="73"/>
        <v>1000</v>
      </c>
      <c r="F1373" s="150"/>
      <c r="G1373" s="150"/>
      <c r="H1373" s="150">
        <f>+재료비!$K$60</f>
        <v>50000</v>
      </c>
      <c r="I1373" s="150">
        <f>TRUNC(D1373*H1373)</f>
        <v>1000</v>
      </c>
      <c r="J1373" s="150"/>
      <c r="K1373" s="150"/>
      <c r="L1373" s="10"/>
    </row>
    <row r="1374" spans="1:12" ht="17.100000000000001" customHeight="1">
      <c r="A1374" s="143" t="s">
        <v>1339</v>
      </c>
      <c r="B1374" s="10" t="s">
        <v>679</v>
      </c>
      <c r="C1374" s="10" t="s">
        <v>665</v>
      </c>
      <c r="D1374" s="151">
        <v>0.1</v>
      </c>
      <c r="E1374" s="150">
        <f t="shared" si="73"/>
        <v>1700</v>
      </c>
      <c r="F1374" s="150"/>
      <c r="G1374" s="150"/>
      <c r="H1374" s="150">
        <f>+재료비!$K$68</f>
        <v>17000</v>
      </c>
      <c r="I1374" s="150">
        <f>TRUNC(D1374*H1374)</f>
        <v>1700</v>
      </c>
      <c r="J1374" s="150"/>
      <c r="K1374" s="150"/>
      <c r="L1374" s="10"/>
    </row>
    <row r="1375" spans="1:12" ht="17.100000000000001" customHeight="1">
      <c r="A1375" s="143" t="s">
        <v>681</v>
      </c>
      <c r="B1375" s="10"/>
      <c r="C1375" s="10" t="s">
        <v>739</v>
      </c>
      <c r="D1375" s="151">
        <v>5.6</v>
      </c>
      <c r="E1375" s="150">
        <f t="shared" si="73"/>
        <v>8433</v>
      </c>
      <c r="F1375" s="150"/>
      <c r="G1375" s="150"/>
      <c r="H1375" s="150">
        <f>+재료비!$K$7</f>
        <v>1506</v>
      </c>
      <c r="I1375" s="150">
        <f>TRUNC(D1375*H1375)</f>
        <v>8433</v>
      </c>
      <c r="J1375" s="150"/>
      <c r="K1375" s="150"/>
      <c r="L1375" s="10"/>
    </row>
    <row r="1376" spans="1:12" ht="17.100000000000001" customHeight="1">
      <c r="A1376" s="143" t="s">
        <v>668</v>
      </c>
      <c r="B1376" s="10" t="s">
        <v>1327</v>
      </c>
      <c r="C1376" s="10" t="s">
        <v>666</v>
      </c>
      <c r="D1376" s="151">
        <v>16</v>
      </c>
      <c r="E1376" s="150">
        <f t="shared" si="73"/>
        <v>1349</v>
      </c>
      <c r="F1376" s="150"/>
      <c r="G1376" s="150"/>
      <c r="H1376" s="150">
        <f>+I1375</f>
        <v>8433</v>
      </c>
      <c r="I1376" s="150">
        <f>TRUNC(D1376/100*H1376)</f>
        <v>1349</v>
      </c>
      <c r="J1376" s="150"/>
      <c r="K1376" s="150"/>
      <c r="L1376" s="10"/>
    </row>
    <row r="1377" spans="1:12" ht="17.100000000000001" customHeight="1">
      <c r="A1377" s="143" t="s">
        <v>868</v>
      </c>
      <c r="B1377" s="10" t="s">
        <v>864</v>
      </c>
      <c r="C1377" s="10" t="s">
        <v>770</v>
      </c>
      <c r="D1377" s="205">
        <v>0.96</v>
      </c>
      <c r="E1377" s="150">
        <f t="shared" si="73"/>
        <v>26919</v>
      </c>
      <c r="F1377" s="150"/>
      <c r="G1377" s="150"/>
      <c r="H1377" s="150"/>
      <c r="I1377" s="150"/>
      <c r="J1377" s="150">
        <f>+기계손료!$J$40</f>
        <v>28041</v>
      </c>
      <c r="K1377" s="150">
        <f>TRUNC(D1377*J1377)</f>
        <v>26919</v>
      </c>
      <c r="L1377" s="10"/>
    </row>
    <row r="1378" spans="1:12" ht="17.100000000000001" customHeight="1">
      <c r="A1378" s="143" t="s">
        <v>701</v>
      </c>
      <c r="B1378" s="10"/>
      <c r="C1378" s="10"/>
      <c r="D1378" s="151"/>
      <c r="E1378" s="150">
        <f>SUM(E1367:E1377)</f>
        <v>240566</v>
      </c>
      <c r="F1378" s="150"/>
      <c r="G1378" s="150">
        <f>SUM(G1367:G1377)</f>
        <v>35478</v>
      </c>
      <c r="H1378" s="150"/>
      <c r="I1378" s="150">
        <f>SUM(I1367:I1377)</f>
        <v>52282</v>
      </c>
      <c r="J1378" s="150"/>
      <c r="K1378" s="150">
        <f>SUM(K1367:K1377)</f>
        <v>152806</v>
      </c>
      <c r="L1378" s="198"/>
    </row>
    <row r="1379" spans="1:12" ht="17.100000000000001" customHeight="1">
      <c r="A1379" s="143"/>
      <c r="B1379" s="10"/>
      <c r="C1379" s="10"/>
      <c r="D1379" s="151"/>
      <c r="E1379" s="150"/>
      <c r="F1379" s="150"/>
      <c r="G1379" s="150"/>
      <c r="H1379" s="150"/>
      <c r="I1379" s="150"/>
      <c r="J1379" s="150"/>
      <c r="K1379" s="150"/>
      <c r="L1379" s="198"/>
    </row>
    <row r="1380" spans="1:12" ht="17.100000000000001" customHeight="1">
      <c r="A1380" s="199" t="s">
        <v>682</v>
      </c>
      <c r="B1380" s="200" t="s">
        <v>1164</v>
      </c>
      <c r="C1380" s="201"/>
      <c r="D1380" s="202">
        <f>+집계표!$G$2</f>
        <v>1.1000000000000001</v>
      </c>
      <c r="E1380" s="203">
        <f>(G1380+I1380+K1380)</f>
        <v>39025</v>
      </c>
      <c r="F1380" s="203"/>
      <c r="G1380" s="203"/>
      <c r="H1380" s="203"/>
      <c r="I1380" s="203"/>
      <c r="J1380" s="203">
        <f>+G1378</f>
        <v>35478</v>
      </c>
      <c r="K1380" s="203">
        <f>TRUNC(D1380*J1380)</f>
        <v>39025</v>
      </c>
      <c r="L1380" s="10"/>
    </row>
    <row r="1381" spans="1:12" ht="17.100000000000001" customHeight="1">
      <c r="A1381" s="199" t="s">
        <v>670</v>
      </c>
      <c r="B1381" s="200" t="s">
        <v>425</v>
      </c>
      <c r="C1381" s="201"/>
      <c r="D1381" s="202">
        <f>+집계표!$H$2</f>
        <v>0.2</v>
      </c>
      <c r="E1381" s="203">
        <f>(G1381+I1381+K1381)</f>
        <v>14900</v>
      </c>
      <c r="F1381" s="203"/>
      <c r="G1381" s="203"/>
      <c r="H1381" s="203"/>
      <c r="I1381" s="203"/>
      <c r="J1381" s="203">
        <f>+J1380+K1380</f>
        <v>74503</v>
      </c>
      <c r="K1381" s="203">
        <f>TRUNC(D1381*J1381)</f>
        <v>14900</v>
      </c>
      <c r="L1381" s="10"/>
    </row>
    <row r="1382" spans="1:12" ht="17.100000000000001" customHeight="1">
      <c r="A1382" s="199" t="s">
        <v>718</v>
      </c>
      <c r="B1382" s="200"/>
      <c r="C1382" s="201"/>
      <c r="D1382" s="204"/>
      <c r="E1382" s="203">
        <f>SUM(E1378:E1381)</f>
        <v>294491</v>
      </c>
      <c r="F1382" s="203"/>
      <c r="G1382" s="203">
        <f>SUM(G1378:G1381)</f>
        <v>35478</v>
      </c>
      <c r="H1382" s="203"/>
      <c r="I1382" s="203">
        <f>SUM(I1378:I1381)</f>
        <v>52282</v>
      </c>
      <c r="J1382" s="203"/>
      <c r="K1382" s="203">
        <f>SUM(K1378:K1381)</f>
        <v>206731</v>
      </c>
      <c r="L1382" s="10"/>
    </row>
    <row r="1383" spans="1:12" ht="17.100000000000001" customHeight="1">
      <c r="A1383" s="199"/>
      <c r="B1383" s="139"/>
      <c r="C1383" s="10"/>
      <c r="D1383" s="151"/>
      <c r="E1383" s="150"/>
      <c r="F1383" s="150"/>
      <c r="G1383" s="150"/>
      <c r="H1383" s="192"/>
      <c r="I1383" s="150"/>
      <c r="J1383" s="150"/>
      <c r="K1383" s="150"/>
      <c r="L1383" s="10"/>
    </row>
    <row r="1384" spans="1:12" ht="17.100000000000001" customHeight="1">
      <c r="A1384" s="194" t="s">
        <v>2009</v>
      </c>
      <c r="B1384" s="191"/>
      <c r="C1384" s="10"/>
      <c r="D1384" s="10"/>
      <c r="E1384" s="195"/>
      <c r="F1384" s="196"/>
      <c r="G1384" s="195"/>
      <c r="H1384" s="196"/>
      <c r="I1384" s="195"/>
      <c r="J1384" s="196"/>
      <c r="K1384" s="195"/>
      <c r="L1384" s="207"/>
    </row>
    <row r="1385" spans="1:12" ht="17.100000000000001" customHeight="1">
      <c r="A1385" s="143" t="s">
        <v>1154</v>
      </c>
      <c r="B1385" s="139"/>
      <c r="C1385" s="10" t="s">
        <v>685</v>
      </c>
      <c r="D1385" s="205">
        <v>0.14000000000000001</v>
      </c>
      <c r="E1385" s="150">
        <f t="shared" ref="E1385:E1395" si="74">+G1385+I1385+K1385</f>
        <v>38208</v>
      </c>
      <c r="F1385" s="150">
        <f>+인건비!$D$6</f>
        <v>272915</v>
      </c>
      <c r="G1385" s="150">
        <f>TRUNC(D1385*F1385)</f>
        <v>38208</v>
      </c>
      <c r="H1385" s="192"/>
      <c r="I1385" s="192"/>
      <c r="J1385" s="192"/>
      <c r="K1385" s="192"/>
      <c r="L1385" s="10"/>
    </row>
    <row r="1386" spans="1:12" ht="17.100000000000001" customHeight="1">
      <c r="A1386" s="143" t="s">
        <v>678</v>
      </c>
      <c r="B1386" s="10"/>
      <c r="C1386" s="10" t="s">
        <v>685</v>
      </c>
      <c r="D1386" s="205">
        <v>0.25</v>
      </c>
      <c r="E1386" s="150">
        <f t="shared" si="74"/>
        <v>55864</v>
      </c>
      <c r="F1386" s="150"/>
      <c r="G1386" s="150"/>
      <c r="H1386" s="150"/>
      <c r="I1386" s="150"/>
      <c r="J1386" s="150">
        <f>+인건비!$E$21</f>
        <v>223458</v>
      </c>
      <c r="K1386" s="150">
        <f>TRUNC(D1386*J1386)</f>
        <v>55864</v>
      </c>
      <c r="L1386" s="10"/>
    </row>
    <row r="1387" spans="1:12" ht="17.100000000000001" customHeight="1">
      <c r="A1387" s="143" t="s">
        <v>1187</v>
      </c>
      <c r="B1387" s="10"/>
      <c r="C1387" s="10" t="s">
        <v>685</v>
      </c>
      <c r="D1387" s="205">
        <v>0.19</v>
      </c>
      <c r="E1387" s="150">
        <f t="shared" si="74"/>
        <v>40702</v>
      </c>
      <c r="F1387" s="150"/>
      <c r="G1387" s="150"/>
      <c r="H1387" s="150"/>
      <c r="I1387" s="150"/>
      <c r="J1387" s="150">
        <f>+인건비!$E$18</f>
        <v>214222</v>
      </c>
      <c r="K1387" s="150">
        <f>TRUNC(D1387*J1387)</f>
        <v>40702</v>
      </c>
      <c r="L1387" s="10"/>
    </row>
    <row r="1388" spans="1:12" ht="17.100000000000001" customHeight="1">
      <c r="A1388" s="143" t="s">
        <v>1182</v>
      </c>
      <c r="B1388" s="10"/>
      <c r="C1388" s="10" t="s">
        <v>685</v>
      </c>
      <c r="D1388" s="205">
        <v>0.25</v>
      </c>
      <c r="E1388" s="150">
        <f t="shared" si="74"/>
        <v>41386</v>
      </c>
      <c r="F1388" s="150"/>
      <c r="G1388" s="150"/>
      <c r="H1388" s="150"/>
      <c r="I1388" s="150"/>
      <c r="J1388" s="150">
        <f>+인건비!$E$17</f>
        <v>165545</v>
      </c>
      <c r="K1388" s="150">
        <f>TRUNC(D1388*J1388)</f>
        <v>41386</v>
      </c>
      <c r="L1388" s="10"/>
    </row>
    <row r="1389" spans="1:12" ht="17.100000000000001" customHeight="1">
      <c r="A1389" s="143" t="s">
        <v>1467</v>
      </c>
      <c r="B1389" s="10" t="s">
        <v>1470</v>
      </c>
      <c r="C1389" s="10" t="s">
        <v>665</v>
      </c>
      <c r="D1389" s="206">
        <v>2.5000000000000001E-2</v>
      </c>
      <c r="E1389" s="150">
        <f t="shared" si="74"/>
        <v>13750</v>
      </c>
      <c r="F1389" s="150"/>
      <c r="G1389" s="150"/>
      <c r="H1389" s="150">
        <f>+재료비!$K$40</f>
        <v>550000</v>
      </c>
      <c r="I1389" s="150">
        <f>TRUNC(D1389*H1389)</f>
        <v>13750</v>
      </c>
      <c r="J1389" s="150"/>
      <c r="K1389" s="150"/>
      <c r="L1389" s="10"/>
    </row>
    <row r="1390" spans="1:12" ht="17.100000000000001" customHeight="1">
      <c r="A1390" s="143" t="s">
        <v>1131</v>
      </c>
      <c r="B1390" s="10" t="s">
        <v>679</v>
      </c>
      <c r="C1390" s="10" t="s">
        <v>665</v>
      </c>
      <c r="D1390" s="151">
        <v>1</v>
      </c>
      <c r="E1390" s="150">
        <f t="shared" si="74"/>
        <v>36000</v>
      </c>
      <c r="F1390" s="150"/>
      <c r="G1390" s="150"/>
      <c r="H1390" s="150">
        <f>+재료비!$K$56</f>
        <v>36000</v>
      </c>
      <c r="I1390" s="150">
        <f>TRUNC(D1390*H1390)</f>
        <v>36000</v>
      </c>
      <c r="J1390" s="150"/>
      <c r="K1390" s="150"/>
      <c r="L1390" s="10"/>
    </row>
    <row r="1391" spans="1:12" ht="17.100000000000001" customHeight="1">
      <c r="A1391" s="143" t="s">
        <v>1348</v>
      </c>
      <c r="B1391" s="10" t="s">
        <v>679</v>
      </c>
      <c r="C1391" s="10" t="s">
        <v>665</v>
      </c>
      <c r="D1391" s="206">
        <v>2.5000000000000001E-2</v>
      </c>
      <c r="E1391" s="150">
        <f t="shared" si="74"/>
        <v>1250</v>
      </c>
      <c r="F1391" s="150"/>
      <c r="G1391" s="150"/>
      <c r="H1391" s="150">
        <f>+재료비!$K$60</f>
        <v>50000</v>
      </c>
      <c r="I1391" s="150">
        <f>TRUNC(D1391*H1391)</f>
        <v>1250</v>
      </c>
      <c r="J1391" s="150"/>
      <c r="K1391" s="150"/>
      <c r="L1391" s="10"/>
    </row>
    <row r="1392" spans="1:12" ht="17.100000000000001" customHeight="1">
      <c r="A1392" s="143" t="s">
        <v>1339</v>
      </c>
      <c r="B1392" s="10" t="s">
        <v>679</v>
      </c>
      <c r="C1392" s="10" t="s">
        <v>665</v>
      </c>
      <c r="D1392" s="151">
        <v>0.1</v>
      </c>
      <c r="E1392" s="150">
        <f t="shared" si="74"/>
        <v>1700</v>
      </c>
      <c r="F1392" s="150"/>
      <c r="G1392" s="150"/>
      <c r="H1392" s="150">
        <f>+재료비!$K$68</f>
        <v>17000</v>
      </c>
      <c r="I1392" s="150">
        <f>TRUNC(D1392*H1392)</f>
        <v>1700</v>
      </c>
      <c r="J1392" s="150"/>
      <c r="K1392" s="150"/>
      <c r="L1392" s="10"/>
    </row>
    <row r="1393" spans="1:12" ht="17.100000000000001" customHeight="1">
      <c r="A1393" s="143" t="s">
        <v>681</v>
      </c>
      <c r="B1393" s="10"/>
      <c r="C1393" s="10" t="s">
        <v>739</v>
      </c>
      <c r="D1393" s="151">
        <v>6.4</v>
      </c>
      <c r="E1393" s="150">
        <f t="shared" si="74"/>
        <v>9638</v>
      </c>
      <c r="F1393" s="150"/>
      <c r="G1393" s="150"/>
      <c r="H1393" s="150">
        <f>+재료비!$K$7</f>
        <v>1506</v>
      </c>
      <c r="I1393" s="150">
        <f>TRUNC(D1393*H1393)</f>
        <v>9638</v>
      </c>
      <c r="J1393" s="150"/>
      <c r="K1393" s="150"/>
      <c r="L1393" s="10"/>
    </row>
    <row r="1394" spans="1:12" ht="17.100000000000001" customHeight="1">
      <c r="A1394" s="143" t="s">
        <v>668</v>
      </c>
      <c r="B1394" s="10" t="s">
        <v>1327</v>
      </c>
      <c r="C1394" s="10" t="s">
        <v>666</v>
      </c>
      <c r="D1394" s="151">
        <v>16</v>
      </c>
      <c r="E1394" s="150">
        <f t="shared" si="74"/>
        <v>1542</v>
      </c>
      <c r="F1394" s="150"/>
      <c r="G1394" s="150"/>
      <c r="H1394" s="150">
        <f>+I1393</f>
        <v>9638</v>
      </c>
      <c r="I1394" s="150">
        <f>TRUNC(D1394/100*H1394)</f>
        <v>1542</v>
      </c>
      <c r="J1394" s="150"/>
      <c r="K1394" s="150"/>
      <c r="L1394" s="10"/>
    </row>
    <row r="1395" spans="1:12" ht="17.100000000000001" customHeight="1">
      <c r="A1395" s="143" t="s">
        <v>868</v>
      </c>
      <c r="B1395" s="10" t="s">
        <v>864</v>
      </c>
      <c r="C1395" s="10" t="s">
        <v>770</v>
      </c>
      <c r="D1395" s="151">
        <v>1.1000000000000001</v>
      </c>
      <c r="E1395" s="150">
        <f t="shared" si="74"/>
        <v>30845</v>
      </c>
      <c r="F1395" s="150"/>
      <c r="G1395" s="150"/>
      <c r="H1395" s="150"/>
      <c r="I1395" s="150"/>
      <c r="J1395" s="150">
        <f>+기계손료!$J$40</f>
        <v>28041</v>
      </c>
      <c r="K1395" s="150">
        <f>TRUNC(D1395*J1395)</f>
        <v>30845</v>
      </c>
      <c r="L1395" s="10"/>
    </row>
    <row r="1396" spans="1:12" ht="17.100000000000001" customHeight="1">
      <c r="A1396" s="143" t="s">
        <v>701</v>
      </c>
      <c r="B1396" s="10"/>
      <c r="C1396" s="10"/>
      <c r="D1396" s="151"/>
      <c r="E1396" s="150">
        <f>SUM(E1385:E1395)</f>
        <v>270885</v>
      </c>
      <c r="F1396" s="150"/>
      <c r="G1396" s="150">
        <f>SUM(G1385:G1395)</f>
        <v>38208</v>
      </c>
      <c r="H1396" s="150"/>
      <c r="I1396" s="150">
        <f>SUM(I1385:I1395)</f>
        <v>63880</v>
      </c>
      <c r="J1396" s="150"/>
      <c r="K1396" s="150">
        <f>SUM(K1385:K1395)</f>
        <v>168797</v>
      </c>
      <c r="L1396" s="198"/>
    </row>
    <row r="1397" spans="1:12" ht="17.100000000000001" customHeight="1">
      <c r="A1397" s="143"/>
      <c r="B1397" s="10"/>
      <c r="C1397" s="10"/>
      <c r="D1397" s="151"/>
      <c r="E1397" s="150"/>
      <c r="F1397" s="150"/>
      <c r="G1397" s="150"/>
      <c r="H1397" s="150"/>
      <c r="I1397" s="150"/>
      <c r="J1397" s="150"/>
      <c r="K1397" s="150"/>
      <c r="L1397" s="198"/>
    </row>
    <row r="1398" spans="1:12" ht="17.100000000000001" customHeight="1">
      <c r="A1398" s="199" t="s">
        <v>682</v>
      </c>
      <c r="B1398" s="200" t="s">
        <v>1164</v>
      </c>
      <c r="C1398" s="201"/>
      <c r="D1398" s="202">
        <f>+집계표!$G$2</f>
        <v>1.1000000000000001</v>
      </c>
      <c r="E1398" s="203">
        <f>(G1398+I1398+K1398)</f>
        <v>42028</v>
      </c>
      <c r="F1398" s="203"/>
      <c r="G1398" s="203"/>
      <c r="H1398" s="203"/>
      <c r="I1398" s="203"/>
      <c r="J1398" s="203">
        <f>+G1396</f>
        <v>38208</v>
      </c>
      <c r="K1398" s="203">
        <f>TRUNC(D1398*J1398)</f>
        <v>42028</v>
      </c>
      <c r="L1398" s="10"/>
    </row>
    <row r="1399" spans="1:12" ht="17.100000000000001" customHeight="1">
      <c r="A1399" s="199" t="s">
        <v>670</v>
      </c>
      <c r="B1399" s="200" t="s">
        <v>425</v>
      </c>
      <c r="C1399" s="201"/>
      <c r="D1399" s="202">
        <f>+집계표!$H$2</f>
        <v>0.2</v>
      </c>
      <c r="E1399" s="203">
        <f>(G1399+I1399+K1399)</f>
        <v>16047</v>
      </c>
      <c r="F1399" s="203"/>
      <c r="G1399" s="203"/>
      <c r="H1399" s="203"/>
      <c r="I1399" s="203"/>
      <c r="J1399" s="203">
        <f>+J1398+K1398</f>
        <v>80236</v>
      </c>
      <c r="K1399" s="203">
        <f>TRUNC(D1399*J1399)</f>
        <v>16047</v>
      </c>
      <c r="L1399" s="10"/>
    </row>
    <row r="1400" spans="1:12" ht="17.100000000000001" customHeight="1">
      <c r="A1400" s="199" t="s">
        <v>718</v>
      </c>
      <c r="B1400" s="200"/>
      <c r="C1400" s="201"/>
      <c r="D1400" s="204"/>
      <c r="E1400" s="203">
        <f>SUM(E1396:E1399)</f>
        <v>328960</v>
      </c>
      <c r="F1400" s="203"/>
      <c r="G1400" s="203">
        <f>SUM(G1396:G1399)</f>
        <v>38208</v>
      </c>
      <c r="H1400" s="203"/>
      <c r="I1400" s="203">
        <f>SUM(I1396:I1399)</f>
        <v>63880</v>
      </c>
      <c r="J1400" s="203"/>
      <c r="K1400" s="203">
        <f>SUM(K1396:K1399)</f>
        <v>226872</v>
      </c>
      <c r="L1400" s="10"/>
    </row>
    <row r="1401" spans="1:12" ht="17.100000000000001" customHeight="1">
      <c r="A1401" s="199"/>
      <c r="B1401" s="139"/>
      <c r="C1401" s="10"/>
      <c r="D1401" s="151"/>
      <c r="E1401" s="150"/>
      <c r="F1401" s="150"/>
      <c r="G1401" s="150"/>
      <c r="H1401" s="192"/>
      <c r="I1401" s="150"/>
      <c r="J1401" s="150"/>
      <c r="K1401" s="150"/>
      <c r="L1401" s="10"/>
    </row>
    <row r="1402" spans="1:12" ht="17.100000000000001" customHeight="1">
      <c r="A1402" s="194" t="s">
        <v>2019</v>
      </c>
      <c r="B1402" s="191"/>
      <c r="C1402" s="10"/>
      <c r="D1402" s="10"/>
      <c r="E1402" s="195"/>
      <c r="F1402" s="196"/>
      <c r="G1402" s="195"/>
      <c r="H1402" s="196"/>
      <c r="I1402" s="195"/>
      <c r="J1402" s="196"/>
      <c r="K1402" s="195"/>
      <c r="L1402" s="207"/>
    </row>
    <row r="1403" spans="1:12" ht="17.100000000000001" customHeight="1">
      <c r="A1403" s="143" t="s">
        <v>1154</v>
      </c>
      <c r="B1403" s="139"/>
      <c r="C1403" s="10" t="s">
        <v>685</v>
      </c>
      <c r="D1403" s="205">
        <v>0.13</v>
      </c>
      <c r="E1403" s="150">
        <f t="shared" ref="E1403:E1413" si="75">+G1403+I1403+K1403</f>
        <v>35478</v>
      </c>
      <c r="F1403" s="150">
        <f>+인건비!$D$6</f>
        <v>272915</v>
      </c>
      <c r="G1403" s="150">
        <f>TRUNC(D1403*F1403)</f>
        <v>35478</v>
      </c>
      <c r="H1403" s="192"/>
      <c r="I1403" s="192"/>
      <c r="J1403" s="192"/>
      <c r="K1403" s="192"/>
      <c r="L1403" s="10"/>
    </row>
    <row r="1404" spans="1:12" ht="17.100000000000001" customHeight="1">
      <c r="A1404" s="143" t="s">
        <v>678</v>
      </c>
      <c r="B1404" s="10"/>
      <c r="C1404" s="10" t="s">
        <v>685</v>
      </c>
      <c r="D1404" s="205">
        <v>0.31</v>
      </c>
      <c r="E1404" s="150">
        <f t="shared" si="75"/>
        <v>69271</v>
      </c>
      <c r="F1404" s="150"/>
      <c r="G1404" s="150"/>
      <c r="H1404" s="150"/>
      <c r="I1404" s="150"/>
      <c r="J1404" s="150">
        <f>+인건비!$E$21</f>
        <v>223458</v>
      </c>
      <c r="K1404" s="150">
        <f>TRUNC(D1404*J1404)</f>
        <v>69271</v>
      </c>
      <c r="L1404" s="10"/>
    </row>
    <row r="1405" spans="1:12" ht="17.100000000000001" customHeight="1">
      <c r="A1405" s="143" t="s">
        <v>1187</v>
      </c>
      <c r="B1405" s="10"/>
      <c r="C1405" s="10" t="s">
        <v>685</v>
      </c>
      <c r="D1405" s="205">
        <v>0.16</v>
      </c>
      <c r="E1405" s="150">
        <f t="shared" si="75"/>
        <v>34275</v>
      </c>
      <c r="F1405" s="150"/>
      <c r="G1405" s="150"/>
      <c r="H1405" s="150"/>
      <c r="I1405" s="150"/>
      <c r="J1405" s="150">
        <f>+인건비!$E$18</f>
        <v>214222</v>
      </c>
      <c r="K1405" s="150">
        <f>TRUNC(D1405*J1405)</f>
        <v>34275</v>
      </c>
      <c r="L1405" s="10"/>
    </row>
    <row r="1406" spans="1:12" ht="17.100000000000001" customHeight="1">
      <c r="A1406" s="143" t="s">
        <v>1182</v>
      </c>
      <c r="B1406" s="10"/>
      <c r="C1406" s="10" t="s">
        <v>685</v>
      </c>
      <c r="D1406" s="205">
        <v>0.31</v>
      </c>
      <c r="E1406" s="150">
        <f t="shared" si="75"/>
        <v>51318</v>
      </c>
      <c r="F1406" s="150"/>
      <c r="G1406" s="150"/>
      <c r="H1406" s="150"/>
      <c r="I1406" s="150"/>
      <c r="J1406" s="150">
        <f>+인건비!$E$17</f>
        <v>165545</v>
      </c>
      <c r="K1406" s="150">
        <f>TRUNC(D1406*J1406)</f>
        <v>51318</v>
      </c>
      <c r="L1406" s="10"/>
    </row>
    <row r="1407" spans="1:12" ht="17.100000000000001" customHeight="1">
      <c r="A1407" s="143" t="s">
        <v>1467</v>
      </c>
      <c r="B1407" s="10" t="s">
        <v>1470</v>
      </c>
      <c r="C1407" s="10" t="s">
        <v>665</v>
      </c>
      <c r="D1407" s="206">
        <v>2.5000000000000001E-2</v>
      </c>
      <c r="E1407" s="150">
        <f t="shared" si="75"/>
        <v>13750</v>
      </c>
      <c r="F1407" s="150"/>
      <c r="G1407" s="150"/>
      <c r="H1407" s="150">
        <f>+재료비!$K$40</f>
        <v>550000</v>
      </c>
      <c r="I1407" s="150">
        <f>TRUNC(D1407*H1407)</f>
        <v>13750</v>
      </c>
      <c r="J1407" s="150"/>
      <c r="K1407" s="150"/>
      <c r="L1407" s="10"/>
    </row>
    <row r="1408" spans="1:12" ht="17.100000000000001" customHeight="1">
      <c r="A1408" s="143" t="s">
        <v>1131</v>
      </c>
      <c r="B1408" s="10" t="s">
        <v>679</v>
      </c>
      <c r="C1408" s="10" t="s">
        <v>665</v>
      </c>
      <c r="D1408" s="151">
        <v>1</v>
      </c>
      <c r="E1408" s="150">
        <f t="shared" si="75"/>
        <v>36000</v>
      </c>
      <c r="F1408" s="150"/>
      <c r="G1408" s="150"/>
      <c r="H1408" s="150">
        <f>+재료비!$K$56</f>
        <v>36000</v>
      </c>
      <c r="I1408" s="150">
        <f>TRUNC(D1408*H1408)</f>
        <v>36000</v>
      </c>
      <c r="J1408" s="150"/>
      <c r="K1408" s="150"/>
      <c r="L1408" s="10"/>
    </row>
    <row r="1409" spans="1:12" ht="17.100000000000001" customHeight="1">
      <c r="A1409" s="143" t="s">
        <v>1348</v>
      </c>
      <c r="B1409" s="10" t="s">
        <v>679</v>
      </c>
      <c r="C1409" s="10" t="s">
        <v>665</v>
      </c>
      <c r="D1409" s="206">
        <v>2.5000000000000001E-2</v>
      </c>
      <c r="E1409" s="150">
        <f t="shared" si="75"/>
        <v>1250</v>
      </c>
      <c r="F1409" s="150"/>
      <c r="G1409" s="150"/>
      <c r="H1409" s="150">
        <f>+재료비!$K$60</f>
        <v>50000</v>
      </c>
      <c r="I1409" s="150">
        <f>TRUNC(D1409*H1409)</f>
        <v>1250</v>
      </c>
      <c r="J1409" s="150"/>
      <c r="K1409" s="150"/>
      <c r="L1409" s="10"/>
    </row>
    <row r="1410" spans="1:12" ht="17.100000000000001" customHeight="1">
      <c r="A1410" s="143" t="s">
        <v>1339</v>
      </c>
      <c r="B1410" s="10" t="s">
        <v>679</v>
      </c>
      <c r="C1410" s="10" t="s">
        <v>665</v>
      </c>
      <c r="D1410" s="151">
        <v>0.1</v>
      </c>
      <c r="E1410" s="150">
        <f t="shared" si="75"/>
        <v>1700</v>
      </c>
      <c r="F1410" s="150"/>
      <c r="G1410" s="150"/>
      <c r="H1410" s="150">
        <f>+재료비!$K$68</f>
        <v>17000</v>
      </c>
      <c r="I1410" s="150">
        <f>TRUNC(D1410*H1410)</f>
        <v>1700</v>
      </c>
      <c r="J1410" s="150"/>
      <c r="K1410" s="150"/>
      <c r="L1410" s="10"/>
    </row>
    <row r="1411" spans="1:12" ht="17.100000000000001" customHeight="1">
      <c r="A1411" s="143" t="s">
        <v>681</v>
      </c>
      <c r="B1411" s="10"/>
      <c r="C1411" s="10" t="s">
        <v>739</v>
      </c>
      <c r="D1411" s="151">
        <v>7.9</v>
      </c>
      <c r="E1411" s="150">
        <f t="shared" si="75"/>
        <v>11897</v>
      </c>
      <c r="F1411" s="150"/>
      <c r="G1411" s="150"/>
      <c r="H1411" s="150">
        <f>+재료비!$K$7</f>
        <v>1506</v>
      </c>
      <c r="I1411" s="150">
        <f>TRUNC(D1411*H1411)</f>
        <v>11897</v>
      </c>
      <c r="J1411" s="150"/>
      <c r="K1411" s="150"/>
      <c r="L1411" s="10"/>
    </row>
    <row r="1412" spans="1:12" ht="17.100000000000001" customHeight="1">
      <c r="A1412" s="143" t="s">
        <v>668</v>
      </c>
      <c r="B1412" s="10" t="s">
        <v>1327</v>
      </c>
      <c r="C1412" s="10" t="s">
        <v>666</v>
      </c>
      <c r="D1412" s="151">
        <v>16</v>
      </c>
      <c r="E1412" s="150">
        <f t="shared" si="75"/>
        <v>1903</v>
      </c>
      <c r="F1412" s="150"/>
      <c r="G1412" s="150"/>
      <c r="H1412" s="150">
        <f>+I1411</f>
        <v>11897</v>
      </c>
      <c r="I1412" s="150">
        <f>TRUNC(D1412/100*H1412)</f>
        <v>1903</v>
      </c>
      <c r="J1412" s="150"/>
      <c r="K1412" s="150"/>
      <c r="L1412" s="10"/>
    </row>
    <row r="1413" spans="1:12" ht="17.100000000000001" customHeight="1">
      <c r="A1413" s="143" t="s">
        <v>868</v>
      </c>
      <c r="B1413" s="10" t="s">
        <v>864</v>
      </c>
      <c r="C1413" s="10" t="s">
        <v>770</v>
      </c>
      <c r="D1413" s="205">
        <v>1.36</v>
      </c>
      <c r="E1413" s="150">
        <f t="shared" si="75"/>
        <v>38135</v>
      </c>
      <c r="F1413" s="150"/>
      <c r="G1413" s="150"/>
      <c r="H1413" s="150"/>
      <c r="I1413" s="150"/>
      <c r="J1413" s="150">
        <f>+기계손료!$J$40</f>
        <v>28041</v>
      </c>
      <c r="K1413" s="150">
        <f>TRUNC(D1413*J1413)</f>
        <v>38135</v>
      </c>
      <c r="L1413" s="10"/>
    </row>
    <row r="1414" spans="1:12" ht="17.100000000000001" customHeight="1">
      <c r="A1414" s="143" t="s">
        <v>701</v>
      </c>
      <c r="B1414" s="10"/>
      <c r="C1414" s="10"/>
      <c r="D1414" s="151"/>
      <c r="E1414" s="150">
        <f>SUM(E1403:E1413)</f>
        <v>294977</v>
      </c>
      <c r="F1414" s="150"/>
      <c r="G1414" s="150">
        <f>SUM(G1403:G1413)</f>
        <v>35478</v>
      </c>
      <c r="H1414" s="150"/>
      <c r="I1414" s="150">
        <f>SUM(I1403:I1413)</f>
        <v>66500</v>
      </c>
      <c r="J1414" s="150"/>
      <c r="K1414" s="150">
        <f>SUM(K1403:K1413)</f>
        <v>192999</v>
      </c>
      <c r="L1414" s="198"/>
    </row>
    <row r="1415" spans="1:12" ht="17.100000000000001" customHeight="1">
      <c r="A1415" s="143"/>
      <c r="B1415" s="10"/>
      <c r="C1415" s="10"/>
      <c r="D1415" s="151"/>
      <c r="E1415" s="150"/>
      <c r="F1415" s="150"/>
      <c r="G1415" s="150"/>
      <c r="H1415" s="150"/>
      <c r="I1415" s="150"/>
      <c r="J1415" s="150"/>
      <c r="K1415" s="150"/>
      <c r="L1415" s="198"/>
    </row>
    <row r="1416" spans="1:12" ht="17.100000000000001" customHeight="1">
      <c r="A1416" s="199" t="s">
        <v>682</v>
      </c>
      <c r="B1416" s="200" t="s">
        <v>1164</v>
      </c>
      <c r="C1416" s="201"/>
      <c r="D1416" s="202">
        <f>+집계표!$G$2</f>
        <v>1.1000000000000001</v>
      </c>
      <c r="E1416" s="203">
        <f>(G1416+I1416+K1416)</f>
        <v>39025</v>
      </c>
      <c r="F1416" s="203"/>
      <c r="G1416" s="203"/>
      <c r="H1416" s="203"/>
      <c r="I1416" s="203"/>
      <c r="J1416" s="203">
        <f>+G1414</f>
        <v>35478</v>
      </c>
      <c r="K1416" s="203">
        <f>TRUNC(D1416*J1416)</f>
        <v>39025</v>
      </c>
      <c r="L1416" s="10"/>
    </row>
    <row r="1417" spans="1:12" ht="17.100000000000001" customHeight="1">
      <c r="A1417" s="199" t="s">
        <v>670</v>
      </c>
      <c r="B1417" s="200" t="s">
        <v>425</v>
      </c>
      <c r="C1417" s="201"/>
      <c r="D1417" s="202">
        <f>+집계표!$H$2</f>
        <v>0.2</v>
      </c>
      <c r="E1417" s="203">
        <f>(G1417+I1417+K1417)</f>
        <v>14900</v>
      </c>
      <c r="F1417" s="203"/>
      <c r="G1417" s="203"/>
      <c r="H1417" s="203"/>
      <c r="I1417" s="203"/>
      <c r="J1417" s="203">
        <f>+J1416+K1416</f>
        <v>74503</v>
      </c>
      <c r="K1417" s="203">
        <f>TRUNC(D1417*J1417)</f>
        <v>14900</v>
      </c>
      <c r="L1417" s="10"/>
    </row>
    <row r="1418" spans="1:12" ht="17.100000000000001" customHeight="1">
      <c r="A1418" s="199" t="s">
        <v>718</v>
      </c>
      <c r="B1418" s="200"/>
      <c r="C1418" s="201"/>
      <c r="D1418" s="204"/>
      <c r="E1418" s="203">
        <f>SUM(E1414:E1417)</f>
        <v>348902</v>
      </c>
      <c r="F1418" s="203"/>
      <c r="G1418" s="203">
        <f>SUM(G1414:G1417)</f>
        <v>35478</v>
      </c>
      <c r="H1418" s="203"/>
      <c r="I1418" s="203">
        <f>SUM(I1414:I1417)</f>
        <v>66500</v>
      </c>
      <c r="J1418" s="203"/>
      <c r="K1418" s="203">
        <f>SUM(K1414:K1417)</f>
        <v>246924</v>
      </c>
      <c r="L1418" s="10"/>
    </row>
    <row r="1419" spans="1:12" ht="17.100000000000001" customHeight="1">
      <c r="A1419" s="199"/>
      <c r="B1419" s="139"/>
      <c r="C1419" s="10"/>
      <c r="D1419" s="151"/>
      <c r="E1419" s="150"/>
      <c r="F1419" s="150"/>
      <c r="G1419" s="150"/>
      <c r="H1419" s="192"/>
      <c r="I1419" s="150"/>
      <c r="J1419" s="150"/>
      <c r="K1419" s="150"/>
      <c r="L1419" s="10"/>
    </row>
    <row r="1420" spans="1:12" ht="17.100000000000001" customHeight="1">
      <c r="A1420" s="194" t="s">
        <v>2013</v>
      </c>
      <c r="B1420" s="191"/>
      <c r="C1420" s="10"/>
      <c r="D1420" s="10"/>
      <c r="E1420" s="195"/>
      <c r="F1420" s="196"/>
      <c r="G1420" s="195"/>
      <c r="H1420" s="196"/>
      <c r="I1420" s="195"/>
      <c r="J1420" s="196"/>
      <c r="K1420" s="195"/>
      <c r="L1420" s="207"/>
    </row>
    <row r="1421" spans="1:12" ht="17.100000000000001" customHeight="1">
      <c r="A1421" s="143" t="s">
        <v>1154</v>
      </c>
      <c r="B1421" s="139"/>
      <c r="C1421" s="10" t="s">
        <v>685</v>
      </c>
      <c r="D1421" s="205">
        <v>0.26</v>
      </c>
      <c r="E1421" s="150">
        <f t="shared" ref="E1421:E1431" si="76">+G1421+I1421+K1421</f>
        <v>70957</v>
      </c>
      <c r="F1421" s="150">
        <f>+인건비!$D$6</f>
        <v>272915</v>
      </c>
      <c r="G1421" s="150">
        <f>TRUNC(D1421*F1421)</f>
        <v>70957</v>
      </c>
      <c r="H1421" s="192"/>
      <c r="I1421" s="192"/>
      <c r="J1421" s="192"/>
      <c r="K1421" s="192"/>
      <c r="L1421" s="10"/>
    </row>
    <row r="1422" spans="1:12" ht="17.100000000000001" customHeight="1">
      <c r="A1422" s="143" t="s">
        <v>678</v>
      </c>
      <c r="B1422" s="10"/>
      <c r="C1422" s="10" t="s">
        <v>685</v>
      </c>
      <c r="D1422" s="205">
        <v>0.41</v>
      </c>
      <c r="E1422" s="150">
        <f t="shared" si="76"/>
        <v>91617</v>
      </c>
      <c r="F1422" s="150"/>
      <c r="G1422" s="150"/>
      <c r="H1422" s="150"/>
      <c r="I1422" s="150"/>
      <c r="J1422" s="150">
        <f>+인건비!$E$21</f>
        <v>223458</v>
      </c>
      <c r="K1422" s="150">
        <f>TRUNC(D1422*J1422)</f>
        <v>91617</v>
      </c>
      <c r="L1422" s="10"/>
    </row>
    <row r="1423" spans="1:12" ht="17.100000000000001" customHeight="1">
      <c r="A1423" s="143" t="s">
        <v>1187</v>
      </c>
      <c r="B1423" s="10"/>
      <c r="C1423" s="10" t="s">
        <v>685</v>
      </c>
      <c r="D1423" s="205">
        <v>0.34</v>
      </c>
      <c r="E1423" s="150">
        <f t="shared" si="76"/>
        <v>72835</v>
      </c>
      <c r="F1423" s="150"/>
      <c r="G1423" s="150"/>
      <c r="H1423" s="150"/>
      <c r="I1423" s="150"/>
      <c r="J1423" s="150">
        <f>+인건비!$E$18</f>
        <v>214222</v>
      </c>
      <c r="K1423" s="150">
        <f>TRUNC(D1423*J1423)</f>
        <v>72835</v>
      </c>
      <c r="L1423" s="10"/>
    </row>
    <row r="1424" spans="1:12" ht="17.100000000000001" customHeight="1">
      <c r="A1424" s="143" t="s">
        <v>1182</v>
      </c>
      <c r="B1424" s="10"/>
      <c r="C1424" s="10" t="s">
        <v>685</v>
      </c>
      <c r="D1424" s="205">
        <v>0.41</v>
      </c>
      <c r="E1424" s="150">
        <f t="shared" si="76"/>
        <v>67873</v>
      </c>
      <c r="F1424" s="150"/>
      <c r="G1424" s="150"/>
      <c r="H1424" s="150"/>
      <c r="I1424" s="150"/>
      <c r="J1424" s="150">
        <f>+인건비!$E$17</f>
        <v>165545</v>
      </c>
      <c r="K1424" s="150">
        <f>TRUNC(D1424*J1424)</f>
        <v>67873</v>
      </c>
      <c r="L1424" s="10"/>
    </row>
    <row r="1425" spans="1:12" ht="17.100000000000001" customHeight="1">
      <c r="A1425" s="143" t="s">
        <v>1467</v>
      </c>
      <c r="B1425" s="10" t="s">
        <v>1470</v>
      </c>
      <c r="C1425" s="10" t="s">
        <v>665</v>
      </c>
      <c r="D1425" s="205">
        <v>0.04</v>
      </c>
      <c r="E1425" s="150">
        <f t="shared" si="76"/>
        <v>22000</v>
      </c>
      <c r="F1425" s="150"/>
      <c r="G1425" s="150"/>
      <c r="H1425" s="150">
        <f>+재료비!$K$40</f>
        <v>550000</v>
      </c>
      <c r="I1425" s="150">
        <f>TRUNC(D1425*H1425)</f>
        <v>22000</v>
      </c>
      <c r="J1425" s="150"/>
      <c r="K1425" s="150"/>
      <c r="L1425" s="10"/>
    </row>
    <row r="1426" spans="1:12" ht="17.100000000000001" customHeight="1">
      <c r="A1426" s="143" t="s">
        <v>1139</v>
      </c>
      <c r="B1426" s="10" t="s">
        <v>679</v>
      </c>
      <c r="C1426" s="10" t="s">
        <v>665</v>
      </c>
      <c r="D1426" s="151">
        <v>0.1</v>
      </c>
      <c r="E1426" s="150">
        <f t="shared" si="76"/>
        <v>20000</v>
      </c>
      <c r="F1426" s="150"/>
      <c r="G1426" s="150"/>
      <c r="H1426" s="150">
        <f>+재료비!$K$72</f>
        <v>200000</v>
      </c>
      <c r="I1426" s="150">
        <f>TRUNC(D1426*H1426)</f>
        <v>20000</v>
      </c>
      <c r="J1426" s="150"/>
      <c r="K1426" s="150"/>
      <c r="L1426" s="10"/>
    </row>
    <row r="1427" spans="1:12" ht="17.100000000000001" customHeight="1">
      <c r="A1427" s="143" t="s">
        <v>422</v>
      </c>
      <c r="B1427" s="10" t="s">
        <v>679</v>
      </c>
      <c r="C1427" s="10" t="s">
        <v>665</v>
      </c>
      <c r="D1427" s="205">
        <v>0.03</v>
      </c>
      <c r="E1427" s="150">
        <f t="shared" si="76"/>
        <v>6600</v>
      </c>
      <c r="F1427" s="150"/>
      <c r="G1427" s="150"/>
      <c r="H1427" s="150">
        <f>+재료비!$K$75</f>
        <v>220000</v>
      </c>
      <c r="I1427" s="150">
        <f>TRUNC(D1427*H1427)</f>
        <v>6600</v>
      </c>
      <c r="J1427" s="150"/>
      <c r="K1427" s="150"/>
      <c r="L1427" s="10"/>
    </row>
    <row r="1428" spans="1:12" ht="17.100000000000001" customHeight="1">
      <c r="A1428" s="143" t="s">
        <v>1339</v>
      </c>
      <c r="B1428" s="10" t="s">
        <v>679</v>
      </c>
      <c r="C1428" s="10" t="s">
        <v>665</v>
      </c>
      <c r="D1428" s="151">
        <v>0.1</v>
      </c>
      <c r="E1428" s="150">
        <f t="shared" si="76"/>
        <v>1700</v>
      </c>
      <c r="F1428" s="150"/>
      <c r="G1428" s="150"/>
      <c r="H1428" s="150">
        <f>+재료비!$K$68</f>
        <v>17000</v>
      </c>
      <c r="I1428" s="150">
        <f>TRUNC(D1428*H1428)</f>
        <v>1700</v>
      </c>
      <c r="J1428" s="150"/>
      <c r="K1428" s="150"/>
      <c r="L1428" s="10"/>
    </row>
    <row r="1429" spans="1:12" ht="17.100000000000001" customHeight="1">
      <c r="A1429" s="143" t="s">
        <v>681</v>
      </c>
      <c r="B1429" s="10"/>
      <c r="C1429" s="10" t="s">
        <v>739</v>
      </c>
      <c r="D1429" s="151">
        <v>9</v>
      </c>
      <c r="E1429" s="150">
        <f t="shared" si="76"/>
        <v>13554</v>
      </c>
      <c r="F1429" s="150"/>
      <c r="G1429" s="150"/>
      <c r="H1429" s="150">
        <f>+재료비!$K$7</f>
        <v>1506</v>
      </c>
      <c r="I1429" s="150">
        <f>TRUNC(D1429*H1429)</f>
        <v>13554</v>
      </c>
      <c r="J1429" s="150"/>
      <c r="K1429" s="150"/>
      <c r="L1429" s="10"/>
    </row>
    <row r="1430" spans="1:12" ht="17.100000000000001" customHeight="1">
      <c r="A1430" s="143" t="s">
        <v>668</v>
      </c>
      <c r="B1430" s="10" t="s">
        <v>1327</v>
      </c>
      <c r="C1430" s="10" t="s">
        <v>666</v>
      </c>
      <c r="D1430" s="151">
        <v>16</v>
      </c>
      <c r="E1430" s="150">
        <f t="shared" si="76"/>
        <v>2168</v>
      </c>
      <c r="F1430" s="150"/>
      <c r="G1430" s="150"/>
      <c r="H1430" s="150">
        <f>+I1429</f>
        <v>13554</v>
      </c>
      <c r="I1430" s="150">
        <f>TRUNC(D1430/100*H1430)</f>
        <v>2168</v>
      </c>
      <c r="J1430" s="150"/>
      <c r="K1430" s="150"/>
      <c r="L1430" s="10"/>
    </row>
    <row r="1431" spans="1:12" ht="17.100000000000001" customHeight="1">
      <c r="A1431" s="143" t="s">
        <v>868</v>
      </c>
      <c r="B1431" s="10" t="s">
        <v>864</v>
      </c>
      <c r="C1431" s="10" t="s">
        <v>770</v>
      </c>
      <c r="D1431" s="205">
        <v>1.56</v>
      </c>
      <c r="E1431" s="150">
        <f t="shared" si="76"/>
        <v>43743</v>
      </c>
      <c r="F1431" s="150"/>
      <c r="G1431" s="150"/>
      <c r="H1431" s="150"/>
      <c r="I1431" s="150"/>
      <c r="J1431" s="150">
        <f>+기계손료!$J$40</f>
        <v>28041</v>
      </c>
      <c r="K1431" s="150">
        <f>TRUNC(D1431*J1431)</f>
        <v>43743</v>
      </c>
      <c r="L1431" s="10"/>
    </row>
    <row r="1432" spans="1:12" ht="17.100000000000001" customHeight="1">
      <c r="A1432" s="143" t="s">
        <v>701</v>
      </c>
      <c r="B1432" s="10"/>
      <c r="C1432" s="10"/>
      <c r="D1432" s="151"/>
      <c r="E1432" s="150">
        <f>SUM(E1421:E1431)</f>
        <v>413047</v>
      </c>
      <c r="F1432" s="150"/>
      <c r="G1432" s="150">
        <f>SUM(G1421:G1431)</f>
        <v>70957</v>
      </c>
      <c r="H1432" s="150"/>
      <c r="I1432" s="150">
        <f>SUM(I1421:I1431)</f>
        <v>66022</v>
      </c>
      <c r="J1432" s="150"/>
      <c r="K1432" s="150">
        <f>SUM(K1421:K1431)</f>
        <v>276068</v>
      </c>
      <c r="L1432" s="198"/>
    </row>
    <row r="1433" spans="1:12" ht="17.100000000000001" customHeight="1">
      <c r="A1433" s="143"/>
      <c r="B1433" s="10"/>
      <c r="C1433" s="10"/>
      <c r="D1433" s="151"/>
      <c r="E1433" s="150"/>
      <c r="F1433" s="150"/>
      <c r="G1433" s="150"/>
      <c r="H1433" s="150"/>
      <c r="I1433" s="150"/>
      <c r="J1433" s="150"/>
      <c r="K1433" s="150"/>
      <c r="L1433" s="198"/>
    </row>
    <row r="1434" spans="1:12" ht="17.100000000000001" customHeight="1">
      <c r="A1434" s="199" t="s">
        <v>682</v>
      </c>
      <c r="B1434" s="200" t="s">
        <v>1164</v>
      </c>
      <c r="C1434" s="201"/>
      <c r="D1434" s="202">
        <f>+집계표!$G$2</f>
        <v>1.1000000000000001</v>
      </c>
      <c r="E1434" s="203">
        <f>(G1434+I1434+K1434)</f>
        <v>78052</v>
      </c>
      <c r="F1434" s="203"/>
      <c r="G1434" s="203"/>
      <c r="H1434" s="203"/>
      <c r="I1434" s="203"/>
      <c r="J1434" s="203">
        <f>+G1432</f>
        <v>70957</v>
      </c>
      <c r="K1434" s="203">
        <f>TRUNC(D1434*J1434)</f>
        <v>78052</v>
      </c>
      <c r="L1434" s="10"/>
    </row>
    <row r="1435" spans="1:12" ht="17.100000000000001" customHeight="1">
      <c r="A1435" s="199" t="s">
        <v>670</v>
      </c>
      <c r="B1435" s="200" t="s">
        <v>425</v>
      </c>
      <c r="C1435" s="201"/>
      <c r="D1435" s="202">
        <f>+집계표!$H$2</f>
        <v>0.2</v>
      </c>
      <c r="E1435" s="203">
        <f>(G1435+I1435+K1435)</f>
        <v>29801</v>
      </c>
      <c r="F1435" s="203"/>
      <c r="G1435" s="203"/>
      <c r="H1435" s="203"/>
      <c r="I1435" s="203"/>
      <c r="J1435" s="203">
        <f>+J1434+K1434</f>
        <v>149009</v>
      </c>
      <c r="K1435" s="203">
        <f>TRUNC(D1435*J1435)</f>
        <v>29801</v>
      </c>
      <c r="L1435" s="10"/>
    </row>
    <row r="1436" spans="1:12" ht="17.100000000000001" customHeight="1">
      <c r="A1436" s="199" t="s">
        <v>718</v>
      </c>
      <c r="B1436" s="200"/>
      <c r="C1436" s="201"/>
      <c r="D1436" s="204"/>
      <c r="E1436" s="203">
        <f>SUM(E1432:E1435)</f>
        <v>520900</v>
      </c>
      <c r="F1436" s="203"/>
      <c r="G1436" s="203">
        <f>SUM(G1432:G1435)</f>
        <v>70957</v>
      </c>
      <c r="H1436" s="203"/>
      <c r="I1436" s="203">
        <f>SUM(I1432:I1435)</f>
        <v>66022</v>
      </c>
      <c r="J1436" s="203"/>
      <c r="K1436" s="203">
        <f>SUM(K1432:K1435)</f>
        <v>383921</v>
      </c>
      <c r="L1436" s="10"/>
    </row>
  </sheetData>
  <mergeCells count="7">
    <mergeCell ref="M1:W2"/>
    <mergeCell ref="A1:A2"/>
    <mergeCell ref="B1:B2"/>
    <mergeCell ref="C1:C2"/>
    <mergeCell ref="D1:D2"/>
    <mergeCell ref="E1:E2"/>
    <mergeCell ref="L1:L2"/>
  </mergeCells>
  <phoneticPr fontId="50" type="noConversion"/>
  <printOptions horizontalCentered="1"/>
  <pageMargins left="0.2361111044883728" right="0.2361111044883728" top="0.35430556535720825" bottom="0.35430556535720825" header="0.15736110508441925" footer="0.19680555164813995"/>
  <pageSetup paperSize="9" scale="61" fitToHeight="0" orientation="portrait"/>
  <headerFooter alignWithMargins="0">
    <oddFooter>&amp;C&amp;"+,Regular"&amp;10&amp;A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6D3C2-02E4-4D4B-B504-8606504DEF15}">
  <sheetPr codeName="Sheet9">
    <pageSetUpPr fitToPage="1"/>
  </sheetPr>
  <dimension ref="A1:IV2651"/>
  <sheetViews>
    <sheetView zoomScale="85" zoomScaleNormal="85" zoomScaleSheetLayoutView="75" workbookViewId="0">
      <pane ySplit="2" topLeftCell="A3" activePane="bottomLeft" state="frozen"/>
      <selection activeCell="A104" sqref="A104"/>
      <selection pane="bottomLeft" activeCell="A104" sqref="A104"/>
    </sheetView>
  </sheetViews>
  <sheetFormatPr defaultRowHeight="17.25"/>
  <cols>
    <col min="1" max="1" width="21.25" style="25" customWidth="1"/>
    <col min="2" max="2" width="17.25" style="25" customWidth="1"/>
    <col min="3" max="3" width="4.625" style="25" customWidth="1"/>
    <col min="4" max="4" width="8.625" style="25" customWidth="1"/>
    <col min="5" max="5" width="13.625" style="25" customWidth="1"/>
    <col min="6" max="11" width="12.625" style="25" customWidth="1"/>
    <col min="12" max="12" width="10.375" style="25" customWidth="1"/>
    <col min="13" max="256" width="9" style="25"/>
  </cols>
  <sheetData>
    <row r="1" spans="1:23">
      <c r="A1" s="231" t="s">
        <v>419</v>
      </c>
      <c r="B1" s="231" t="s">
        <v>416</v>
      </c>
      <c r="C1" s="231" t="s">
        <v>664</v>
      </c>
      <c r="D1" s="231" t="s">
        <v>667</v>
      </c>
      <c r="E1" s="231" t="s">
        <v>417</v>
      </c>
      <c r="F1" s="51" t="s">
        <v>1135</v>
      </c>
      <c r="G1" s="51"/>
      <c r="H1" s="51" t="s">
        <v>1146</v>
      </c>
      <c r="I1" s="51"/>
      <c r="J1" s="51" t="s">
        <v>421</v>
      </c>
      <c r="K1" s="51"/>
      <c r="L1" s="231" t="s">
        <v>1145</v>
      </c>
      <c r="M1" s="221" t="s">
        <v>100</v>
      </c>
      <c r="N1" s="222"/>
      <c r="O1" s="222"/>
      <c r="P1" s="222"/>
      <c r="Q1" s="222"/>
      <c r="R1" s="222"/>
      <c r="S1" s="222"/>
      <c r="T1" s="222"/>
      <c r="U1" s="222"/>
      <c r="V1" s="222"/>
      <c r="W1" s="222"/>
    </row>
    <row r="2" spans="1:23">
      <c r="A2" s="231"/>
      <c r="B2" s="231"/>
      <c r="C2" s="231"/>
      <c r="D2" s="231"/>
      <c r="E2" s="231"/>
      <c r="F2" s="23" t="s">
        <v>1147</v>
      </c>
      <c r="G2" s="23" t="s">
        <v>1130</v>
      </c>
      <c r="H2" s="23" t="s">
        <v>1147</v>
      </c>
      <c r="I2" s="23" t="s">
        <v>1130</v>
      </c>
      <c r="J2" s="23" t="s">
        <v>1147</v>
      </c>
      <c r="K2" s="23" t="s">
        <v>1130</v>
      </c>
      <c r="L2" s="231"/>
      <c r="M2" s="221"/>
      <c r="N2" s="222"/>
      <c r="O2" s="222"/>
      <c r="P2" s="222"/>
      <c r="Q2" s="222"/>
      <c r="R2" s="222"/>
      <c r="S2" s="222"/>
      <c r="T2" s="222"/>
      <c r="U2" s="222"/>
      <c r="V2" s="222"/>
      <c r="W2" s="222"/>
    </row>
    <row r="3" spans="1:23">
      <c r="A3" s="52" t="s">
        <v>318</v>
      </c>
      <c r="B3" s="37"/>
      <c r="C3" s="23"/>
      <c r="D3" s="23"/>
      <c r="E3" s="38"/>
      <c r="F3" s="53"/>
      <c r="G3" s="38" t="s">
        <v>662</v>
      </c>
      <c r="H3" s="53"/>
      <c r="I3" s="38"/>
      <c r="J3" s="53"/>
      <c r="K3" s="38" t="s">
        <v>662</v>
      </c>
      <c r="L3" s="26"/>
    </row>
    <row r="4" spans="1:23">
      <c r="A4" s="52" t="s">
        <v>1823</v>
      </c>
      <c r="B4" s="37"/>
      <c r="C4" s="23"/>
      <c r="D4" s="23"/>
      <c r="E4" s="38"/>
      <c r="F4" s="53"/>
      <c r="G4" s="38" t="s">
        <v>662</v>
      </c>
      <c r="H4" s="53"/>
      <c r="I4" s="38"/>
      <c r="J4" s="53"/>
      <c r="K4" s="38" t="s">
        <v>662</v>
      </c>
      <c r="L4" s="26"/>
    </row>
    <row r="5" spans="1:23">
      <c r="A5" s="41" t="s">
        <v>361</v>
      </c>
      <c r="B5" s="37"/>
      <c r="C5" s="23"/>
      <c r="D5" s="23"/>
      <c r="E5" s="42"/>
      <c r="F5" s="54"/>
      <c r="G5" s="42" t="s">
        <v>662</v>
      </c>
      <c r="H5" s="54"/>
      <c r="I5" s="42" t="s">
        <v>662</v>
      </c>
      <c r="J5" s="54"/>
      <c r="K5" s="42"/>
      <c r="L5" s="27"/>
    </row>
    <row r="6" spans="1:23" ht="17.25" customHeight="1">
      <c r="A6" s="22" t="s">
        <v>1172</v>
      </c>
      <c r="B6" s="23"/>
      <c r="C6" s="23" t="s">
        <v>685</v>
      </c>
      <c r="D6" s="32">
        <v>1</v>
      </c>
      <c r="E6" s="38">
        <f>(G6+I6+K6)</f>
        <v>346855</v>
      </c>
      <c r="F6" s="38">
        <f>+인건비!$D$4</f>
        <v>346855</v>
      </c>
      <c r="G6" s="38">
        <f>TRUNC(D6*F6)</f>
        <v>346855</v>
      </c>
      <c r="H6" s="38"/>
      <c r="I6" s="38"/>
      <c r="J6" s="38"/>
      <c r="K6" s="38"/>
      <c r="L6" s="23"/>
    </row>
    <row r="7" spans="1:23" ht="17.25" customHeight="1">
      <c r="A7" s="22" t="s">
        <v>1161</v>
      </c>
      <c r="B7" s="23" t="s">
        <v>662</v>
      </c>
      <c r="C7" s="23" t="s">
        <v>685</v>
      </c>
      <c r="D7" s="32">
        <v>2</v>
      </c>
      <c r="E7" s="38">
        <f>(G7+I7+K7)</f>
        <v>587598</v>
      </c>
      <c r="F7" s="38">
        <f>+인건비!$D$5</f>
        <v>293799</v>
      </c>
      <c r="G7" s="38">
        <f>TRUNC(D7*F7)</f>
        <v>587598</v>
      </c>
      <c r="H7" s="38"/>
      <c r="I7" s="38"/>
      <c r="J7" s="38"/>
      <c r="K7" s="38"/>
      <c r="L7" s="23"/>
    </row>
    <row r="8" spans="1:23" ht="17.25" customHeight="1">
      <c r="A8" s="22" t="s">
        <v>1154</v>
      </c>
      <c r="B8" s="23" t="s">
        <v>662</v>
      </c>
      <c r="C8" s="23" t="s">
        <v>685</v>
      </c>
      <c r="D8" s="32">
        <v>1</v>
      </c>
      <c r="E8" s="38">
        <f>(G8+I8+K8)</f>
        <v>272915</v>
      </c>
      <c r="F8" s="38">
        <f>+인건비!$D$6</f>
        <v>272915</v>
      </c>
      <c r="G8" s="38">
        <f>TRUNC(D8*F8)</f>
        <v>272915</v>
      </c>
      <c r="H8" s="38"/>
      <c r="I8" s="38"/>
      <c r="J8" s="38"/>
      <c r="K8" s="38"/>
      <c r="L8" s="23"/>
    </row>
    <row r="9" spans="1:23" ht="17.25" customHeight="1">
      <c r="A9" s="22" t="s">
        <v>1163</v>
      </c>
      <c r="B9" s="23" t="s">
        <v>662</v>
      </c>
      <c r="C9" s="23" t="s">
        <v>685</v>
      </c>
      <c r="D9" s="32">
        <v>1</v>
      </c>
      <c r="E9" s="38">
        <f>(G9+I9+K9)</f>
        <v>213496</v>
      </c>
      <c r="F9" s="38">
        <f>+인건비!$D$7</f>
        <v>213496</v>
      </c>
      <c r="G9" s="38">
        <f>TRUNC(D9*F9)</f>
        <v>213496</v>
      </c>
      <c r="H9" s="38"/>
      <c r="I9" s="38"/>
      <c r="J9" s="38"/>
      <c r="K9" s="38"/>
      <c r="L9" s="23"/>
    </row>
    <row r="10" spans="1:23" ht="17.25" customHeight="1">
      <c r="A10" s="22" t="s">
        <v>701</v>
      </c>
      <c r="B10" s="23"/>
      <c r="C10" s="23"/>
      <c r="D10" s="32"/>
      <c r="E10" s="38">
        <f>SUM(E6:E9)</f>
        <v>1420864</v>
      </c>
      <c r="F10" s="38"/>
      <c r="G10" s="38">
        <f>SUM(G6:G9)</f>
        <v>1420864</v>
      </c>
      <c r="H10" s="38"/>
      <c r="I10" s="38"/>
      <c r="J10" s="38"/>
      <c r="K10" s="38"/>
      <c r="L10" s="23"/>
    </row>
    <row r="11" spans="1:23" ht="17.25" customHeight="1">
      <c r="A11" s="22"/>
      <c r="B11" s="23"/>
      <c r="C11" s="23"/>
      <c r="D11" s="32"/>
      <c r="E11" s="38"/>
      <c r="F11" s="38"/>
      <c r="G11" s="38"/>
      <c r="H11" s="38"/>
      <c r="I11" s="38"/>
      <c r="J11" s="38"/>
      <c r="K11" s="38"/>
      <c r="L11" s="23"/>
    </row>
    <row r="12" spans="1:23" ht="17.25" customHeight="1">
      <c r="A12" s="39" t="s">
        <v>682</v>
      </c>
      <c r="B12" s="33" t="s">
        <v>1164</v>
      </c>
      <c r="C12" s="34"/>
      <c r="D12" s="35">
        <f>+집계표!$G$2</f>
        <v>1.1000000000000001</v>
      </c>
      <c r="E12" s="40">
        <f>(G12+I12+K12)</f>
        <v>1562950</v>
      </c>
      <c r="F12" s="40"/>
      <c r="G12" s="40"/>
      <c r="H12" s="40"/>
      <c r="I12" s="40"/>
      <c r="J12" s="40">
        <f>+G10</f>
        <v>1420864</v>
      </c>
      <c r="K12" s="40">
        <f>TRUNC(D12*J12)</f>
        <v>1562950</v>
      </c>
      <c r="L12" s="23"/>
    </row>
    <row r="13" spans="1:23" ht="17.25" customHeight="1">
      <c r="A13" s="39" t="s">
        <v>670</v>
      </c>
      <c r="B13" s="33" t="s">
        <v>425</v>
      </c>
      <c r="C13" s="34"/>
      <c r="D13" s="35">
        <f>+집계표!$H$2</f>
        <v>0.2</v>
      </c>
      <c r="E13" s="40">
        <f>(G13+I13+K13)</f>
        <v>596762</v>
      </c>
      <c r="F13" s="40"/>
      <c r="G13" s="40"/>
      <c r="H13" s="40"/>
      <c r="I13" s="40"/>
      <c r="J13" s="40">
        <f>+J12+K12</f>
        <v>2983814</v>
      </c>
      <c r="K13" s="40">
        <f>TRUNC(D13*J13)</f>
        <v>596762</v>
      </c>
      <c r="L13" s="23"/>
    </row>
    <row r="14" spans="1:23" ht="17.25" customHeight="1">
      <c r="A14" s="39" t="s">
        <v>718</v>
      </c>
      <c r="B14" s="33"/>
      <c r="C14" s="34"/>
      <c r="D14" s="36"/>
      <c r="E14" s="40">
        <f>SUM(E10:E13)</f>
        <v>3580576</v>
      </c>
      <c r="F14" s="40"/>
      <c r="G14" s="40">
        <f>SUM(G10:G13)</f>
        <v>1420864</v>
      </c>
      <c r="H14" s="40"/>
      <c r="I14" s="40"/>
      <c r="J14" s="40"/>
      <c r="K14" s="40">
        <f>SUM(K10:K13)</f>
        <v>2159712</v>
      </c>
      <c r="L14" s="23"/>
    </row>
    <row r="15" spans="1:23" ht="16.5" customHeight="1">
      <c r="A15" s="39"/>
      <c r="B15" s="33"/>
      <c r="C15" s="34"/>
      <c r="D15" s="36"/>
      <c r="E15" s="40"/>
      <c r="F15" s="40"/>
      <c r="G15" s="40"/>
      <c r="H15" s="40"/>
      <c r="I15" s="40"/>
      <c r="J15" s="40"/>
      <c r="K15" s="40"/>
      <c r="L15" s="23"/>
    </row>
    <row r="16" spans="1:23">
      <c r="A16" s="41" t="s">
        <v>362</v>
      </c>
      <c r="B16" s="37"/>
      <c r="C16" s="23"/>
      <c r="D16" s="23"/>
      <c r="E16" s="42"/>
      <c r="F16" s="54"/>
      <c r="G16" s="42" t="s">
        <v>662</v>
      </c>
      <c r="H16" s="54"/>
      <c r="I16" s="42"/>
      <c r="J16" s="54"/>
      <c r="K16" s="42"/>
      <c r="L16" s="27"/>
    </row>
    <row r="17" spans="1:12" ht="17.25" customHeight="1">
      <c r="A17" s="22" t="s">
        <v>686</v>
      </c>
      <c r="B17" s="23"/>
      <c r="C17" s="23" t="s">
        <v>685</v>
      </c>
      <c r="D17" s="32">
        <v>0.5</v>
      </c>
      <c r="E17" s="38">
        <f>(G17+I17+K17)</f>
        <v>223027</v>
      </c>
      <c r="F17" s="38">
        <f>+인건비!$D$3</f>
        <v>446055</v>
      </c>
      <c r="G17" s="38">
        <f>TRUNC(D17*F17)</f>
        <v>223027</v>
      </c>
      <c r="H17" s="38"/>
      <c r="I17" s="38"/>
      <c r="J17" s="38"/>
      <c r="K17" s="38"/>
      <c r="L17" s="23"/>
    </row>
    <row r="18" spans="1:12" ht="17.25" customHeight="1">
      <c r="A18" s="22" t="s">
        <v>1172</v>
      </c>
      <c r="B18" s="23"/>
      <c r="C18" s="23" t="s">
        <v>685</v>
      </c>
      <c r="D18" s="32">
        <v>1.5</v>
      </c>
      <c r="E18" s="38">
        <f>(G18+I18+K18)</f>
        <v>520282</v>
      </c>
      <c r="F18" s="38">
        <f>+인건비!$D$4</f>
        <v>346855</v>
      </c>
      <c r="G18" s="38">
        <f>TRUNC(D18*F18)</f>
        <v>520282</v>
      </c>
      <c r="H18" s="38"/>
      <c r="I18" s="38"/>
      <c r="J18" s="38"/>
      <c r="K18" s="38"/>
      <c r="L18" s="23"/>
    </row>
    <row r="19" spans="1:12" ht="17.25" customHeight="1">
      <c r="A19" s="22" t="s">
        <v>1161</v>
      </c>
      <c r="B19" s="23" t="s">
        <v>662</v>
      </c>
      <c r="C19" s="23" t="s">
        <v>685</v>
      </c>
      <c r="D19" s="32">
        <v>2.5</v>
      </c>
      <c r="E19" s="38">
        <f>(G19+I19+K19)</f>
        <v>734497</v>
      </c>
      <c r="F19" s="38">
        <f>+인건비!$D$5</f>
        <v>293799</v>
      </c>
      <c r="G19" s="38">
        <f>TRUNC(D19*F19)</f>
        <v>734497</v>
      </c>
      <c r="H19" s="38"/>
      <c r="I19" s="38"/>
      <c r="J19" s="38"/>
      <c r="K19" s="38"/>
      <c r="L19" s="23"/>
    </row>
    <row r="20" spans="1:12" ht="17.25" customHeight="1">
      <c r="A20" s="22" t="s">
        <v>1154</v>
      </c>
      <c r="B20" s="23" t="s">
        <v>662</v>
      </c>
      <c r="C20" s="23" t="s">
        <v>685</v>
      </c>
      <c r="D20" s="32">
        <v>1.5</v>
      </c>
      <c r="E20" s="38">
        <f>(G20+I20+K20)</f>
        <v>409372</v>
      </c>
      <c r="F20" s="38">
        <f>+인건비!$D$6</f>
        <v>272915</v>
      </c>
      <c r="G20" s="38">
        <f>TRUNC(D20*F20)</f>
        <v>409372</v>
      </c>
      <c r="H20" s="38"/>
      <c r="I20" s="38"/>
      <c r="J20" s="38"/>
      <c r="K20" s="38"/>
      <c r="L20" s="23"/>
    </row>
    <row r="21" spans="1:12" ht="17.25" customHeight="1">
      <c r="A21" s="22" t="s">
        <v>1163</v>
      </c>
      <c r="B21" s="23" t="s">
        <v>662</v>
      </c>
      <c r="C21" s="23" t="s">
        <v>685</v>
      </c>
      <c r="D21" s="32">
        <v>1</v>
      </c>
      <c r="E21" s="38">
        <f>(G21+I21+K21)</f>
        <v>213496</v>
      </c>
      <c r="F21" s="38">
        <f>+인건비!$D$7</f>
        <v>213496</v>
      </c>
      <c r="G21" s="38">
        <f>TRUNC(D21*F21)</f>
        <v>213496</v>
      </c>
      <c r="H21" s="38"/>
      <c r="I21" s="38"/>
      <c r="J21" s="38"/>
      <c r="K21" s="38"/>
      <c r="L21" s="23"/>
    </row>
    <row r="22" spans="1:12" ht="17.25" customHeight="1">
      <c r="A22" s="22" t="s">
        <v>701</v>
      </c>
      <c r="B22" s="23"/>
      <c r="C22" s="23"/>
      <c r="D22" s="32"/>
      <c r="E22" s="38">
        <f>SUM(E17:E21)</f>
        <v>2100674</v>
      </c>
      <c r="F22" s="38"/>
      <c r="G22" s="38">
        <f>SUM(G17:G21)</f>
        <v>2100674</v>
      </c>
      <c r="H22" s="38"/>
      <c r="I22" s="38"/>
      <c r="J22" s="38"/>
      <c r="K22" s="38"/>
      <c r="L22" s="23"/>
    </row>
    <row r="23" spans="1:12" ht="17.25" customHeight="1">
      <c r="A23" s="22"/>
      <c r="B23" s="23"/>
      <c r="C23" s="23"/>
      <c r="D23" s="32"/>
      <c r="E23" s="38"/>
      <c r="F23" s="38"/>
      <c r="G23" s="38"/>
      <c r="H23" s="38"/>
      <c r="I23" s="38"/>
      <c r="J23" s="38"/>
      <c r="K23" s="38"/>
      <c r="L23" s="23"/>
    </row>
    <row r="24" spans="1:12" ht="17.25" customHeight="1">
      <c r="A24" s="39" t="s">
        <v>682</v>
      </c>
      <c r="B24" s="33" t="s">
        <v>1164</v>
      </c>
      <c r="C24" s="34"/>
      <c r="D24" s="35">
        <f>+집계표!$G$2</f>
        <v>1.1000000000000001</v>
      </c>
      <c r="E24" s="40">
        <f>(G24+I24+K24)</f>
        <v>2310741</v>
      </c>
      <c r="F24" s="40"/>
      <c r="G24" s="40"/>
      <c r="H24" s="40"/>
      <c r="I24" s="40"/>
      <c r="J24" s="40">
        <f>+G22</f>
        <v>2100674</v>
      </c>
      <c r="K24" s="40">
        <f>TRUNC(D24*J24)</f>
        <v>2310741</v>
      </c>
      <c r="L24" s="23"/>
    </row>
    <row r="25" spans="1:12" ht="17.25" customHeight="1">
      <c r="A25" s="39" t="s">
        <v>670</v>
      </c>
      <c r="B25" s="33" t="s">
        <v>425</v>
      </c>
      <c r="C25" s="34"/>
      <c r="D25" s="35">
        <f>+집계표!$H$2</f>
        <v>0.2</v>
      </c>
      <c r="E25" s="40">
        <f>(G25+I25+K25)</f>
        <v>882283</v>
      </c>
      <c r="F25" s="40"/>
      <c r="G25" s="40"/>
      <c r="H25" s="40"/>
      <c r="I25" s="40"/>
      <c r="J25" s="40">
        <f>+J24+K24</f>
        <v>4411415</v>
      </c>
      <c r="K25" s="40">
        <f>TRUNC(D25*J25)</f>
        <v>882283</v>
      </c>
      <c r="L25" s="23"/>
    </row>
    <row r="26" spans="1:12" ht="17.25" customHeight="1">
      <c r="A26" s="39" t="s">
        <v>718</v>
      </c>
      <c r="B26" s="33"/>
      <c r="C26" s="34"/>
      <c r="D26" s="36"/>
      <c r="E26" s="40">
        <f>SUM(E22:E25)</f>
        <v>5293698</v>
      </c>
      <c r="F26" s="40"/>
      <c r="G26" s="40">
        <f>SUM(G22:G25)</f>
        <v>2100674</v>
      </c>
      <c r="H26" s="40"/>
      <c r="I26" s="40"/>
      <c r="J26" s="40"/>
      <c r="K26" s="40">
        <f>SUM(K22:K25)</f>
        <v>3193024</v>
      </c>
      <c r="L26" s="23"/>
    </row>
    <row r="27" spans="1:12" ht="17.25" customHeight="1">
      <c r="A27" s="39"/>
      <c r="B27" s="33"/>
      <c r="C27" s="34"/>
      <c r="D27" s="36"/>
      <c r="E27" s="40"/>
      <c r="F27" s="40"/>
      <c r="G27" s="40"/>
      <c r="H27" s="40"/>
      <c r="I27" s="40"/>
      <c r="J27" s="40"/>
      <c r="K27" s="40"/>
      <c r="L27" s="23"/>
    </row>
    <row r="28" spans="1:12">
      <c r="A28" s="41" t="s">
        <v>363</v>
      </c>
      <c r="B28" s="37"/>
      <c r="C28" s="23"/>
      <c r="D28" s="23"/>
      <c r="E28" s="42"/>
      <c r="F28" s="54"/>
      <c r="G28" s="42" t="s">
        <v>662</v>
      </c>
      <c r="H28" s="54"/>
      <c r="I28" s="42"/>
      <c r="J28" s="54"/>
      <c r="K28" s="42"/>
      <c r="L28" s="27"/>
    </row>
    <row r="29" spans="1:12" ht="17.25" customHeight="1">
      <c r="A29" s="22" t="s">
        <v>686</v>
      </c>
      <c r="B29" s="23"/>
      <c r="C29" s="23" t="s">
        <v>685</v>
      </c>
      <c r="D29" s="32">
        <v>1</v>
      </c>
      <c r="E29" s="38">
        <f>(G29+I29+K29)</f>
        <v>446055</v>
      </c>
      <c r="F29" s="38">
        <f>+인건비!$D$3</f>
        <v>446055</v>
      </c>
      <c r="G29" s="38">
        <f>TRUNC(D29*F29)</f>
        <v>446055</v>
      </c>
      <c r="H29" s="38"/>
      <c r="I29" s="38"/>
      <c r="J29" s="38"/>
      <c r="K29" s="38"/>
      <c r="L29" s="23"/>
    </row>
    <row r="30" spans="1:12" ht="17.25" customHeight="1">
      <c r="A30" s="22" t="s">
        <v>1172</v>
      </c>
      <c r="B30" s="23"/>
      <c r="C30" s="23" t="s">
        <v>685</v>
      </c>
      <c r="D30" s="32">
        <v>2</v>
      </c>
      <c r="E30" s="38">
        <f>(G30+I30+K30)</f>
        <v>693710</v>
      </c>
      <c r="F30" s="38">
        <f>+인건비!$D$4</f>
        <v>346855</v>
      </c>
      <c r="G30" s="38">
        <f>TRUNC(D30*F30)</f>
        <v>693710</v>
      </c>
      <c r="H30" s="38"/>
      <c r="I30" s="38"/>
      <c r="J30" s="38"/>
      <c r="K30" s="38"/>
      <c r="L30" s="23"/>
    </row>
    <row r="31" spans="1:12" ht="17.25" customHeight="1">
      <c r="A31" s="22" t="s">
        <v>1161</v>
      </c>
      <c r="B31" s="23" t="s">
        <v>662</v>
      </c>
      <c r="C31" s="23" t="s">
        <v>685</v>
      </c>
      <c r="D31" s="32">
        <v>3</v>
      </c>
      <c r="E31" s="38">
        <f>(G31+I31+K31)</f>
        <v>881397</v>
      </c>
      <c r="F31" s="38">
        <f>+인건비!$D$5</f>
        <v>293799</v>
      </c>
      <c r="G31" s="38">
        <f>TRUNC(D31*F31)</f>
        <v>881397</v>
      </c>
      <c r="H31" s="38"/>
      <c r="I31" s="38"/>
      <c r="J31" s="38"/>
      <c r="K31" s="38"/>
      <c r="L31" s="23"/>
    </row>
    <row r="32" spans="1:12" ht="17.25" customHeight="1">
      <c r="A32" s="22" t="s">
        <v>1154</v>
      </c>
      <c r="B32" s="23" t="s">
        <v>662</v>
      </c>
      <c r="C32" s="23" t="s">
        <v>685</v>
      </c>
      <c r="D32" s="32">
        <v>2</v>
      </c>
      <c r="E32" s="38">
        <f>(G32+I32+K32)</f>
        <v>545830</v>
      </c>
      <c r="F32" s="38">
        <f>+인건비!$D$6</f>
        <v>272915</v>
      </c>
      <c r="G32" s="38">
        <f>TRUNC(D32*F32)</f>
        <v>545830</v>
      </c>
      <c r="H32" s="38"/>
      <c r="I32" s="38"/>
      <c r="J32" s="38"/>
      <c r="K32" s="38"/>
      <c r="L32" s="23"/>
    </row>
    <row r="33" spans="1:12" ht="17.25" customHeight="1">
      <c r="A33" s="22" t="s">
        <v>1163</v>
      </c>
      <c r="B33" s="23" t="s">
        <v>662</v>
      </c>
      <c r="C33" s="23" t="s">
        <v>685</v>
      </c>
      <c r="D33" s="32">
        <v>1</v>
      </c>
      <c r="E33" s="38">
        <f>(G33+I33+K33)</f>
        <v>213496</v>
      </c>
      <c r="F33" s="38">
        <f>+인건비!$D$7</f>
        <v>213496</v>
      </c>
      <c r="G33" s="38">
        <f>TRUNC(D33*F33)</f>
        <v>213496</v>
      </c>
      <c r="H33" s="38"/>
      <c r="I33" s="38"/>
      <c r="J33" s="38"/>
      <c r="K33" s="38"/>
      <c r="L33" s="23"/>
    </row>
    <row r="34" spans="1:12" ht="17.25" customHeight="1">
      <c r="A34" s="22" t="s">
        <v>701</v>
      </c>
      <c r="B34" s="23"/>
      <c r="C34" s="23"/>
      <c r="D34" s="32"/>
      <c r="E34" s="38">
        <f>SUM(E29:E33)</f>
        <v>2780488</v>
      </c>
      <c r="F34" s="38"/>
      <c r="G34" s="38">
        <f>SUM(G29:G33)</f>
        <v>2780488</v>
      </c>
      <c r="H34" s="38"/>
      <c r="I34" s="38"/>
      <c r="J34" s="38"/>
      <c r="K34" s="38"/>
      <c r="L34" s="23"/>
    </row>
    <row r="35" spans="1:12" ht="17.25" customHeight="1">
      <c r="A35" s="22"/>
      <c r="B35" s="23"/>
      <c r="C35" s="23"/>
      <c r="D35" s="32"/>
      <c r="E35" s="38"/>
      <c r="F35" s="38"/>
      <c r="G35" s="38"/>
      <c r="H35" s="38"/>
      <c r="I35" s="38"/>
      <c r="J35" s="38"/>
      <c r="K35" s="38"/>
      <c r="L35" s="23"/>
    </row>
    <row r="36" spans="1:12" ht="17.25" customHeight="1">
      <c r="A36" s="39" t="s">
        <v>682</v>
      </c>
      <c r="B36" s="33" t="s">
        <v>1164</v>
      </c>
      <c r="C36" s="34"/>
      <c r="D36" s="35">
        <f>+집계표!$G$2</f>
        <v>1.1000000000000001</v>
      </c>
      <c r="E36" s="40">
        <f>(G36+I36+K36)</f>
        <v>3058536</v>
      </c>
      <c r="F36" s="40"/>
      <c r="G36" s="40"/>
      <c r="H36" s="40"/>
      <c r="I36" s="40"/>
      <c r="J36" s="40">
        <f>+G34</f>
        <v>2780488</v>
      </c>
      <c r="K36" s="40">
        <f>TRUNC(D36*J36)</f>
        <v>3058536</v>
      </c>
      <c r="L36" s="23"/>
    </row>
    <row r="37" spans="1:12" ht="17.25" customHeight="1">
      <c r="A37" s="39" t="s">
        <v>670</v>
      </c>
      <c r="B37" s="33" t="s">
        <v>425</v>
      </c>
      <c r="C37" s="34"/>
      <c r="D37" s="35">
        <f>+집계표!$H$2</f>
        <v>0.2</v>
      </c>
      <c r="E37" s="40">
        <f>(G37+I37+K37)</f>
        <v>1167804</v>
      </c>
      <c r="F37" s="40"/>
      <c r="G37" s="40"/>
      <c r="H37" s="40"/>
      <c r="I37" s="40"/>
      <c r="J37" s="40">
        <f>+J36+K36</f>
        <v>5839024</v>
      </c>
      <c r="K37" s="40">
        <f>TRUNC(D37*J37)</f>
        <v>1167804</v>
      </c>
      <c r="L37" s="23"/>
    </row>
    <row r="38" spans="1:12" ht="17.25" customHeight="1">
      <c r="A38" s="39" t="s">
        <v>718</v>
      </c>
      <c r="B38" s="33"/>
      <c r="C38" s="34"/>
      <c r="D38" s="36"/>
      <c r="E38" s="40">
        <f>SUM(E34:E37)</f>
        <v>7006828</v>
      </c>
      <c r="F38" s="40"/>
      <c r="G38" s="40">
        <f>SUM(G34:G37)</f>
        <v>2780488</v>
      </c>
      <c r="H38" s="40"/>
      <c r="I38" s="40"/>
      <c r="J38" s="40"/>
      <c r="K38" s="40">
        <f>SUM(K34:K37)</f>
        <v>4226340</v>
      </c>
      <c r="L38" s="23"/>
    </row>
    <row r="39" spans="1:12" ht="17.25" customHeight="1">
      <c r="A39" s="39"/>
      <c r="B39" s="33"/>
      <c r="C39" s="34"/>
      <c r="D39" s="36"/>
      <c r="E39" s="40"/>
      <c r="F39" s="40"/>
      <c r="G39" s="40"/>
      <c r="H39" s="40"/>
      <c r="I39" s="40"/>
      <c r="J39" s="40"/>
      <c r="K39" s="40"/>
      <c r="L39" s="23"/>
    </row>
    <row r="40" spans="1:12">
      <c r="A40" s="41" t="s">
        <v>402</v>
      </c>
      <c r="B40" s="37"/>
      <c r="C40" s="23"/>
      <c r="D40" s="23"/>
      <c r="E40" s="42"/>
      <c r="F40" s="54"/>
      <c r="G40" s="42" t="s">
        <v>662</v>
      </c>
      <c r="H40" s="54"/>
      <c r="I40" s="42"/>
      <c r="J40" s="54"/>
      <c r="K40" s="42"/>
      <c r="L40" s="27"/>
    </row>
    <row r="41" spans="1:12" ht="17.25" customHeight="1">
      <c r="A41" s="22" t="s">
        <v>1172</v>
      </c>
      <c r="B41" s="23"/>
      <c r="C41" s="23" t="s">
        <v>685</v>
      </c>
      <c r="D41" s="32">
        <v>1</v>
      </c>
      <c r="E41" s="38">
        <f>(G41+I41+K41)</f>
        <v>346855</v>
      </c>
      <c r="F41" s="38">
        <f>+인건비!$D$4</f>
        <v>346855</v>
      </c>
      <c r="G41" s="38">
        <f>TRUNC(D41*F41)</f>
        <v>346855</v>
      </c>
      <c r="H41" s="38"/>
      <c r="I41" s="38"/>
      <c r="J41" s="38"/>
      <c r="K41" s="38"/>
      <c r="L41" s="23"/>
    </row>
    <row r="42" spans="1:12" ht="17.25" customHeight="1">
      <c r="A42" s="22" t="s">
        <v>1161</v>
      </c>
      <c r="B42" s="23" t="s">
        <v>662</v>
      </c>
      <c r="C42" s="23" t="s">
        <v>685</v>
      </c>
      <c r="D42" s="32">
        <v>3</v>
      </c>
      <c r="E42" s="38">
        <f>(G42+I42+K42)</f>
        <v>881397</v>
      </c>
      <c r="F42" s="38">
        <f>+인건비!$D$5</f>
        <v>293799</v>
      </c>
      <c r="G42" s="38">
        <f>TRUNC(D42*F42)</f>
        <v>881397</v>
      </c>
      <c r="H42" s="38"/>
      <c r="I42" s="38"/>
      <c r="J42" s="38"/>
      <c r="K42" s="38"/>
      <c r="L42" s="23"/>
    </row>
    <row r="43" spans="1:12" ht="17.25" customHeight="1">
      <c r="A43" s="22" t="s">
        <v>1154</v>
      </c>
      <c r="B43" s="23" t="s">
        <v>662</v>
      </c>
      <c r="C43" s="23" t="s">
        <v>685</v>
      </c>
      <c r="D43" s="32">
        <v>2</v>
      </c>
      <c r="E43" s="38">
        <f>(G43+I43+K43)</f>
        <v>545830</v>
      </c>
      <c r="F43" s="38">
        <f>+인건비!$D$6</f>
        <v>272915</v>
      </c>
      <c r="G43" s="38">
        <f>TRUNC(D43*F43)</f>
        <v>545830</v>
      </c>
      <c r="H43" s="38"/>
      <c r="I43" s="38"/>
      <c r="J43" s="38"/>
      <c r="K43" s="38"/>
      <c r="L43" s="23"/>
    </row>
    <row r="44" spans="1:12" ht="17.25" customHeight="1">
      <c r="A44" s="22" t="s">
        <v>701</v>
      </c>
      <c r="B44" s="23"/>
      <c r="C44" s="23"/>
      <c r="D44" s="32"/>
      <c r="E44" s="38">
        <f>SUM(E41:E43)</f>
        <v>1774082</v>
      </c>
      <c r="F44" s="38"/>
      <c r="G44" s="38">
        <f>SUM(G41:G43)</f>
        <v>1774082</v>
      </c>
      <c r="H44" s="38"/>
      <c r="I44" s="38"/>
      <c r="J44" s="38"/>
      <c r="K44" s="38"/>
      <c r="L44" s="23"/>
    </row>
    <row r="45" spans="1:12" ht="17.25" customHeight="1">
      <c r="A45" s="22"/>
      <c r="B45" s="23"/>
      <c r="C45" s="23"/>
      <c r="D45" s="32"/>
      <c r="E45" s="38"/>
      <c r="F45" s="38"/>
      <c r="G45" s="38"/>
      <c r="H45" s="38"/>
      <c r="I45" s="38"/>
      <c r="J45" s="38"/>
      <c r="K45" s="38"/>
      <c r="L45" s="23"/>
    </row>
    <row r="46" spans="1:12" ht="17.25" customHeight="1">
      <c r="A46" s="39" t="s">
        <v>682</v>
      </c>
      <c r="B46" s="33" t="s">
        <v>1164</v>
      </c>
      <c r="C46" s="34"/>
      <c r="D46" s="35">
        <f>+집계표!$G$2</f>
        <v>1.1000000000000001</v>
      </c>
      <c r="E46" s="40">
        <f>(G46+I46+K46)</f>
        <v>1951490</v>
      </c>
      <c r="F46" s="40"/>
      <c r="G46" s="40"/>
      <c r="H46" s="40"/>
      <c r="I46" s="40"/>
      <c r="J46" s="40">
        <f>+G44</f>
        <v>1774082</v>
      </c>
      <c r="K46" s="40">
        <f>TRUNC(D46*J46)</f>
        <v>1951490</v>
      </c>
      <c r="L46" s="23"/>
    </row>
    <row r="47" spans="1:12" ht="17.25" customHeight="1">
      <c r="A47" s="39" t="s">
        <v>670</v>
      </c>
      <c r="B47" s="33" t="s">
        <v>425</v>
      </c>
      <c r="C47" s="34"/>
      <c r="D47" s="35">
        <f>+집계표!$H$2</f>
        <v>0.2</v>
      </c>
      <c r="E47" s="40">
        <f>(G47+I47+K47)</f>
        <v>745114</v>
      </c>
      <c r="F47" s="40"/>
      <c r="G47" s="40"/>
      <c r="H47" s="40"/>
      <c r="I47" s="40"/>
      <c r="J47" s="40">
        <f>+J46+K46</f>
        <v>3725572</v>
      </c>
      <c r="K47" s="40">
        <f>TRUNC(D47*J47)</f>
        <v>745114</v>
      </c>
      <c r="L47" s="23"/>
    </row>
    <row r="48" spans="1:12" ht="17.25" customHeight="1">
      <c r="A48" s="39" t="s">
        <v>718</v>
      </c>
      <c r="B48" s="33"/>
      <c r="C48" s="34"/>
      <c r="D48" s="36"/>
      <c r="E48" s="40">
        <f>SUM(E44:E47)</f>
        <v>4470686</v>
      </c>
      <c r="F48" s="40"/>
      <c r="G48" s="40">
        <f>SUM(G44:G47)</f>
        <v>1774082</v>
      </c>
      <c r="H48" s="40"/>
      <c r="I48" s="40"/>
      <c r="J48" s="40"/>
      <c r="K48" s="40">
        <f>SUM(K44:K47)</f>
        <v>2696604</v>
      </c>
      <c r="L48" s="23"/>
    </row>
    <row r="49" spans="1:12" ht="16.5" customHeight="1">
      <c r="A49" s="39"/>
      <c r="B49" s="33"/>
      <c r="C49" s="34"/>
      <c r="D49" s="36"/>
      <c r="E49" s="40"/>
      <c r="F49" s="40"/>
      <c r="G49" s="40"/>
      <c r="H49" s="40"/>
      <c r="I49" s="40"/>
      <c r="J49" s="40"/>
      <c r="K49" s="40"/>
      <c r="L49" s="23"/>
    </row>
    <row r="50" spans="1:12">
      <c r="A50" s="41" t="s">
        <v>407</v>
      </c>
      <c r="B50" s="37"/>
      <c r="C50" s="23"/>
      <c r="D50" s="23"/>
      <c r="E50" s="42"/>
      <c r="F50" s="54"/>
      <c r="G50" s="42" t="s">
        <v>662</v>
      </c>
      <c r="H50" s="54"/>
      <c r="I50" s="42" t="s">
        <v>662</v>
      </c>
      <c r="J50" s="54"/>
      <c r="K50" s="42"/>
      <c r="L50" s="27"/>
    </row>
    <row r="51" spans="1:12" ht="17.25" customHeight="1">
      <c r="A51" s="22" t="s">
        <v>1172</v>
      </c>
      <c r="B51" s="23"/>
      <c r="C51" s="23" t="s">
        <v>685</v>
      </c>
      <c r="D51" s="32">
        <v>2</v>
      </c>
      <c r="E51" s="38">
        <f>(G51+I51+K51)</f>
        <v>693710</v>
      </c>
      <c r="F51" s="38">
        <f>+인건비!$D$4</f>
        <v>346855</v>
      </c>
      <c r="G51" s="38">
        <f>TRUNC(D51*F51)</f>
        <v>693710</v>
      </c>
      <c r="H51" s="38"/>
      <c r="I51" s="38"/>
      <c r="J51" s="38"/>
      <c r="K51" s="38"/>
      <c r="L51" s="23"/>
    </row>
    <row r="52" spans="1:12" ht="17.25" customHeight="1">
      <c r="A52" s="22" t="s">
        <v>1161</v>
      </c>
      <c r="B52" s="23" t="s">
        <v>662</v>
      </c>
      <c r="C52" s="23" t="s">
        <v>685</v>
      </c>
      <c r="D52" s="32">
        <v>6</v>
      </c>
      <c r="E52" s="38">
        <f>(G52+I52+K52)</f>
        <v>1762794</v>
      </c>
      <c r="F52" s="38">
        <f>+인건비!$D$5</f>
        <v>293799</v>
      </c>
      <c r="G52" s="38">
        <f>TRUNC(D52*F52)</f>
        <v>1762794</v>
      </c>
      <c r="H52" s="38"/>
      <c r="I52" s="38"/>
      <c r="J52" s="38"/>
      <c r="K52" s="38"/>
      <c r="L52" s="23"/>
    </row>
    <row r="53" spans="1:12" ht="17.25" customHeight="1">
      <c r="A53" s="22" t="s">
        <v>1154</v>
      </c>
      <c r="B53" s="23" t="s">
        <v>662</v>
      </c>
      <c r="C53" s="23" t="s">
        <v>685</v>
      </c>
      <c r="D53" s="32">
        <v>4</v>
      </c>
      <c r="E53" s="38">
        <f>(G53+I53+K53)</f>
        <v>1091660</v>
      </c>
      <c r="F53" s="38">
        <f>+인건비!$D$6</f>
        <v>272915</v>
      </c>
      <c r="G53" s="38">
        <f>TRUNC(D53*F53)</f>
        <v>1091660</v>
      </c>
      <c r="H53" s="38"/>
      <c r="I53" s="38"/>
      <c r="J53" s="38"/>
      <c r="K53" s="38"/>
      <c r="L53" s="23"/>
    </row>
    <row r="54" spans="1:12" ht="17.25" customHeight="1">
      <c r="A54" s="22" t="s">
        <v>701</v>
      </c>
      <c r="B54" s="23"/>
      <c r="C54" s="23"/>
      <c r="D54" s="32"/>
      <c r="E54" s="38">
        <f>SUM(E51:E53)</f>
        <v>3548164</v>
      </c>
      <c r="F54" s="38"/>
      <c r="G54" s="38">
        <f>SUM(G51:G53)</f>
        <v>3548164</v>
      </c>
      <c r="H54" s="38"/>
      <c r="I54" s="38"/>
      <c r="J54" s="38"/>
      <c r="K54" s="38"/>
      <c r="L54" s="23"/>
    </row>
    <row r="55" spans="1:12" ht="17.25" customHeight="1">
      <c r="A55" s="22"/>
      <c r="B55" s="23"/>
      <c r="C55" s="23"/>
      <c r="D55" s="32"/>
      <c r="E55" s="38"/>
      <c r="F55" s="38"/>
      <c r="G55" s="38"/>
      <c r="H55" s="38"/>
      <c r="I55" s="38"/>
      <c r="J55" s="38"/>
      <c r="K55" s="38"/>
      <c r="L55" s="23"/>
    </row>
    <row r="56" spans="1:12" ht="17.25" customHeight="1">
      <c r="A56" s="39" t="s">
        <v>682</v>
      </c>
      <c r="B56" s="33" t="s">
        <v>1164</v>
      </c>
      <c r="C56" s="34"/>
      <c r="D56" s="35">
        <f>+집계표!$G$2</f>
        <v>1.1000000000000001</v>
      </c>
      <c r="E56" s="40">
        <f>(G56+I56+K56)</f>
        <v>3902980</v>
      </c>
      <c r="F56" s="40"/>
      <c r="G56" s="40"/>
      <c r="H56" s="40"/>
      <c r="I56" s="40"/>
      <c r="J56" s="40">
        <f>+G54</f>
        <v>3548164</v>
      </c>
      <c r="K56" s="40">
        <f>TRUNC(D56*J56)</f>
        <v>3902980</v>
      </c>
      <c r="L56" s="23"/>
    </row>
    <row r="57" spans="1:12" ht="17.25" customHeight="1">
      <c r="A57" s="39" t="s">
        <v>670</v>
      </c>
      <c r="B57" s="33" t="s">
        <v>425</v>
      </c>
      <c r="C57" s="34"/>
      <c r="D57" s="35">
        <f>+집계표!$H$2</f>
        <v>0.2</v>
      </c>
      <c r="E57" s="40">
        <f>(G57+I57+K57)</f>
        <v>1490228</v>
      </c>
      <c r="F57" s="40"/>
      <c r="G57" s="40"/>
      <c r="H57" s="40"/>
      <c r="I57" s="40"/>
      <c r="J57" s="40">
        <f>+J56+K56</f>
        <v>7451144</v>
      </c>
      <c r="K57" s="40">
        <f>TRUNC(D57*J57)</f>
        <v>1490228</v>
      </c>
      <c r="L57" s="23"/>
    </row>
    <row r="58" spans="1:12" ht="17.25" customHeight="1">
      <c r="A58" s="39" t="s">
        <v>718</v>
      </c>
      <c r="B58" s="33"/>
      <c r="C58" s="34"/>
      <c r="D58" s="36"/>
      <c r="E58" s="40">
        <f>SUM(E54:E57)</f>
        <v>8941372</v>
      </c>
      <c r="F58" s="40"/>
      <c r="G58" s="40">
        <f>SUM(G54:G57)</f>
        <v>3548164</v>
      </c>
      <c r="H58" s="40"/>
      <c r="I58" s="40"/>
      <c r="J58" s="40"/>
      <c r="K58" s="40">
        <f>SUM(K54:K57)</f>
        <v>5393208</v>
      </c>
      <c r="L58" s="23"/>
    </row>
    <row r="59" spans="1:12" ht="16.5" customHeight="1">
      <c r="A59" s="39"/>
      <c r="B59" s="33"/>
      <c r="C59" s="34"/>
      <c r="D59" s="36"/>
      <c r="E59" s="40"/>
      <c r="F59" s="40"/>
      <c r="G59" s="40"/>
      <c r="H59" s="40"/>
      <c r="I59" s="40"/>
      <c r="J59" s="40"/>
      <c r="K59" s="40"/>
      <c r="L59" s="23"/>
    </row>
    <row r="60" spans="1:12">
      <c r="A60" s="41" t="s">
        <v>392</v>
      </c>
      <c r="B60" s="37"/>
      <c r="C60" s="23"/>
      <c r="D60" s="23"/>
      <c r="E60" s="42"/>
      <c r="F60" s="54"/>
      <c r="G60" s="42" t="s">
        <v>662</v>
      </c>
      <c r="H60" s="54"/>
      <c r="I60" s="42" t="s">
        <v>662</v>
      </c>
      <c r="J60" s="54"/>
      <c r="K60" s="42"/>
      <c r="L60" s="27"/>
    </row>
    <row r="61" spans="1:12" ht="17.25" customHeight="1">
      <c r="A61" s="22" t="s">
        <v>1172</v>
      </c>
      <c r="B61" s="23"/>
      <c r="C61" s="23" t="s">
        <v>685</v>
      </c>
      <c r="D61" s="32">
        <v>3</v>
      </c>
      <c r="E61" s="38">
        <f>(G61+I61+K61)</f>
        <v>1040565</v>
      </c>
      <c r="F61" s="38">
        <f>+인건비!$D$4</f>
        <v>346855</v>
      </c>
      <c r="G61" s="38">
        <f>TRUNC(D61*F61)</f>
        <v>1040565</v>
      </c>
      <c r="H61" s="38"/>
      <c r="I61" s="38"/>
      <c r="J61" s="38"/>
      <c r="K61" s="38"/>
      <c r="L61" s="23"/>
    </row>
    <row r="62" spans="1:12" ht="17.25" customHeight="1">
      <c r="A62" s="22" t="s">
        <v>1161</v>
      </c>
      <c r="B62" s="23" t="s">
        <v>662</v>
      </c>
      <c r="C62" s="23" t="s">
        <v>685</v>
      </c>
      <c r="D62" s="32">
        <v>8</v>
      </c>
      <c r="E62" s="38">
        <f>(G62+I62+K62)</f>
        <v>2350392</v>
      </c>
      <c r="F62" s="38">
        <f>+인건비!$D$5</f>
        <v>293799</v>
      </c>
      <c r="G62" s="38">
        <f>TRUNC(D62*F62)</f>
        <v>2350392</v>
      </c>
      <c r="H62" s="38"/>
      <c r="I62" s="38"/>
      <c r="J62" s="38"/>
      <c r="K62" s="38"/>
      <c r="L62" s="23"/>
    </row>
    <row r="63" spans="1:12" ht="17.25" customHeight="1">
      <c r="A63" s="22" t="s">
        <v>1154</v>
      </c>
      <c r="B63" s="23" t="s">
        <v>662</v>
      </c>
      <c r="C63" s="23" t="s">
        <v>685</v>
      </c>
      <c r="D63" s="32">
        <v>6</v>
      </c>
      <c r="E63" s="38">
        <f>(G63+I63+K63)</f>
        <v>1637490</v>
      </c>
      <c r="F63" s="38">
        <f>+인건비!$D$6</f>
        <v>272915</v>
      </c>
      <c r="G63" s="38">
        <f>TRUNC(D63*F63)</f>
        <v>1637490</v>
      </c>
      <c r="H63" s="38"/>
      <c r="I63" s="38"/>
      <c r="J63" s="38"/>
      <c r="K63" s="38"/>
      <c r="L63" s="23"/>
    </row>
    <row r="64" spans="1:12" ht="17.25" customHeight="1">
      <c r="A64" s="22" t="s">
        <v>701</v>
      </c>
      <c r="B64" s="23"/>
      <c r="C64" s="23"/>
      <c r="D64" s="32"/>
      <c r="E64" s="38">
        <f>SUM(E61:E63)</f>
        <v>5028447</v>
      </c>
      <c r="F64" s="38"/>
      <c r="G64" s="38">
        <f>SUM(G61:G63)</f>
        <v>5028447</v>
      </c>
      <c r="H64" s="38"/>
      <c r="I64" s="38"/>
      <c r="J64" s="38"/>
      <c r="K64" s="38"/>
      <c r="L64" s="23"/>
    </row>
    <row r="65" spans="1:12" ht="17.25" customHeight="1">
      <c r="A65" s="22"/>
      <c r="B65" s="23"/>
      <c r="C65" s="23"/>
      <c r="D65" s="32"/>
      <c r="E65" s="38"/>
      <c r="F65" s="38"/>
      <c r="G65" s="38"/>
      <c r="H65" s="38"/>
      <c r="I65" s="38"/>
      <c r="J65" s="38"/>
      <c r="K65" s="38"/>
      <c r="L65" s="23"/>
    </row>
    <row r="66" spans="1:12" ht="17.25" customHeight="1">
      <c r="A66" s="39" t="s">
        <v>682</v>
      </c>
      <c r="B66" s="33" t="s">
        <v>1164</v>
      </c>
      <c r="C66" s="34"/>
      <c r="D66" s="35">
        <f>+집계표!$G$2</f>
        <v>1.1000000000000001</v>
      </c>
      <c r="E66" s="40">
        <f>(G66+I66+K66)</f>
        <v>5531291</v>
      </c>
      <c r="F66" s="40"/>
      <c r="G66" s="40"/>
      <c r="H66" s="40"/>
      <c r="I66" s="40"/>
      <c r="J66" s="40">
        <f>+G64</f>
        <v>5028447</v>
      </c>
      <c r="K66" s="40">
        <f>TRUNC(D66*J66)</f>
        <v>5531291</v>
      </c>
      <c r="L66" s="23"/>
    </row>
    <row r="67" spans="1:12" ht="17.25" customHeight="1">
      <c r="A67" s="39" t="s">
        <v>670</v>
      </c>
      <c r="B67" s="33" t="s">
        <v>425</v>
      </c>
      <c r="C67" s="34"/>
      <c r="D67" s="35">
        <f>+집계표!$H$2</f>
        <v>0.2</v>
      </c>
      <c r="E67" s="40">
        <f>(G67+I67+K67)</f>
        <v>2111947</v>
      </c>
      <c r="F67" s="40"/>
      <c r="G67" s="40"/>
      <c r="H67" s="40"/>
      <c r="I67" s="40"/>
      <c r="J67" s="40">
        <f>+J66+K66</f>
        <v>10559738</v>
      </c>
      <c r="K67" s="40">
        <f>TRUNC(D67*J67)</f>
        <v>2111947</v>
      </c>
      <c r="L67" s="23"/>
    </row>
    <row r="68" spans="1:12" ht="17.25" customHeight="1">
      <c r="A68" s="39" t="s">
        <v>718</v>
      </c>
      <c r="B68" s="33"/>
      <c r="C68" s="34"/>
      <c r="D68" s="36"/>
      <c r="E68" s="40">
        <f>SUM(E64:E67)</f>
        <v>12671685</v>
      </c>
      <c r="F68" s="40"/>
      <c r="G68" s="40">
        <f>SUM(G64:G67)</f>
        <v>5028447</v>
      </c>
      <c r="H68" s="40"/>
      <c r="I68" s="40"/>
      <c r="J68" s="40"/>
      <c r="K68" s="40">
        <f>SUM(K64:K67)</f>
        <v>7643238</v>
      </c>
      <c r="L68" s="23"/>
    </row>
    <row r="69" spans="1:12" ht="16.5" customHeight="1">
      <c r="A69" s="39"/>
      <c r="B69" s="33"/>
      <c r="C69" s="34"/>
      <c r="D69" s="36"/>
      <c r="E69" s="40"/>
      <c r="F69" s="40"/>
      <c r="G69" s="40"/>
      <c r="H69" s="40"/>
      <c r="I69" s="40"/>
      <c r="J69" s="40"/>
      <c r="K69" s="40"/>
      <c r="L69" s="23"/>
    </row>
    <row r="70" spans="1:12">
      <c r="A70" s="52" t="s">
        <v>319</v>
      </c>
      <c r="B70" s="37"/>
      <c r="C70" s="23"/>
      <c r="D70" s="23"/>
      <c r="E70" s="38"/>
      <c r="F70" s="53"/>
      <c r="G70" s="38" t="s">
        <v>662</v>
      </c>
      <c r="H70" s="53"/>
      <c r="I70" s="38"/>
      <c r="J70" s="53"/>
      <c r="K70" s="38" t="s">
        <v>662</v>
      </c>
      <c r="L70" s="26"/>
    </row>
    <row r="71" spans="1:12">
      <c r="A71" s="52" t="s">
        <v>1807</v>
      </c>
      <c r="B71" s="37"/>
      <c r="C71" s="23"/>
      <c r="D71" s="23"/>
      <c r="E71" s="38"/>
      <c r="F71" s="53"/>
      <c r="G71" s="38" t="s">
        <v>662</v>
      </c>
      <c r="H71" s="53"/>
      <c r="I71" s="38"/>
      <c r="J71" s="53"/>
      <c r="K71" s="38" t="s">
        <v>662</v>
      </c>
      <c r="L71" s="26"/>
    </row>
    <row r="72" spans="1:12" ht="18" customHeight="1">
      <c r="A72" s="41" t="s">
        <v>395</v>
      </c>
      <c r="B72" s="37"/>
      <c r="C72" s="23"/>
      <c r="D72" s="23"/>
      <c r="E72" s="42"/>
      <c r="F72" s="54"/>
      <c r="G72" s="42"/>
      <c r="H72" s="54"/>
      <c r="I72" s="42"/>
      <c r="J72" s="54"/>
      <c r="K72" s="42"/>
      <c r="L72" s="28"/>
    </row>
    <row r="73" spans="1:12" ht="18" customHeight="1">
      <c r="A73" s="22" t="s">
        <v>1154</v>
      </c>
      <c r="B73" s="30"/>
      <c r="C73" s="23" t="s">
        <v>685</v>
      </c>
      <c r="D73" s="32">
        <v>0.2</v>
      </c>
      <c r="E73" s="38">
        <f t="shared" ref="E73:E83" si="0">+G73+I73+K73</f>
        <v>54583</v>
      </c>
      <c r="F73" s="38">
        <f>+인건비!$D$6</f>
        <v>272915</v>
      </c>
      <c r="G73" s="38">
        <f>TRUNC(D73*F73)</f>
        <v>54583</v>
      </c>
      <c r="H73" s="53"/>
      <c r="I73" s="53"/>
      <c r="J73" s="53"/>
      <c r="K73" s="53"/>
      <c r="L73" s="23"/>
    </row>
    <row r="74" spans="1:12" ht="18" customHeight="1">
      <c r="A74" s="22" t="s">
        <v>1163</v>
      </c>
      <c r="B74" s="30"/>
      <c r="C74" s="23" t="s">
        <v>685</v>
      </c>
      <c r="D74" s="32">
        <v>0.5</v>
      </c>
      <c r="E74" s="38">
        <f t="shared" si="0"/>
        <v>106748</v>
      </c>
      <c r="F74" s="38">
        <f>+인건비!$D$7</f>
        <v>213496</v>
      </c>
      <c r="G74" s="38">
        <f>TRUNC(D74*F74)</f>
        <v>106748</v>
      </c>
      <c r="H74" s="53"/>
      <c r="I74" s="53"/>
      <c r="J74" s="53"/>
      <c r="K74" s="53"/>
      <c r="L74" s="23"/>
    </row>
    <row r="75" spans="1:12" ht="18" customHeight="1">
      <c r="A75" s="22" t="s">
        <v>1187</v>
      </c>
      <c r="B75" s="23"/>
      <c r="C75" s="23" t="s">
        <v>685</v>
      </c>
      <c r="D75" s="32">
        <v>0.5</v>
      </c>
      <c r="E75" s="38">
        <f t="shared" si="0"/>
        <v>107111</v>
      </c>
      <c r="F75" s="38"/>
      <c r="G75" s="38"/>
      <c r="H75" s="38"/>
      <c r="I75" s="38"/>
      <c r="J75" s="38">
        <f>+인건비!$E$18</f>
        <v>214222</v>
      </c>
      <c r="K75" s="38">
        <f>TRUNC(D75*J75)</f>
        <v>107111</v>
      </c>
      <c r="L75" s="23"/>
    </row>
    <row r="76" spans="1:12" ht="18" customHeight="1">
      <c r="A76" s="22" t="s">
        <v>1182</v>
      </c>
      <c r="B76" s="23"/>
      <c r="C76" s="23" t="s">
        <v>685</v>
      </c>
      <c r="D76" s="32">
        <v>1</v>
      </c>
      <c r="E76" s="38">
        <f t="shared" si="0"/>
        <v>165545</v>
      </c>
      <c r="F76" s="38"/>
      <c r="G76" s="38"/>
      <c r="H76" s="38"/>
      <c r="I76" s="38"/>
      <c r="J76" s="38">
        <f>+인건비!$E$17</f>
        <v>165545</v>
      </c>
      <c r="K76" s="38">
        <f>TRUNC(D76*J76)</f>
        <v>165545</v>
      </c>
      <c r="L76" s="23"/>
    </row>
    <row r="77" spans="1:12" ht="18" customHeight="1">
      <c r="A77" s="22" t="s">
        <v>752</v>
      </c>
      <c r="B77" s="23" t="s">
        <v>1305</v>
      </c>
      <c r="C77" s="23" t="s">
        <v>665</v>
      </c>
      <c r="D77" s="32">
        <v>1</v>
      </c>
      <c r="E77" s="38">
        <f t="shared" si="0"/>
        <v>240000</v>
      </c>
      <c r="F77" s="38"/>
      <c r="G77" s="38"/>
      <c r="H77" s="38">
        <f>+재료비!$K$134</f>
        <v>240000</v>
      </c>
      <c r="I77" s="38">
        <f>TRUNC(D77*H77)</f>
        <v>240000</v>
      </c>
      <c r="J77" s="38"/>
      <c r="K77" s="38"/>
      <c r="L77" s="23"/>
    </row>
    <row r="78" spans="1:12" ht="18" customHeight="1">
      <c r="A78" s="22" t="s">
        <v>774</v>
      </c>
      <c r="B78" s="23" t="s">
        <v>1303</v>
      </c>
      <c r="C78" s="23" t="s">
        <v>665</v>
      </c>
      <c r="D78" s="32">
        <v>1</v>
      </c>
      <c r="E78" s="38">
        <f t="shared" si="0"/>
        <v>120000</v>
      </c>
      <c r="F78" s="38"/>
      <c r="G78" s="38"/>
      <c r="H78" s="38">
        <f>+재료비!$K$137</f>
        <v>120000</v>
      </c>
      <c r="I78" s="38">
        <f>TRUNC(D78*H78)</f>
        <v>120000</v>
      </c>
      <c r="J78" s="38"/>
      <c r="K78" s="38"/>
      <c r="L78" s="23"/>
    </row>
    <row r="79" spans="1:12" ht="18" customHeight="1">
      <c r="A79" s="22" t="s">
        <v>775</v>
      </c>
      <c r="B79" s="23" t="s">
        <v>1295</v>
      </c>
      <c r="C79" s="23" t="s">
        <v>665</v>
      </c>
      <c r="D79" s="93">
        <v>10</v>
      </c>
      <c r="E79" s="38">
        <f>+G79+I79+K79</f>
        <v>41610</v>
      </c>
      <c r="F79" s="38"/>
      <c r="G79" s="38"/>
      <c r="H79" s="38">
        <f>+재료비!$K$140</f>
        <v>4161</v>
      </c>
      <c r="I79" s="38">
        <f>TRUNC(D79*H79)</f>
        <v>41610</v>
      </c>
      <c r="J79" s="38"/>
      <c r="K79" s="38"/>
      <c r="L79" s="232" t="s">
        <v>40</v>
      </c>
    </row>
    <row r="80" spans="1:12" ht="18" customHeight="1">
      <c r="A80" s="22" t="s">
        <v>758</v>
      </c>
      <c r="B80" s="23" t="s">
        <v>324</v>
      </c>
      <c r="C80" s="23" t="s">
        <v>665</v>
      </c>
      <c r="D80" s="93">
        <v>10</v>
      </c>
      <c r="E80" s="38">
        <f>+G80+I80+K80</f>
        <v>178300</v>
      </c>
      <c r="F80" s="38"/>
      <c r="G80" s="38"/>
      <c r="H80" s="38">
        <f>+재료비!$K$143</f>
        <v>17830</v>
      </c>
      <c r="I80" s="38">
        <f>TRUNC(D80*H80)</f>
        <v>178300</v>
      </c>
      <c r="J80" s="38"/>
      <c r="K80" s="38"/>
      <c r="L80" s="232"/>
    </row>
    <row r="81" spans="1:12" ht="18" customHeight="1">
      <c r="A81" s="22" t="s">
        <v>1278</v>
      </c>
      <c r="B81" s="23" t="s">
        <v>860</v>
      </c>
      <c r="C81" s="23" t="s">
        <v>665</v>
      </c>
      <c r="D81" s="32">
        <v>1</v>
      </c>
      <c r="E81" s="38">
        <f>+G81+I81+K81</f>
        <v>120000</v>
      </c>
      <c r="F81" s="38"/>
      <c r="G81" s="38"/>
      <c r="H81" s="38">
        <f>+재료비!$K$146</f>
        <v>120000</v>
      </c>
      <c r="I81" s="38">
        <f>TRUNC(D81*H81)</f>
        <v>120000</v>
      </c>
      <c r="J81" s="38"/>
      <c r="K81" s="38"/>
      <c r="L81" s="23"/>
    </row>
    <row r="82" spans="1:12" ht="18" customHeight="1">
      <c r="A82" s="22" t="s">
        <v>668</v>
      </c>
      <c r="B82" s="23" t="s">
        <v>1159</v>
      </c>
      <c r="C82" s="23" t="s">
        <v>666</v>
      </c>
      <c r="D82" s="32">
        <v>5</v>
      </c>
      <c r="E82" s="38">
        <f t="shared" si="0"/>
        <v>34995</v>
      </c>
      <c r="F82" s="38"/>
      <c r="G82" s="38"/>
      <c r="H82" s="38">
        <f>SUM(I77:I81)</f>
        <v>699910</v>
      </c>
      <c r="I82" s="38">
        <f>TRUNC(D82/100*H82)</f>
        <v>34995</v>
      </c>
      <c r="J82" s="38"/>
      <c r="K82" s="38"/>
      <c r="L82" s="23"/>
    </row>
    <row r="83" spans="1:12" ht="18" customHeight="1">
      <c r="A83" s="22" t="s">
        <v>1279</v>
      </c>
      <c r="B83" s="23" t="s">
        <v>1173</v>
      </c>
      <c r="C83" s="23" t="s">
        <v>666</v>
      </c>
      <c r="D83" s="32">
        <v>1</v>
      </c>
      <c r="E83" s="38">
        <f t="shared" si="0"/>
        <v>1613</v>
      </c>
      <c r="F83" s="38"/>
      <c r="G83" s="38"/>
      <c r="H83" s="38"/>
      <c r="I83" s="38"/>
      <c r="J83" s="38">
        <f>SUM(G73:G76)</f>
        <v>161331</v>
      </c>
      <c r="K83" s="38">
        <f>TRUNC(D83/100*J83)</f>
        <v>1613</v>
      </c>
      <c r="L83" s="23"/>
    </row>
    <row r="84" spans="1:12" ht="18" customHeight="1">
      <c r="A84" s="22" t="s">
        <v>701</v>
      </c>
      <c r="B84" s="23"/>
      <c r="C84" s="23"/>
      <c r="D84" s="32"/>
      <c r="E84" s="38">
        <f>SUM(E73:E83)</f>
        <v>1170505</v>
      </c>
      <c r="F84" s="38"/>
      <c r="G84" s="38">
        <f>SUM(G73:G83)</f>
        <v>161331</v>
      </c>
      <c r="H84" s="38"/>
      <c r="I84" s="38">
        <f>SUM(I73:I83)</f>
        <v>734905</v>
      </c>
      <c r="J84" s="38"/>
      <c r="K84" s="38">
        <f>SUM(K73:K83)</f>
        <v>274269</v>
      </c>
      <c r="L84" s="29"/>
    </row>
    <row r="85" spans="1:12" ht="18" customHeight="1">
      <c r="A85" s="22"/>
      <c r="B85" s="23"/>
      <c r="C85" s="23"/>
      <c r="D85" s="32"/>
      <c r="E85" s="38"/>
      <c r="F85" s="38"/>
      <c r="G85" s="38"/>
      <c r="H85" s="38"/>
      <c r="I85" s="38"/>
      <c r="J85" s="38"/>
      <c r="K85" s="38"/>
      <c r="L85" s="29"/>
    </row>
    <row r="86" spans="1:12" ht="18" customHeight="1">
      <c r="A86" s="39" t="s">
        <v>682</v>
      </c>
      <c r="B86" s="33" t="s">
        <v>1164</v>
      </c>
      <c r="C86" s="34"/>
      <c r="D86" s="35">
        <f>+집계표!$G$2</f>
        <v>1.1000000000000001</v>
      </c>
      <c r="E86" s="40">
        <f>(G86+I86+K86)</f>
        <v>177464</v>
      </c>
      <c r="F86" s="40"/>
      <c r="G86" s="40"/>
      <c r="H86" s="40"/>
      <c r="I86" s="40"/>
      <c r="J86" s="40">
        <f>+G84</f>
        <v>161331</v>
      </c>
      <c r="K86" s="40">
        <f>TRUNC(D86*J86)</f>
        <v>177464</v>
      </c>
      <c r="L86" s="23"/>
    </row>
    <row r="87" spans="1:12" ht="18" customHeight="1">
      <c r="A87" s="39" t="s">
        <v>670</v>
      </c>
      <c r="B87" s="33" t="s">
        <v>425</v>
      </c>
      <c r="C87" s="34"/>
      <c r="D87" s="35">
        <f>+집계표!$H$2</f>
        <v>0.2</v>
      </c>
      <c r="E87" s="40">
        <f>(G87+I87+K87)</f>
        <v>67759</v>
      </c>
      <c r="F87" s="40"/>
      <c r="G87" s="40"/>
      <c r="H87" s="40"/>
      <c r="I87" s="40"/>
      <c r="J87" s="40">
        <f>+J86+K86</f>
        <v>338795</v>
      </c>
      <c r="K87" s="40">
        <f>TRUNC(D87*J87)</f>
        <v>67759</v>
      </c>
      <c r="L87" s="23"/>
    </row>
    <row r="88" spans="1:12" ht="18" customHeight="1">
      <c r="A88" s="39" t="s">
        <v>718</v>
      </c>
      <c r="B88" s="33"/>
      <c r="C88" s="34"/>
      <c r="D88" s="36"/>
      <c r="E88" s="40">
        <f>SUM(E84:E87)</f>
        <v>1415728</v>
      </c>
      <c r="F88" s="40"/>
      <c r="G88" s="40">
        <f>SUM(G84:G87)</f>
        <v>161331</v>
      </c>
      <c r="H88" s="40"/>
      <c r="I88" s="40">
        <f>+I84</f>
        <v>734905</v>
      </c>
      <c r="J88" s="40"/>
      <c r="K88" s="40">
        <f>SUM(K84:K87)</f>
        <v>519492</v>
      </c>
      <c r="L88" s="23"/>
    </row>
    <row r="89" spans="1:12" ht="18" customHeight="1">
      <c r="A89" s="39"/>
      <c r="B89" s="30"/>
      <c r="C89" s="23"/>
      <c r="D89" s="32"/>
      <c r="E89" s="38"/>
      <c r="F89" s="38"/>
      <c r="G89" s="38"/>
      <c r="H89" s="38"/>
      <c r="I89" s="38"/>
      <c r="J89" s="38"/>
      <c r="K89" s="38"/>
      <c r="L89" s="23" t="s">
        <v>662</v>
      </c>
    </row>
    <row r="90" spans="1:12" ht="18" customHeight="1">
      <c r="A90" s="41" t="s">
        <v>397</v>
      </c>
      <c r="B90" s="37"/>
      <c r="C90" s="23"/>
      <c r="D90" s="23"/>
      <c r="E90" s="42"/>
      <c r="F90" s="54"/>
      <c r="G90" s="42"/>
      <c r="H90" s="54"/>
      <c r="I90" s="42"/>
      <c r="J90" s="54"/>
      <c r="K90" s="42"/>
      <c r="L90" s="28"/>
    </row>
    <row r="91" spans="1:12" ht="18" customHeight="1">
      <c r="A91" s="22" t="s">
        <v>1154</v>
      </c>
      <c r="B91" s="30"/>
      <c r="C91" s="23" t="s">
        <v>685</v>
      </c>
      <c r="D91" s="59">
        <v>0.25</v>
      </c>
      <c r="E91" s="38">
        <f t="shared" ref="E91:E96" si="1">+G91+I91+K91</f>
        <v>68228</v>
      </c>
      <c r="F91" s="38">
        <f>+인건비!$D$6</f>
        <v>272915</v>
      </c>
      <c r="G91" s="38">
        <f>TRUNC(D91*F91)</f>
        <v>68228</v>
      </c>
      <c r="H91" s="53"/>
      <c r="I91" s="53"/>
      <c r="J91" s="53"/>
      <c r="K91" s="53"/>
      <c r="L91" s="23"/>
    </row>
    <row r="92" spans="1:12" ht="18" customHeight="1">
      <c r="A92" s="22" t="s">
        <v>1163</v>
      </c>
      <c r="B92" s="30"/>
      <c r="C92" s="23" t="s">
        <v>685</v>
      </c>
      <c r="D92" s="31">
        <v>0.625</v>
      </c>
      <c r="E92" s="38">
        <f t="shared" si="1"/>
        <v>133435</v>
      </c>
      <c r="F92" s="38">
        <f>+인건비!$D$7</f>
        <v>213496</v>
      </c>
      <c r="G92" s="38">
        <f>TRUNC(D92*F92)</f>
        <v>133435</v>
      </c>
      <c r="H92" s="53"/>
      <c r="I92" s="53"/>
      <c r="J92" s="53"/>
      <c r="K92" s="53"/>
      <c r="L92" s="23"/>
    </row>
    <row r="93" spans="1:12" ht="18" customHeight="1">
      <c r="A93" s="22" t="s">
        <v>1187</v>
      </c>
      <c r="B93" s="23"/>
      <c r="C93" s="23" t="s">
        <v>685</v>
      </c>
      <c r="D93" s="31">
        <v>0.625</v>
      </c>
      <c r="E93" s="38">
        <f t="shared" si="1"/>
        <v>133888</v>
      </c>
      <c r="F93" s="38"/>
      <c r="G93" s="38"/>
      <c r="H93" s="38"/>
      <c r="I93" s="38"/>
      <c r="J93" s="38">
        <f>+인건비!$E$18</f>
        <v>214222</v>
      </c>
      <c r="K93" s="38">
        <f>TRUNC(D93*J93)</f>
        <v>133888</v>
      </c>
      <c r="L93" s="23"/>
    </row>
    <row r="94" spans="1:12" ht="18" customHeight="1">
      <c r="A94" s="22" t="s">
        <v>1182</v>
      </c>
      <c r="B94" s="23"/>
      <c r="C94" s="23" t="s">
        <v>685</v>
      </c>
      <c r="D94" s="59">
        <v>1.25</v>
      </c>
      <c r="E94" s="38">
        <f t="shared" si="1"/>
        <v>206931</v>
      </c>
      <c r="F94" s="38"/>
      <c r="G94" s="38"/>
      <c r="H94" s="38"/>
      <c r="I94" s="38"/>
      <c r="J94" s="38">
        <f>+인건비!$E$17</f>
        <v>165545</v>
      </c>
      <c r="K94" s="38">
        <f>TRUNC(D94*J94)</f>
        <v>206931</v>
      </c>
      <c r="L94" s="23"/>
    </row>
    <row r="95" spans="1:12" ht="18" customHeight="1">
      <c r="A95" s="22" t="s">
        <v>752</v>
      </c>
      <c r="B95" s="23" t="s">
        <v>1296</v>
      </c>
      <c r="C95" s="23" t="s">
        <v>665</v>
      </c>
      <c r="D95" s="32">
        <v>1</v>
      </c>
      <c r="E95" s="38">
        <f t="shared" si="1"/>
        <v>400000</v>
      </c>
      <c r="F95" s="38"/>
      <c r="G95" s="38"/>
      <c r="H95" s="38">
        <f>+재료비!$K$135</f>
        <v>400000</v>
      </c>
      <c r="I95" s="38">
        <f>TRUNC(D95*H95)</f>
        <v>400000</v>
      </c>
      <c r="J95" s="38"/>
      <c r="K95" s="38"/>
      <c r="L95" s="23"/>
    </row>
    <row r="96" spans="1:12" ht="18" customHeight="1">
      <c r="A96" s="22" t="s">
        <v>774</v>
      </c>
      <c r="B96" s="23" t="s">
        <v>1282</v>
      </c>
      <c r="C96" s="23" t="s">
        <v>665</v>
      </c>
      <c r="D96" s="32">
        <v>1</v>
      </c>
      <c r="E96" s="38">
        <f t="shared" si="1"/>
        <v>150000</v>
      </c>
      <c r="F96" s="38"/>
      <c r="G96" s="38"/>
      <c r="H96" s="38">
        <f>+재료비!$K$138</f>
        <v>150000</v>
      </c>
      <c r="I96" s="38">
        <f>TRUNC(D96*H96)</f>
        <v>150000</v>
      </c>
      <c r="J96" s="38"/>
      <c r="K96" s="38"/>
      <c r="L96" s="23"/>
    </row>
    <row r="97" spans="1:12" ht="18" customHeight="1">
      <c r="A97" s="22" t="s">
        <v>775</v>
      </c>
      <c r="B97" s="23" t="s">
        <v>1284</v>
      </c>
      <c r="C97" s="23" t="s">
        <v>665</v>
      </c>
      <c r="D97" s="93">
        <v>10</v>
      </c>
      <c r="E97" s="38">
        <f>+G97+I97+K97</f>
        <v>41610</v>
      </c>
      <c r="F97" s="38"/>
      <c r="G97" s="38"/>
      <c r="H97" s="38">
        <f>+재료비!$K$140</f>
        <v>4161</v>
      </c>
      <c r="I97" s="38">
        <f>TRUNC(D97*H97)</f>
        <v>41610</v>
      </c>
      <c r="J97" s="38"/>
      <c r="K97" s="38"/>
      <c r="L97" s="232" t="s">
        <v>40</v>
      </c>
    </row>
    <row r="98" spans="1:12" ht="18" customHeight="1">
      <c r="A98" s="22" t="s">
        <v>758</v>
      </c>
      <c r="B98" s="23" t="s">
        <v>327</v>
      </c>
      <c r="C98" s="23" t="s">
        <v>665</v>
      </c>
      <c r="D98" s="93">
        <v>10</v>
      </c>
      <c r="E98" s="38">
        <f>+G98+I98+K98</f>
        <v>178300</v>
      </c>
      <c r="F98" s="38"/>
      <c r="G98" s="38"/>
      <c r="H98" s="38">
        <f>+재료비!$K$143</f>
        <v>17830</v>
      </c>
      <c r="I98" s="38">
        <f>TRUNC(D98*H98)</f>
        <v>178300</v>
      </c>
      <c r="J98" s="38"/>
      <c r="K98" s="38"/>
      <c r="L98" s="232"/>
    </row>
    <row r="99" spans="1:12" ht="18" customHeight="1">
      <c r="A99" s="22" t="s">
        <v>1278</v>
      </c>
      <c r="B99" s="23" t="s">
        <v>857</v>
      </c>
      <c r="C99" s="23" t="s">
        <v>665</v>
      </c>
      <c r="D99" s="32">
        <v>1</v>
      </c>
      <c r="E99" s="38">
        <f>+G99+I99+K99</f>
        <v>150000</v>
      </c>
      <c r="F99" s="38"/>
      <c r="G99" s="38"/>
      <c r="H99" s="38">
        <f>+재료비!$K$147</f>
        <v>150000</v>
      </c>
      <c r="I99" s="38">
        <f>TRUNC(D99*H99)</f>
        <v>150000</v>
      </c>
      <c r="J99" s="38"/>
      <c r="K99" s="38"/>
      <c r="L99" s="23"/>
    </row>
    <row r="100" spans="1:12" ht="18" customHeight="1">
      <c r="A100" s="22" t="s">
        <v>668</v>
      </c>
      <c r="B100" s="23" t="s">
        <v>1159</v>
      </c>
      <c r="C100" s="23" t="s">
        <v>666</v>
      </c>
      <c r="D100" s="32">
        <v>5</v>
      </c>
      <c r="E100" s="38">
        <f>+G100+I100+K100</f>
        <v>45995</v>
      </c>
      <c r="F100" s="38"/>
      <c r="G100" s="38"/>
      <c r="H100" s="38">
        <f>SUM(I95:I99)</f>
        <v>919910</v>
      </c>
      <c r="I100" s="38">
        <f>TRUNC(D100/100*H100)</f>
        <v>45995</v>
      </c>
      <c r="J100" s="38"/>
      <c r="K100" s="38"/>
      <c r="L100" s="23"/>
    </row>
    <row r="101" spans="1:12" ht="18" customHeight="1">
      <c r="A101" s="22" t="s">
        <v>1279</v>
      </c>
      <c r="B101" s="23" t="s">
        <v>1173</v>
      </c>
      <c r="C101" s="23" t="s">
        <v>666</v>
      </c>
      <c r="D101" s="32">
        <v>1</v>
      </c>
      <c r="E101" s="38">
        <f>+G101+I101+K101</f>
        <v>2016</v>
      </c>
      <c r="F101" s="38"/>
      <c r="G101" s="38"/>
      <c r="H101" s="38"/>
      <c r="I101" s="38"/>
      <c r="J101" s="38">
        <f>SUM(G91:G94)</f>
        <v>201663</v>
      </c>
      <c r="K101" s="38">
        <f>TRUNC(D101/100*J101)</f>
        <v>2016</v>
      </c>
      <c r="L101" s="23"/>
    </row>
    <row r="102" spans="1:12" ht="18" customHeight="1">
      <c r="A102" s="22" t="s">
        <v>701</v>
      </c>
      <c r="B102" s="23"/>
      <c r="C102" s="23"/>
      <c r="D102" s="32"/>
      <c r="E102" s="38">
        <f>SUM(E91:E101)</f>
        <v>1510403</v>
      </c>
      <c r="F102" s="38"/>
      <c r="G102" s="38">
        <f>SUM(G91:G101)</f>
        <v>201663</v>
      </c>
      <c r="H102" s="38"/>
      <c r="I102" s="38">
        <f>SUM(I91:I101)</f>
        <v>965905</v>
      </c>
      <c r="J102" s="38"/>
      <c r="K102" s="38">
        <f>SUM(K91:K101)</f>
        <v>342835</v>
      </c>
      <c r="L102" s="29"/>
    </row>
    <row r="103" spans="1:12" ht="18" customHeight="1">
      <c r="A103" s="22"/>
      <c r="B103" s="23"/>
      <c r="C103" s="23"/>
      <c r="D103" s="32"/>
      <c r="E103" s="38"/>
      <c r="F103" s="38"/>
      <c r="G103" s="38"/>
      <c r="H103" s="38"/>
      <c r="I103" s="38"/>
      <c r="J103" s="38"/>
      <c r="K103" s="38"/>
      <c r="L103" s="29"/>
    </row>
    <row r="104" spans="1:12" ht="18" customHeight="1">
      <c r="A104" s="39" t="s">
        <v>682</v>
      </c>
      <c r="B104" s="33" t="s">
        <v>1164</v>
      </c>
      <c r="C104" s="34"/>
      <c r="D104" s="35">
        <f>+집계표!$G$2</f>
        <v>1.1000000000000001</v>
      </c>
      <c r="E104" s="40">
        <f>(G104+I104+K104)</f>
        <v>221829</v>
      </c>
      <c r="F104" s="40"/>
      <c r="G104" s="40"/>
      <c r="H104" s="40"/>
      <c r="I104" s="40"/>
      <c r="J104" s="40">
        <f>+G102</f>
        <v>201663</v>
      </c>
      <c r="K104" s="40">
        <f>TRUNC(D104*J104)</f>
        <v>221829</v>
      </c>
      <c r="L104" s="23"/>
    </row>
    <row r="105" spans="1:12" ht="18" customHeight="1">
      <c r="A105" s="39" t="s">
        <v>670</v>
      </c>
      <c r="B105" s="33" t="s">
        <v>425</v>
      </c>
      <c r="C105" s="34"/>
      <c r="D105" s="35">
        <f>+집계표!$H$2</f>
        <v>0.2</v>
      </c>
      <c r="E105" s="40">
        <f>(G105+I105+K105)</f>
        <v>84698</v>
      </c>
      <c r="F105" s="40"/>
      <c r="G105" s="40"/>
      <c r="H105" s="40"/>
      <c r="I105" s="40"/>
      <c r="J105" s="40">
        <f>+J104+K104</f>
        <v>423492</v>
      </c>
      <c r="K105" s="40">
        <f>TRUNC(D105*J105)</f>
        <v>84698</v>
      </c>
      <c r="L105" s="23"/>
    </row>
    <row r="106" spans="1:12" ht="18" customHeight="1">
      <c r="A106" s="39" t="s">
        <v>718</v>
      </c>
      <c r="B106" s="33"/>
      <c r="C106" s="34"/>
      <c r="D106" s="36"/>
      <c r="E106" s="40">
        <f>SUM(E102:E105)</f>
        <v>1816930</v>
      </c>
      <c r="F106" s="40"/>
      <c r="G106" s="40">
        <f>SUM(G102:G105)</f>
        <v>201663</v>
      </c>
      <c r="H106" s="40"/>
      <c r="I106" s="40">
        <f>+I102</f>
        <v>965905</v>
      </c>
      <c r="J106" s="40"/>
      <c r="K106" s="40">
        <f>SUM(K102:K105)</f>
        <v>649362</v>
      </c>
      <c r="L106" s="23"/>
    </row>
    <row r="107" spans="1:12" ht="18" customHeight="1">
      <c r="A107" s="39"/>
      <c r="B107" s="30"/>
      <c r="C107" s="23"/>
      <c r="D107" s="32"/>
      <c r="E107" s="38"/>
      <c r="F107" s="38"/>
      <c r="G107" s="38"/>
      <c r="H107" s="38"/>
      <c r="I107" s="38"/>
      <c r="J107" s="38"/>
      <c r="K107" s="38"/>
      <c r="L107" s="23" t="s">
        <v>662</v>
      </c>
    </row>
    <row r="108" spans="1:12" ht="18" customHeight="1">
      <c r="A108" s="39"/>
      <c r="B108" s="30"/>
      <c r="C108" s="23"/>
      <c r="D108" s="32"/>
      <c r="E108" s="38"/>
      <c r="F108" s="38"/>
      <c r="G108" s="38"/>
      <c r="H108" s="38"/>
      <c r="I108" s="38"/>
      <c r="J108" s="38"/>
      <c r="K108" s="38"/>
      <c r="L108" s="23" t="s">
        <v>662</v>
      </c>
    </row>
    <row r="109" spans="1:12" ht="18" customHeight="1">
      <c r="A109" s="41" t="s">
        <v>398</v>
      </c>
      <c r="B109" s="37"/>
      <c r="C109" s="23"/>
      <c r="D109" s="23"/>
      <c r="E109" s="42"/>
      <c r="F109" s="54"/>
      <c r="G109" s="42"/>
      <c r="H109" s="54"/>
      <c r="I109" s="42"/>
      <c r="J109" s="54"/>
      <c r="K109" s="42"/>
      <c r="L109" s="28"/>
    </row>
    <row r="110" spans="1:12" ht="18" customHeight="1">
      <c r="A110" s="22" t="s">
        <v>1154</v>
      </c>
      <c r="B110" s="30"/>
      <c r="C110" s="23" t="s">
        <v>685</v>
      </c>
      <c r="D110" s="32">
        <v>0.5</v>
      </c>
      <c r="E110" s="38">
        <f t="shared" ref="E110:E115" si="2">+G110+I110+K110</f>
        <v>136457</v>
      </c>
      <c r="F110" s="38">
        <f>+인건비!$D$6</f>
        <v>272915</v>
      </c>
      <c r="G110" s="38">
        <f>TRUNC(D110*F110)</f>
        <v>136457</v>
      </c>
      <c r="H110" s="53"/>
      <c r="I110" s="53"/>
      <c r="J110" s="53"/>
      <c r="K110" s="53"/>
      <c r="L110" s="23"/>
    </row>
    <row r="111" spans="1:12" ht="18" customHeight="1">
      <c r="A111" s="22" t="s">
        <v>1163</v>
      </c>
      <c r="B111" s="30"/>
      <c r="C111" s="23" t="s">
        <v>685</v>
      </c>
      <c r="D111" s="59">
        <v>1.25</v>
      </c>
      <c r="E111" s="38">
        <f t="shared" si="2"/>
        <v>266870</v>
      </c>
      <c r="F111" s="38">
        <f>+인건비!$D$7</f>
        <v>213496</v>
      </c>
      <c r="G111" s="38">
        <f>TRUNC(D111*F111)</f>
        <v>266870</v>
      </c>
      <c r="H111" s="53"/>
      <c r="I111" s="53"/>
      <c r="J111" s="53"/>
      <c r="K111" s="53"/>
      <c r="L111" s="23"/>
    </row>
    <row r="112" spans="1:12" ht="18" customHeight="1">
      <c r="A112" s="22" t="s">
        <v>1187</v>
      </c>
      <c r="B112" s="23"/>
      <c r="C112" s="23" t="s">
        <v>685</v>
      </c>
      <c r="D112" s="59">
        <v>1.25</v>
      </c>
      <c r="E112" s="38">
        <f t="shared" si="2"/>
        <v>267777</v>
      </c>
      <c r="F112" s="38"/>
      <c r="G112" s="38"/>
      <c r="H112" s="38"/>
      <c r="I112" s="38"/>
      <c r="J112" s="38">
        <f>+인건비!$E$18</f>
        <v>214222</v>
      </c>
      <c r="K112" s="38">
        <f>TRUNC(D112*J112)</f>
        <v>267777</v>
      </c>
      <c r="L112" s="23"/>
    </row>
    <row r="113" spans="1:12" ht="18" customHeight="1">
      <c r="A113" s="22" t="s">
        <v>1182</v>
      </c>
      <c r="B113" s="23"/>
      <c r="C113" s="23" t="s">
        <v>685</v>
      </c>
      <c r="D113" s="32">
        <v>2.5</v>
      </c>
      <c r="E113" s="38">
        <f t="shared" si="2"/>
        <v>413862</v>
      </c>
      <c r="F113" s="38"/>
      <c r="G113" s="38"/>
      <c r="H113" s="38"/>
      <c r="I113" s="38"/>
      <c r="J113" s="38">
        <f>+인건비!$E$17</f>
        <v>165545</v>
      </c>
      <c r="K113" s="38">
        <f>TRUNC(D113*J113)</f>
        <v>413862</v>
      </c>
      <c r="L113" s="23"/>
    </row>
    <row r="114" spans="1:12" ht="18" customHeight="1">
      <c r="A114" s="22" t="s">
        <v>752</v>
      </c>
      <c r="B114" s="23" t="s">
        <v>1307</v>
      </c>
      <c r="C114" s="23" t="s">
        <v>665</v>
      </c>
      <c r="D114" s="32">
        <v>1</v>
      </c>
      <c r="E114" s="38">
        <f t="shared" si="2"/>
        <v>1600000</v>
      </c>
      <c r="F114" s="38"/>
      <c r="G114" s="38"/>
      <c r="H114" s="38">
        <f>+재료비!$K$136</f>
        <v>1600000</v>
      </c>
      <c r="I114" s="38">
        <f>TRUNC(D114*H114)</f>
        <v>1600000</v>
      </c>
      <c r="J114" s="38"/>
      <c r="K114" s="38"/>
      <c r="L114" s="23"/>
    </row>
    <row r="115" spans="1:12" ht="18" customHeight="1">
      <c r="A115" s="22" t="s">
        <v>774</v>
      </c>
      <c r="B115" s="23" t="s">
        <v>1331</v>
      </c>
      <c r="C115" s="23" t="s">
        <v>665</v>
      </c>
      <c r="D115" s="32">
        <v>1</v>
      </c>
      <c r="E115" s="38">
        <f t="shared" si="2"/>
        <v>200000</v>
      </c>
      <c r="F115" s="38"/>
      <c r="G115" s="38"/>
      <c r="H115" s="38">
        <f>+재료비!$K$139</f>
        <v>200000</v>
      </c>
      <c r="I115" s="38">
        <f>TRUNC(D115*H115)</f>
        <v>200000</v>
      </c>
      <c r="J115" s="38"/>
      <c r="K115" s="38"/>
      <c r="L115" s="23"/>
    </row>
    <row r="116" spans="1:12" ht="18" customHeight="1">
      <c r="A116" s="22" t="s">
        <v>775</v>
      </c>
      <c r="B116" s="23" t="s">
        <v>1333</v>
      </c>
      <c r="C116" s="23" t="s">
        <v>665</v>
      </c>
      <c r="D116" s="93">
        <v>10</v>
      </c>
      <c r="E116" s="38">
        <f>+G116+I116+K116</f>
        <v>41610</v>
      </c>
      <c r="F116" s="38"/>
      <c r="G116" s="38"/>
      <c r="H116" s="38">
        <f>+재료비!$K$140</f>
        <v>4161</v>
      </c>
      <c r="I116" s="38">
        <f>TRUNC(D116*H116)</f>
        <v>41610</v>
      </c>
      <c r="J116" s="38"/>
      <c r="K116" s="38"/>
      <c r="L116" s="232" t="s">
        <v>40</v>
      </c>
    </row>
    <row r="117" spans="1:12" ht="18" customHeight="1">
      <c r="A117" s="22" t="s">
        <v>758</v>
      </c>
      <c r="B117" s="23" t="s">
        <v>323</v>
      </c>
      <c r="C117" s="23" t="s">
        <v>665</v>
      </c>
      <c r="D117" s="93">
        <v>10</v>
      </c>
      <c r="E117" s="38">
        <f>+G117+I117+K117</f>
        <v>178300</v>
      </c>
      <c r="F117" s="38"/>
      <c r="G117" s="38"/>
      <c r="H117" s="38">
        <f>+재료비!$K$143</f>
        <v>17830</v>
      </c>
      <c r="I117" s="38">
        <f>TRUNC(D117*H117)</f>
        <v>178300</v>
      </c>
      <c r="J117" s="38"/>
      <c r="K117" s="38"/>
      <c r="L117" s="232"/>
    </row>
    <row r="118" spans="1:12" ht="18" customHeight="1">
      <c r="A118" s="22" t="s">
        <v>1278</v>
      </c>
      <c r="B118" s="23" t="s">
        <v>857</v>
      </c>
      <c r="C118" s="23" t="s">
        <v>665</v>
      </c>
      <c r="D118" s="32">
        <v>1</v>
      </c>
      <c r="E118" s="38">
        <f>+G118+I118+K118</f>
        <v>150000</v>
      </c>
      <c r="F118" s="38"/>
      <c r="G118" s="38"/>
      <c r="H118" s="38">
        <f>+재료비!$K$147</f>
        <v>150000</v>
      </c>
      <c r="I118" s="38">
        <f>TRUNC(D118*H118)</f>
        <v>150000</v>
      </c>
      <c r="J118" s="38"/>
      <c r="K118" s="38"/>
      <c r="L118" s="23"/>
    </row>
    <row r="119" spans="1:12" ht="18" customHeight="1">
      <c r="A119" s="22" t="s">
        <v>668</v>
      </c>
      <c r="B119" s="23" t="s">
        <v>1159</v>
      </c>
      <c r="C119" s="23" t="s">
        <v>666</v>
      </c>
      <c r="D119" s="32">
        <v>5</v>
      </c>
      <c r="E119" s="38">
        <f>+G119+I119+K119</f>
        <v>108495</v>
      </c>
      <c r="F119" s="38"/>
      <c r="G119" s="38"/>
      <c r="H119" s="38">
        <f>SUM(I114:I118)</f>
        <v>2169910</v>
      </c>
      <c r="I119" s="38">
        <f>TRUNC(D119/100*H119)</f>
        <v>108495</v>
      </c>
      <c r="J119" s="38"/>
      <c r="K119" s="38"/>
      <c r="L119" s="23"/>
    </row>
    <row r="120" spans="1:12" ht="18" customHeight="1">
      <c r="A120" s="22" t="s">
        <v>1279</v>
      </c>
      <c r="B120" s="23" t="s">
        <v>1173</v>
      </c>
      <c r="C120" s="23" t="s">
        <v>666</v>
      </c>
      <c r="D120" s="32">
        <v>1</v>
      </c>
      <c r="E120" s="38">
        <f>+G120+I120+K120</f>
        <v>4033</v>
      </c>
      <c r="F120" s="38"/>
      <c r="G120" s="38"/>
      <c r="H120" s="38"/>
      <c r="I120" s="38"/>
      <c r="J120" s="38">
        <f>SUM(G110:G113)</f>
        <v>403327</v>
      </c>
      <c r="K120" s="38">
        <f>TRUNC(D120/100*J120)</f>
        <v>4033</v>
      </c>
      <c r="L120" s="23"/>
    </row>
    <row r="121" spans="1:12" ht="18" customHeight="1">
      <c r="A121" s="22" t="s">
        <v>701</v>
      </c>
      <c r="B121" s="23"/>
      <c r="C121" s="23"/>
      <c r="D121" s="32"/>
      <c r="E121" s="38">
        <f>SUM(E110:E120)</f>
        <v>3367404</v>
      </c>
      <c r="F121" s="38"/>
      <c r="G121" s="38">
        <f>SUM(G110:G120)</f>
        <v>403327</v>
      </c>
      <c r="H121" s="38"/>
      <c r="I121" s="38">
        <f>SUM(I110:I120)</f>
        <v>2278405</v>
      </c>
      <c r="J121" s="38"/>
      <c r="K121" s="38">
        <f>SUM(K110:K120)</f>
        <v>685672</v>
      </c>
      <c r="L121" s="29"/>
    </row>
    <row r="122" spans="1:12" ht="18" customHeight="1">
      <c r="A122" s="22"/>
      <c r="B122" s="23"/>
      <c r="C122" s="23"/>
      <c r="D122" s="32"/>
      <c r="E122" s="38"/>
      <c r="F122" s="38"/>
      <c r="G122" s="38"/>
      <c r="H122" s="38"/>
      <c r="I122" s="38"/>
      <c r="J122" s="38"/>
      <c r="K122" s="38"/>
      <c r="L122" s="29"/>
    </row>
    <row r="123" spans="1:12" ht="18" customHeight="1">
      <c r="A123" s="39" t="s">
        <v>682</v>
      </c>
      <c r="B123" s="33" t="s">
        <v>1164</v>
      </c>
      <c r="C123" s="34"/>
      <c r="D123" s="35">
        <f>+집계표!$G$2</f>
        <v>1.1000000000000001</v>
      </c>
      <c r="E123" s="40">
        <f>(G123+I123+K123)</f>
        <v>443659</v>
      </c>
      <c r="F123" s="40"/>
      <c r="G123" s="40"/>
      <c r="H123" s="40"/>
      <c r="I123" s="40"/>
      <c r="J123" s="40">
        <f>+G121</f>
        <v>403327</v>
      </c>
      <c r="K123" s="40">
        <f>TRUNC(D123*J123)</f>
        <v>443659</v>
      </c>
      <c r="L123" s="23"/>
    </row>
    <row r="124" spans="1:12" ht="18" customHeight="1">
      <c r="A124" s="39" t="s">
        <v>670</v>
      </c>
      <c r="B124" s="33" t="s">
        <v>425</v>
      </c>
      <c r="C124" s="34"/>
      <c r="D124" s="35">
        <f>+집계표!$H$2</f>
        <v>0.2</v>
      </c>
      <c r="E124" s="40">
        <f>(G124+I124+K124)</f>
        <v>169397</v>
      </c>
      <c r="F124" s="40"/>
      <c r="G124" s="40"/>
      <c r="H124" s="40"/>
      <c r="I124" s="40"/>
      <c r="J124" s="40">
        <f>+J123+K123</f>
        <v>846986</v>
      </c>
      <c r="K124" s="40">
        <f>TRUNC(D124*J124)</f>
        <v>169397</v>
      </c>
      <c r="L124" s="23"/>
    </row>
    <row r="125" spans="1:12" ht="18" customHeight="1">
      <c r="A125" s="39" t="s">
        <v>718</v>
      </c>
      <c r="B125" s="33"/>
      <c r="C125" s="34"/>
      <c r="D125" s="36"/>
      <c r="E125" s="40">
        <f>SUM(E121:E124)</f>
        <v>3980460</v>
      </c>
      <c r="F125" s="40"/>
      <c r="G125" s="40">
        <f>SUM(G121:G124)</f>
        <v>403327</v>
      </c>
      <c r="H125" s="40"/>
      <c r="I125" s="40">
        <f>+I121</f>
        <v>2278405</v>
      </c>
      <c r="J125" s="40"/>
      <c r="K125" s="40">
        <f>SUM(K121:K124)</f>
        <v>1298728</v>
      </c>
      <c r="L125" s="23"/>
    </row>
    <row r="126" spans="1:12" ht="18" customHeight="1">
      <c r="A126" s="39"/>
      <c r="B126" s="30"/>
      <c r="C126" s="23"/>
      <c r="D126" s="32"/>
      <c r="E126" s="38"/>
      <c r="F126" s="38"/>
      <c r="G126" s="38"/>
      <c r="H126" s="38"/>
      <c r="I126" s="38"/>
      <c r="J126" s="38"/>
      <c r="K126" s="38"/>
      <c r="L126" s="23" t="s">
        <v>662</v>
      </c>
    </row>
    <row r="127" spans="1:12" ht="18" customHeight="1">
      <c r="A127" s="39"/>
      <c r="B127" s="30"/>
      <c r="C127" s="23"/>
      <c r="D127" s="32"/>
      <c r="E127" s="38"/>
      <c r="F127" s="38"/>
      <c r="G127" s="38"/>
      <c r="H127" s="38"/>
      <c r="I127" s="38"/>
      <c r="J127" s="38"/>
      <c r="K127" s="38"/>
      <c r="L127" s="23" t="s">
        <v>662</v>
      </c>
    </row>
    <row r="128" spans="1:12" ht="18" customHeight="1">
      <c r="A128" s="41" t="s">
        <v>365</v>
      </c>
      <c r="B128" s="37"/>
      <c r="C128" s="23"/>
      <c r="D128" s="23"/>
      <c r="E128" s="42"/>
      <c r="F128" s="54"/>
      <c r="G128" s="42"/>
      <c r="H128" s="54"/>
      <c r="I128" s="42"/>
      <c r="J128" s="54"/>
      <c r="K128" s="42"/>
      <c r="L128" s="28"/>
    </row>
    <row r="129" spans="1:12" ht="18" customHeight="1">
      <c r="A129" s="22" t="s">
        <v>1154</v>
      </c>
      <c r="B129" s="30"/>
      <c r="C129" s="23" t="s">
        <v>685</v>
      </c>
      <c r="D129" s="59">
        <v>0.05</v>
      </c>
      <c r="E129" s="38">
        <f t="shared" ref="E129:E136" si="3">+G129+I129+K129</f>
        <v>13645</v>
      </c>
      <c r="F129" s="38">
        <f>+인건비!$D$6</f>
        <v>272915</v>
      </c>
      <c r="G129" s="38">
        <f>TRUNC(D129*F129)</f>
        <v>13645</v>
      </c>
      <c r="H129" s="53"/>
      <c r="I129" s="53"/>
      <c r="J129" s="53"/>
      <c r="K129" s="53"/>
      <c r="L129" s="23"/>
    </row>
    <row r="130" spans="1:12" ht="18" customHeight="1">
      <c r="A130" s="22" t="s">
        <v>1163</v>
      </c>
      <c r="B130" s="30"/>
      <c r="C130" s="23" t="s">
        <v>685</v>
      </c>
      <c r="D130" s="59">
        <v>0.25</v>
      </c>
      <c r="E130" s="38">
        <f t="shared" si="3"/>
        <v>53374</v>
      </c>
      <c r="F130" s="38">
        <f>+인건비!$D$7</f>
        <v>213496</v>
      </c>
      <c r="G130" s="38">
        <f>TRUNC(D130*F130)</f>
        <v>53374</v>
      </c>
      <c r="H130" s="53"/>
      <c r="I130" s="53"/>
      <c r="J130" s="53"/>
      <c r="K130" s="53"/>
      <c r="L130" s="23"/>
    </row>
    <row r="131" spans="1:12" ht="18" customHeight="1">
      <c r="A131" s="22" t="s">
        <v>1187</v>
      </c>
      <c r="B131" s="23"/>
      <c r="C131" s="23" t="s">
        <v>685</v>
      </c>
      <c r="D131" s="59">
        <v>0.25</v>
      </c>
      <c r="E131" s="38">
        <f t="shared" si="3"/>
        <v>53555</v>
      </c>
      <c r="F131" s="38"/>
      <c r="G131" s="38"/>
      <c r="H131" s="38"/>
      <c r="I131" s="38"/>
      <c r="J131" s="38">
        <f>+인건비!$E$18</f>
        <v>214222</v>
      </c>
      <c r="K131" s="38">
        <f>TRUNC(D131*J131)</f>
        <v>53555</v>
      </c>
      <c r="L131" s="23"/>
    </row>
    <row r="132" spans="1:12" ht="18" customHeight="1">
      <c r="A132" s="22" t="s">
        <v>1182</v>
      </c>
      <c r="B132" s="23"/>
      <c r="C132" s="23" t="s">
        <v>685</v>
      </c>
      <c r="D132" s="32">
        <v>0.5</v>
      </c>
      <c r="E132" s="38">
        <f t="shared" si="3"/>
        <v>82772</v>
      </c>
      <c r="F132" s="38"/>
      <c r="G132" s="38"/>
      <c r="H132" s="38"/>
      <c r="I132" s="38"/>
      <c r="J132" s="38">
        <f>+인건비!$E$17</f>
        <v>165545</v>
      </c>
      <c r="K132" s="38">
        <f>TRUNC(D132*J132)</f>
        <v>82772</v>
      </c>
      <c r="L132" s="23"/>
    </row>
    <row r="133" spans="1:12" ht="18" customHeight="1">
      <c r="A133" s="22" t="s">
        <v>773</v>
      </c>
      <c r="B133" s="23" t="s">
        <v>325</v>
      </c>
      <c r="C133" s="23" t="s">
        <v>663</v>
      </c>
      <c r="D133" s="32">
        <v>1</v>
      </c>
      <c r="E133" s="38">
        <f t="shared" si="3"/>
        <v>20000</v>
      </c>
      <c r="F133" s="38"/>
      <c r="G133" s="38"/>
      <c r="H133" s="38">
        <f>+재료비!$K$148</f>
        <v>20000</v>
      </c>
      <c r="I133" s="38">
        <f>TRUNC(D133*H133)</f>
        <v>20000</v>
      </c>
      <c r="J133" s="38"/>
      <c r="K133" s="38"/>
      <c r="L133" s="23"/>
    </row>
    <row r="134" spans="1:12" ht="18" customHeight="1">
      <c r="A134" s="22" t="s">
        <v>1335</v>
      </c>
      <c r="B134" s="23" t="s">
        <v>1220</v>
      </c>
      <c r="C134" s="23" t="s">
        <v>665</v>
      </c>
      <c r="D134" s="32">
        <v>1</v>
      </c>
      <c r="E134" s="38">
        <f t="shared" si="3"/>
        <v>40000</v>
      </c>
      <c r="F134" s="38"/>
      <c r="G134" s="38"/>
      <c r="H134" s="38">
        <f>+재료비!$K$325</f>
        <v>40000</v>
      </c>
      <c r="I134" s="38">
        <f>TRUNC(D134*H134)</f>
        <v>40000</v>
      </c>
      <c r="J134" s="38"/>
      <c r="K134" s="38"/>
      <c r="L134" s="23"/>
    </row>
    <row r="135" spans="1:12" ht="18" customHeight="1">
      <c r="A135" s="22" t="s">
        <v>668</v>
      </c>
      <c r="B135" s="23" t="s">
        <v>1159</v>
      </c>
      <c r="C135" s="23" t="s">
        <v>666</v>
      </c>
      <c r="D135" s="32">
        <v>5</v>
      </c>
      <c r="E135" s="38">
        <f t="shared" si="3"/>
        <v>3000</v>
      </c>
      <c r="F135" s="38"/>
      <c r="G135" s="38"/>
      <c r="H135" s="38">
        <f>SUM(I133:I134)</f>
        <v>60000</v>
      </c>
      <c r="I135" s="38">
        <f>TRUNC(D135/100*H135)</f>
        <v>3000</v>
      </c>
      <c r="J135" s="38"/>
      <c r="K135" s="38"/>
      <c r="L135" s="23"/>
    </row>
    <row r="136" spans="1:12" ht="18" customHeight="1">
      <c r="A136" s="22" t="s">
        <v>1315</v>
      </c>
      <c r="B136" s="23" t="s">
        <v>1173</v>
      </c>
      <c r="C136" s="23" t="s">
        <v>666</v>
      </c>
      <c r="D136" s="32">
        <v>3</v>
      </c>
      <c r="E136" s="38">
        <f t="shared" si="3"/>
        <v>2010</v>
      </c>
      <c r="F136" s="38"/>
      <c r="G136" s="38"/>
      <c r="H136" s="38"/>
      <c r="I136" s="38"/>
      <c r="J136" s="38">
        <f>SUM(G129:G132)</f>
        <v>67019</v>
      </c>
      <c r="K136" s="38">
        <f>TRUNC(D136/100*J136)</f>
        <v>2010</v>
      </c>
      <c r="L136" s="23"/>
    </row>
    <row r="137" spans="1:12" ht="18" customHeight="1">
      <c r="A137" s="22" t="s">
        <v>701</v>
      </c>
      <c r="B137" s="23"/>
      <c r="C137" s="23"/>
      <c r="D137" s="32"/>
      <c r="E137" s="38">
        <f>SUM(E129:E136)</f>
        <v>268356</v>
      </c>
      <c r="F137" s="38"/>
      <c r="G137" s="38">
        <f>SUM(G129:G136)</f>
        <v>67019</v>
      </c>
      <c r="H137" s="38"/>
      <c r="I137" s="38">
        <f>SUM(I129:I136)</f>
        <v>63000</v>
      </c>
      <c r="J137" s="38"/>
      <c r="K137" s="38">
        <f>SUM(K129:K136)</f>
        <v>138337</v>
      </c>
      <c r="L137" s="29"/>
    </row>
    <row r="138" spans="1:12" ht="18" customHeight="1">
      <c r="A138" s="22"/>
      <c r="B138" s="23"/>
      <c r="C138" s="23"/>
      <c r="D138" s="32"/>
      <c r="E138" s="38"/>
      <c r="F138" s="38"/>
      <c r="G138" s="38"/>
      <c r="H138" s="38"/>
      <c r="I138" s="38"/>
      <c r="J138" s="38"/>
      <c r="K138" s="38"/>
      <c r="L138" s="29"/>
    </row>
    <row r="139" spans="1:12" ht="18" customHeight="1">
      <c r="A139" s="39" t="s">
        <v>682</v>
      </c>
      <c r="B139" s="33" t="s">
        <v>1164</v>
      </c>
      <c r="C139" s="34"/>
      <c r="D139" s="35">
        <f>+집계표!$G$2</f>
        <v>1.1000000000000001</v>
      </c>
      <c r="E139" s="40">
        <f>(G139+I139+K139)</f>
        <v>73720</v>
      </c>
      <c r="F139" s="40"/>
      <c r="G139" s="40"/>
      <c r="H139" s="40"/>
      <c r="I139" s="40"/>
      <c r="J139" s="40">
        <f>+G137</f>
        <v>67019</v>
      </c>
      <c r="K139" s="40">
        <f>TRUNC(D139*J139)</f>
        <v>73720</v>
      </c>
      <c r="L139" s="23"/>
    </row>
    <row r="140" spans="1:12" ht="18" customHeight="1">
      <c r="A140" s="39" t="s">
        <v>670</v>
      </c>
      <c r="B140" s="33" t="s">
        <v>425</v>
      </c>
      <c r="C140" s="34"/>
      <c r="D140" s="35">
        <f>+집계표!$H$2</f>
        <v>0.2</v>
      </c>
      <c r="E140" s="40">
        <f>(G140+I140+K140)</f>
        <v>28147</v>
      </c>
      <c r="F140" s="40"/>
      <c r="G140" s="40"/>
      <c r="H140" s="40"/>
      <c r="I140" s="40"/>
      <c r="J140" s="40">
        <f>+J139+K139</f>
        <v>140739</v>
      </c>
      <c r="K140" s="40">
        <f>TRUNC(D140*J140)</f>
        <v>28147</v>
      </c>
      <c r="L140" s="23"/>
    </row>
    <row r="141" spans="1:12" ht="18" customHeight="1">
      <c r="A141" s="39" t="s">
        <v>718</v>
      </c>
      <c r="B141" s="33"/>
      <c r="C141" s="34"/>
      <c r="D141" s="36"/>
      <c r="E141" s="40">
        <f>SUM(E137:E140)</f>
        <v>370223</v>
      </c>
      <c r="F141" s="40"/>
      <c r="G141" s="40">
        <f>SUM(G137:G140)</f>
        <v>67019</v>
      </c>
      <c r="H141" s="40"/>
      <c r="I141" s="40">
        <f>+I137</f>
        <v>63000</v>
      </c>
      <c r="J141" s="40"/>
      <c r="K141" s="40">
        <f>SUM(K137:K140)</f>
        <v>240204</v>
      </c>
      <c r="L141" s="23"/>
    </row>
    <row r="142" spans="1:12" ht="18" customHeight="1">
      <c r="A142" s="39"/>
      <c r="B142" s="30"/>
      <c r="C142" s="23"/>
      <c r="D142" s="32"/>
      <c r="E142" s="38"/>
      <c r="F142" s="38"/>
      <c r="G142" s="38"/>
      <c r="H142" s="38"/>
      <c r="I142" s="38"/>
      <c r="J142" s="38"/>
      <c r="K142" s="38"/>
      <c r="L142" s="23" t="s">
        <v>662</v>
      </c>
    </row>
    <row r="143" spans="1:12" ht="18" customHeight="1">
      <c r="A143" s="41" t="s">
        <v>364</v>
      </c>
      <c r="B143" s="37"/>
      <c r="C143" s="23"/>
      <c r="D143" s="23"/>
      <c r="E143" s="42"/>
      <c r="F143" s="54"/>
      <c r="G143" s="42"/>
      <c r="H143" s="54"/>
      <c r="I143" s="42"/>
      <c r="J143" s="54"/>
      <c r="K143" s="42"/>
      <c r="L143" s="28"/>
    </row>
    <row r="144" spans="1:12" ht="18" customHeight="1">
      <c r="A144" s="22" t="s">
        <v>1154</v>
      </c>
      <c r="B144" s="30"/>
      <c r="C144" s="23" t="s">
        <v>685</v>
      </c>
      <c r="D144" s="59">
        <v>0.05</v>
      </c>
      <c r="E144" s="38">
        <f t="shared" ref="E144:E150" si="4">+G144+I144+K144</f>
        <v>13645</v>
      </c>
      <c r="F144" s="38">
        <f>+인건비!$D$6</f>
        <v>272915</v>
      </c>
      <c r="G144" s="38">
        <f>TRUNC(D144*F144)</f>
        <v>13645</v>
      </c>
      <c r="H144" s="53"/>
      <c r="I144" s="53"/>
      <c r="J144" s="53"/>
      <c r="K144" s="53"/>
      <c r="L144" s="23"/>
    </row>
    <row r="145" spans="1:12" ht="18" customHeight="1">
      <c r="A145" s="22" t="s">
        <v>1163</v>
      </c>
      <c r="B145" s="30"/>
      <c r="C145" s="23" t="s">
        <v>685</v>
      </c>
      <c r="D145" s="59">
        <v>0.25</v>
      </c>
      <c r="E145" s="38">
        <f t="shared" si="4"/>
        <v>53374</v>
      </c>
      <c r="F145" s="38">
        <f>+인건비!$D$7</f>
        <v>213496</v>
      </c>
      <c r="G145" s="38">
        <f>TRUNC(D145*F145)</f>
        <v>53374</v>
      </c>
      <c r="H145" s="53"/>
      <c r="I145" s="53"/>
      <c r="J145" s="53"/>
      <c r="K145" s="53"/>
      <c r="L145" s="23"/>
    </row>
    <row r="146" spans="1:12" ht="18" customHeight="1">
      <c r="A146" s="22" t="s">
        <v>1187</v>
      </c>
      <c r="B146" s="23"/>
      <c r="C146" s="23" t="s">
        <v>685</v>
      </c>
      <c r="D146" s="59">
        <v>0.25</v>
      </c>
      <c r="E146" s="38">
        <f t="shared" si="4"/>
        <v>53555</v>
      </c>
      <c r="F146" s="38"/>
      <c r="G146" s="38"/>
      <c r="H146" s="38"/>
      <c r="I146" s="38"/>
      <c r="J146" s="38">
        <f>+인건비!$E$18</f>
        <v>214222</v>
      </c>
      <c r="K146" s="38">
        <f>TRUNC(D146*J146)</f>
        <v>53555</v>
      </c>
      <c r="L146" s="23"/>
    </row>
    <row r="147" spans="1:12" ht="18" customHeight="1">
      <c r="A147" s="22" t="s">
        <v>1182</v>
      </c>
      <c r="B147" s="23"/>
      <c r="C147" s="23" t="s">
        <v>685</v>
      </c>
      <c r="D147" s="32">
        <v>0.5</v>
      </c>
      <c r="E147" s="38">
        <f t="shared" si="4"/>
        <v>82772</v>
      </c>
      <c r="F147" s="38"/>
      <c r="G147" s="38"/>
      <c r="H147" s="38"/>
      <c r="I147" s="38"/>
      <c r="J147" s="38">
        <f>+인건비!$E$17</f>
        <v>165545</v>
      </c>
      <c r="K147" s="38">
        <f>TRUNC(D147*J147)</f>
        <v>82772</v>
      </c>
      <c r="L147" s="23"/>
    </row>
    <row r="148" spans="1:12" ht="18" customHeight="1">
      <c r="A148" s="22" t="s">
        <v>322</v>
      </c>
      <c r="B148" s="23" t="s">
        <v>326</v>
      </c>
      <c r="C148" s="23" t="s">
        <v>663</v>
      </c>
      <c r="D148" s="32">
        <v>1</v>
      </c>
      <c r="E148" s="38">
        <f t="shared" si="4"/>
        <v>12000</v>
      </c>
      <c r="F148" s="38"/>
      <c r="G148" s="38"/>
      <c r="H148" s="38">
        <f>+재료비!$K$149</f>
        <v>12000</v>
      </c>
      <c r="I148" s="38">
        <f>TRUNC(D148*H148)</f>
        <v>12000</v>
      </c>
      <c r="J148" s="38"/>
      <c r="K148" s="38"/>
      <c r="L148" s="23"/>
    </row>
    <row r="149" spans="1:12" ht="18" customHeight="1">
      <c r="A149" s="22" t="s">
        <v>668</v>
      </c>
      <c r="B149" s="23" t="s">
        <v>1159</v>
      </c>
      <c r="C149" s="23" t="s">
        <v>666</v>
      </c>
      <c r="D149" s="32">
        <v>5</v>
      </c>
      <c r="E149" s="38">
        <f t="shared" si="4"/>
        <v>600</v>
      </c>
      <c r="F149" s="38"/>
      <c r="G149" s="38"/>
      <c r="H149" s="38">
        <f>SUM(I148:I148)</f>
        <v>12000</v>
      </c>
      <c r="I149" s="38">
        <f>TRUNC(D149/100*H149)</f>
        <v>600</v>
      </c>
      <c r="J149" s="38"/>
      <c r="K149" s="38"/>
      <c r="L149" s="23"/>
    </row>
    <row r="150" spans="1:12" ht="18" customHeight="1">
      <c r="A150" s="22" t="s">
        <v>1315</v>
      </c>
      <c r="B150" s="23" t="s">
        <v>1173</v>
      </c>
      <c r="C150" s="23" t="s">
        <v>666</v>
      </c>
      <c r="D150" s="32">
        <v>3</v>
      </c>
      <c r="E150" s="38">
        <f t="shared" si="4"/>
        <v>2010</v>
      </c>
      <c r="F150" s="38"/>
      <c r="G150" s="38"/>
      <c r="H150" s="38"/>
      <c r="I150" s="38"/>
      <c r="J150" s="38">
        <f>SUM(G144:G147)</f>
        <v>67019</v>
      </c>
      <c r="K150" s="38">
        <f>TRUNC(D150/100*J150)</f>
        <v>2010</v>
      </c>
      <c r="L150" s="23"/>
    </row>
    <row r="151" spans="1:12" ht="18" customHeight="1">
      <c r="A151" s="22" t="s">
        <v>701</v>
      </c>
      <c r="B151" s="23"/>
      <c r="C151" s="23"/>
      <c r="D151" s="32"/>
      <c r="E151" s="38">
        <f>SUM(E144:E150)</f>
        <v>217956</v>
      </c>
      <c r="F151" s="38"/>
      <c r="G151" s="38">
        <f>SUM(G144:G150)</f>
        <v>67019</v>
      </c>
      <c r="H151" s="38"/>
      <c r="I151" s="38">
        <f>SUM(I144:I150)</f>
        <v>12600</v>
      </c>
      <c r="J151" s="38"/>
      <c r="K151" s="38">
        <f>SUM(K144:K150)</f>
        <v>138337</v>
      </c>
      <c r="L151" s="29"/>
    </row>
    <row r="152" spans="1:12" ht="18" customHeight="1">
      <c r="A152" s="22"/>
      <c r="B152" s="23"/>
      <c r="C152" s="23"/>
      <c r="D152" s="32"/>
      <c r="E152" s="38"/>
      <c r="F152" s="38"/>
      <c r="G152" s="38"/>
      <c r="H152" s="38"/>
      <c r="I152" s="38"/>
      <c r="J152" s="38"/>
      <c r="K152" s="38"/>
      <c r="L152" s="29"/>
    </row>
    <row r="153" spans="1:12" ht="18" customHeight="1">
      <c r="A153" s="39" t="s">
        <v>682</v>
      </c>
      <c r="B153" s="33" t="s">
        <v>1164</v>
      </c>
      <c r="C153" s="34"/>
      <c r="D153" s="35">
        <f>+집계표!$G$2</f>
        <v>1.1000000000000001</v>
      </c>
      <c r="E153" s="40">
        <f>(G153+I153+K153)</f>
        <v>73720</v>
      </c>
      <c r="F153" s="40"/>
      <c r="G153" s="40"/>
      <c r="H153" s="40"/>
      <c r="I153" s="40"/>
      <c r="J153" s="40">
        <f>+G151</f>
        <v>67019</v>
      </c>
      <c r="K153" s="40">
        <f>TRUNC(D153*J153)</f>
        <v>73720</v>
      </c>
      <c r="L153" s="23"/>
    </row>
    <row r="154" spans="1:12" ht="18" customHeight="1">
      <c r="A154" s="39" t="s">
        <v>670</v>
      </c>
      <c r="B154" s="33" t="s">
        <v>425</v>
      </c>
      <c r="C154" s="34"/>
      <c r="D154" s="35">
        <f>+집계표!$H$2</f>
        <v>0.2</v>
      </c>
      <c r="E154" s="40">
        <f>(G154+I154+K154)</f>
        <v>28147</v>
      </c>
      <c r="F154" s="40"/>
      <c r="G154" s="40"/>
      <c r="H154" s="40"/>
      <c r="I154" s="40"/>
      <c r="J154" s="40">
        <f>+J153+K153</f>
        <v>140739</v>
      </c>
      <c r="K154" s="40">
        <f>TRUNC(D154*J154)</f>
        <v>28147</v>
      </c>
      <c r="L154" s="23"/>
    </row>
    <row r="155" spans="1:12" ht="18" customHeight="1">
      <c r="A155" s="39" t="s">
        <v>718</v>
      </c>
      <c r="B155" s="33"/>
      <c r="C155" s="34"/>
      <c r="D155" s="36"/>
      <c r="E155" s="40">
        <f>SUM(E151:E154)</f>
        <v>319823</v>
      </c>
      <c r="F155" s="40"/>
      <c r="G155" s="40">
        <f>SUM(G151:G154)</f>
        <v>67019</v>
      </c>
      <c r="H155" s="40"/>
      <c r="I155" s="40">
        <f>+I151</f>
        <v>12600</v>
      </c>
      <c r="J155" s="40"/>
      <c r="K155" s="40">
        <f>SUM(K151:K154)</f>
        <v>240204</v>
      </c>
      <c r="L155" s="23"/>
    </row>
    <row r="156" spans="1:12" ht="18" customHeight="1">
      <c r="A156" s="39"/>
      <c r="B156" s="30"/>
      <c r="C156" s="23"/>
      <c r="D156" s="32"/>
      <c r="E156" s="38"/>
      <c r="F156" s="38"/>
      <c r="G156" s="38"/>
      <c r="H156" s="38"/>
      <c r="I156" s="38"/>
      <c r="J156" s="38"/>
      <c r="K156" s="38"/>
      <c r="L156" s="23" t="s">
        <v>662</v>
      </c>
    </row>
    <row r="157" spans="1:12" ht="18" customHeight="1">
      <c r="A157" s="41" t="s">
        <v>457</v>
      </c>
      <c r="B157" s="37"/>
      <c r="C157" s="23"/>
      <c r="D157" s="23"/>
      <c r="E157" s="42"/>
      <c r="F157" s="54"/>
      <c r="G157" s="42"/>
      <c r="H157" s="54"/>
      <c r="I157" s="42"/>
      <c r="J157" s="54"/>
      <c r="K157" s="42"/>
      <c r="L157" s="28"/>
    </row>
    <row r="158" spans="1:12" ht="18" customHeight="1">
      <c r="A158" s="22" t="s">
        <v>1154</v>
      </c>
      <c r="B158" s="30"/>
      <c r="C158" s="23" t="s">
        <v>685</v>
      </c>
      <c r="D158" s="59">
        <v>0.25</v>
      </c>
      <c r="E158" s="38">
        <f t="shared" ref="E158:E168" si="5">+G158+I158+K158</f>
        <v>68228</v>
      </c>
      <c r="F158" s="38">
        <f>+인건비!$D$6</f>
        <v>272915</v>
      </c>
      <c r="G158" s="38">
        <f>TRUNC(D158*F158)</f>
        <v>68228</v>
      </c>
      <c r="H158" s="53"/>
      <c r="I158" s="53"/>
      <c r="J158" s="53"/>
      <c r="K158" s="53"/>
      <c r="L158" s="23"/>
    </row>
    <row r="159" spans="1:12" ht="18" customHeight="1">
      <c r="A159" s="22" t="s">
        <v>1163</v>
      </c>
      <c r="B159" s="30"/>
      <c r="C159" s="23" t="s">
        <v>685</v>
      </c>
      <c r="D159" s="32">
        <v>0.5</v>
      </c>
      <c r="E159" s="38">
        <f t="shared" si="5"/>
        <v>106748</v>
      </c>
      <c r="F159" s="38">
        <f>+인건비!$D$7</f>
        <v>213496</v>
      </c>
      <c r="G159" s="38">
        <f>TRUNC(D159*F159)</f>
        <v>106748</v>
      </c>
      <c r="H159" s="53"/>
      <c r="I159" s="53"/>
      <c r="J159" s="53"/>
      <c r="K159" s="53"/>
      <c r="L159" s="23"/>
    </row>
    <row r="160" spans="1:12">
      <c r="A160" s="22" t="s">
        <v>1181</v>
      </c>
      <c r="B160" s="30"/>
      <c r="C160" s="23" t="s">
        <v>685</v>
      </c>
      <c r="D160" s="32">
        <v>1</v>
      </c>
      <c r="E160" s="38">
        <f>+G160+I160+K160</f>
        <v>238259</v>
      </c>
      <c r="F160" s="38">
        <f>+인건비!$D$9</f>
        <v>238259</v>
      </c>
      <c r="G160" s="38">
        <f>TRUNC(D160*F160)</f>
        <v>238259</v>
      </c>
      <c r="H160" s="53"/>
      <c r="I160" s="53"/>
      <c r="J160" s="53"/>
      <c r="K160" s="53"/>
      <c r="L160" s="23"/>
    </row>
    <row r="161" spans="1:12">
      <c r="A161" s="22" t="s">
        <v>1167</v>
      </c>
      <c r="B161" s="30"/>
      <c r="C161" s="23" t="s">
        <v>685</v>
      </c>
      <c r="D161" s="32">
        <v>1</v>
      </c>
      <c r="E161" s="38">
        <f>+G161+I161+K161</f>
        <v>194029</v>
      </c>
      <c r="F161" s="38">
        <f>+인건비!$D$10</f>
        <v>194029</v>
      </c>
      <c r="G161" s="38">
        <f>TRUNC(D161*F161)</f>
        <v>194029</v>
      </c>
      <c r="H161" s="53"/>
      <c r="I161" s="53"/>
      <c r="J161" s="53"/>
      <c r="K161" s="53"/>
      <c r="L161" s="23"/>
    </row>
    <row r="162" spans="1:12" ht="18" customHeight="1">
      <c r="A162" s="22" t="s">
        <v>1326</v>
      </c>
      <c r="B162" s="23" t="s">
        <v>330</v>
      </c>
      <c r="C162" s="23" t="s">
        <v>663</v>
      </c>
      <c r="D162" s="32">
        <v>10</v>
      </c>
      <c r="E162" s="38">
        <f t="shared" si="5"/>
        <v>180000</v>
      </c>
      <c r="F162" s="38"/>
      <c r="G162" s="38"/>
      <c r="H162" s="38">
        <f>+재료비!$K$150</f>
        <v>18000</v>
      </c>
      <c r="I162" s="38">
        <f>TRUNC(D162*H162)</f>
        <v>180000</v>
      </c>
      <c r="J162" s="38"/>
      <c r="K162" s="38"/>
      <c r="L162" s="23"/>
    </row>
    <row r="163" spans="1:12" ht="18" customHeight="1">
      <c r="A163" s="22" t="s">
        <v>758</v>
      </c>
      <c r="B163" s="23" t="s">
        <v>328</v>
      </c>
      <c r="C163" s="23" t="s">
        <v>663</v>
      </c>
      <c r="D163" s="32">
        <v>5</v>
      </c>
      <c r="E163" s="38">
        <f>+G163+I163+K163</f>
        <v>181200</v>
      </c>
      <c r="F163" s="38"/>
      <c r="G163" s="38"/>
      <c r="H163" s="38">
        <f>+재료비!$K$152</f>
        <v>36240</v>
      </c>
      <c r="I163" s="38">
        <f>TRUNC(D163*H163)</f>
        <v>181200</v>
      </c>
      <c r="J163" s="38"/>
      <c r="K163" s="38"/>
      <c r="L163" s="23"/>
    </row>
    <row r="164" spans="1:12" ht="18" customHeight="1">
      <c r="A164" s="22" t="s">
        <v>334</v>
      </c>
      <c r="B164" s="23" t="s">
        <v>333</v>
      </c>
      <c r="C164" s="23" t="s">
        <v>1332</v>
      </c>
      <c r="D164" s="32">
        <v>1</v>
      </c>
      <c r="E164" s="38">
        <f>+G164+I164+K164</f>
        <v>26400</v>
      </c>
      <c r="F164" s="38"/>
      <c r="G164" s="38"/>
      <c r="H164" s="38">
        <f>+재료비!$K$153</f>
        <v>26400</v>
      </c>
      <c r="I164" s="38">
        <f>TRUNC(D164*H164)</f>
        <v>26400</v>
      </c>
      <c r="J164" s="38"/>
      <c r="K164" s="38"/>
      <c r="L164" s="23"/>
    </row>
    <row r="165" spans="1:12" ht="18" customHeight="1">
      <c r="A165" s="22" t="s">
        <v>776</v>
      </c>
      <c r="B165" s="23" t="s">
        <v>1329</v>
      </c>
      <c r="C165" s="23" t="s">
        <v>665</v>
      </c>
      <c r="D165" s="32">
        <v>1</v>
      </c>
      <c r="E165" s="38">
        <f>+G165+I165+K165</f>
        <v>150000</v>
      </c>
      <c r="F165" s="38"/>
      <c r="G165" s="38"/>
      <c r="H165" s="38">
        <f>+재료비!$K$154</f>
        <v>150000</v>
      </c>
      <c r="I165" s="38">
        <f>TRUNC(D165*H165)</f>
        <v>150000</v>
      </c>
      <c r="J165" s="38"/>
      <c r="K165" s="38"/>
      <c r="L165" s="23"/>
    </row>
    <row r="166" spans="1:12" ht="18" customHeight="1">
      <c r="A166" s="22" t="s">
        <v>329</v>
      </c>
      <c r="B166" s="23" t="s">
        <v>1334</v>
      </c>
      <c r="C166" s="23" t="s">
        <v>734</v>
      </c>
      <c r="D166" s="32">
        <v>1</v>
      </c>
      <c r="E166" s="38">
        <f>+G166+I166+K166</f>
        <v>2500000</v>
      </c>
      <c r="F166" s="38"/>
      <c r="G166" s="38"/>
      <c r="H166" s="38">
        <f>+재료비!$K$155</f>
        <v>2500000</v>
      </c>
      <c r="I166" s="38">
        <f>TRUNC(D166*H166)</f>
        <v>2500000</v>
      </c>
      <c r="J166" s="38"/>
      <c r="K166" s="38"/>
      <c r="L166" s="23"/>
    </row>
    <row r="167" spans="1:12" ht="18" customHeight="1">
      <c r="A167" s="22" t="s">
        <v>668</v>
      </c>
      <c r="B167" s="23" t="s">
        <v>1159</v>
      </c>
      <c r="C167" s="23" t="s">
        <v>666</v>
      </c>
      <c r="D167" s="32">
        <v>5</v>
      </c>
      <c r="E167" s="38">
        <f t="shared" si="5"/>
        <v>151880</v>
      </c>
      <c r="F167" s="38"/>
      <c r="G167" s="38"/>
      <c r="H167" s="38">
        <f>SUM(I162:I166)</f>
        <v>3037600</v>
      </c>
      <c r="I167" s="38">
        <f>TRUNC(D167/100*H167)</f>
        <v>151880</v>
      </c>
      <c r="J167" s="38"/>
      <c r="K167" s="38"/>
      <c r="L167" s="23"/>
    </row>
    <row r="168" spans="1:12" ht="18" customHeight="1">
      <c r="A168" s="22" t="s">
        <v>858</v>
      </c>
      <c r="B168" s="23" t="s">
        <v>1173</v>
      </c>
      <c r="C168" s="23" t="s">
        <v>666</v>
      </c>
      <c r="D168" s="32">
        <v>3</v>
      </c>
      <c r="E168" s="38">
        <f t="shared" si="5"/>
        <v>18217</v>
      </c>
      <c r="F168" s="38"/>
      <c r="G168" s="38"/>
      <c r="H168" s="38"/>
      <c r="I168" s="38"/>
      <c r="J168" s="38">
        <f>SUM(G158:G161)</f>
        <v>607264</v>
      </c>
      <c r="K168" s="38">
        <f>TRUNC(D168/100*J168)</f>
        <v>18217</v>
      </c>
      <c r="L168" s="23"/>
    </row>
    <row r="169" spans="1:12" ht="18" customHeight="1">
      <c r="A169" s="22" t="s">
        <v>701</v>
      </c>
      <c r="B169" s="23"/>
      <c r="C169" s="23"/>
      <c r="D169" s="32"/>
      <c r="E169" s="38">
        <f>SUM(E158:E168)</f>
        <v>3814961</v>
      </c>
      <c r="F169" s="38"/>
      <c r="G169" s="38">
        <f>SUM(G158:G168)</f>
        <v>607264</v>
      </c>
      <c r="H169" s="38"/>
      <c r="I169" s="38">
        <f>SUM(I158:I168)</f>
        <v>3189480</v>
      </c>
      <c r="J169" s="38"/>
      <c r="K169" s="38">
        <f>SUM(K158:K168)</f>
        <v>18217</v>
      </c>
      <c r="L169" s="29"/>
    </row>
    <row r="170" spans="1:12" ht="18" customHeight="1">
      <c r="A170" s="22"/>
      <c r="B170" s="23"/>
      <c r="C170" s="23"/>
      <c r="D170" s="32"/>
      <c r="E170" s="38"/>
      <c r="F170" s="38"/>
      <c r="G170" s="38"/>
      <c r="H170" s="38"/>
      <c r="I170" s="38"/>
      <c r="J170" s="38"/>
      <c r="K170" s="38"/>
      <c r="L170" s="29"/>
    </row>
    <row r="171" spans="1:12" ht="18" customHeight="1">
      <c r="A171" s="39" t="s">
        <v>682</v>
      </c>
      <c r="B171" s="33" t="s">
        <v>1164</v>
      </c>
      <c r="C171" s="34"/>
      <c r="D171" s="35">
        <f>+집계표!$G$2</f>
        <v>1.1000000000000001</v>
      </c>
      <c r="E171" s="40">
        <f>(G171+I171+K171)</f>
        <v>667990</v>
      </c>
      <c r="F171" s="40"/>
      <c r="G171" s="40"/>
      <c r="H171" s="40"/>
      <c r="I171" s="40"/>
      <c r="J171" s="40">
        <f>+G169</f>
        <v>607264</v>
      </c>
      <c r="K171" s="40">
        <f>TRUNC(D171*J171)</f>
        <v>667990</v>
      </c>
      <c r="L171" s="23"/>
    </row>
    <row r="172" spans="1:12" ht="18" customHeight="1">
      <c r="A172" s="39" t="s">
        <v>670</v>
      </c>
      <c r="B172" s="33" t="s">
        <v>425</v>
      </c>
      <c r="C172" s="34"/>
      <c r="D172" s="35">
        <f>+집계표!$H$2</f>
        <v>0.2</v>
      </c>
      <c r="E172" s="40">
        <f>(G172+I172+K172)</f>
        <v>255050</v>
      </c>
      <c r="F172" s="40"/>
      <c r="G172" s="40"/>
      <c r="H172" s="40"/>
      <c r="I172" s="40"/>
      <c r="J172" s="40">
        <f>+J171+K171</f>
        <v>1275254</v>
      </c>
      <c r="K172" s="40">
        <f>TRUNC(D172*J172)</f>
        <v>255050</v>
      </c>
      <c r="L172" s="23"/>
    </row>
    <row r="173" spans="1:12" ht="18" customHeight="1">
      <c r="A173" s="39" t="s">
        <v>718</v>
      </c>
      <c r="B173" s="33"/>
      <c r="C173" s="34"/>
      <c r="D173" s="36"/>
      <c r="E173" s="40">
        <f>SUM(E169:E172)</f>
        <v>4738001</v>
      </c>
      <c r="F173" s="40"/>
      <c r="G173" s="40">
        <f>SUM(G169:G172)</f>
        <v>607264</v>
      </c>
      <c r="H173" s="40"/>
      <c r="I173" s="40">
        <f>+I169</f>
        <v>3189480</v>
      </c>
      <c r="J173" s="40"/>
      <c r="K173" s="40">
        <f>SUM(K169:K172)</f>
        <v>941257</v>
      </c>
      <c r="L173" s="23"/>
    </row>
    <row r="174" spans="1:12" ht="18" customHeight="1">
      <c r="A174" s="39"/>
      <c r="B174" s="30"/>
      <c r="C174" s="23"/>
      <c r="D174" s="32"/>
      <c r="E174" s="38"/>
      <c r="F174" s="38"/>
      <c r="G174" s="38"/>
      <c r="H174" s="38"/>
      <c r="I174" s="38"/>
      <c r="J174" s="38"/>
      <c r="K174" s="38"/>
      <c r="L174" s="23" t="s">
        <v>662</v>
      </c>
    </row>
    <row r="175" spans="1:12" ht="18" customHeight="1">
      <c r="A175" s="41" t="s">
        <v>467</v>
      </c>
      <c r="B175" s="37"/>
      <c r="C175" s="23"/>
      <c r="D175" s="23"/>
      <c r="E175" s="42"/>
      <c r="F175" s="54"/>
      <c r="G175" s="42"/>
      <c r="H175" s="54"/>
      <c r="I175" s="42"/>
      <c r="J175" s="54"/>
      <c r="K175" s="42"/>
      <c r="L175" s="28"/>
    </row>
    <row r="176" spans="1:12" ht="18" customHeight="1">
      <c r="A176" s="22" t="s">
        <v>1154</v>
      </c>
      <c r="B176" s="30"/>
      <c r="C176" s="23" t="s">
        <v>685</v>
      </c>
      <c r="D176" s="32">
        <v>0.5</v>
      </c>
      <c r="E176" s="38">
        <f t="shared" ref="E176:E186" si="6">+G176+I176+K176</f>
        <v>136457</v>
      </c>
      <c r="F176" s="38">
        <f>+인건비!$D$6</f>
        <v>272915</v>
      </c>
      <c r="G176" s="38">
        <f>TRUNC(D176*F176)</f>
        <v>136457</v>
      </c>
      <c r="H176" s="53"/>
      <c r="I176" s="53"/>
      <c r="J176" s="53"/>
      <c r="K176" s="53"/>
      <c r="L176" s="23"/>
    </row>
    <row r="177" spans="1:12" ht="18" customHeight="1">
      <c r="A177" s="22" t="s">
        <v>1163</v>
      </c>
      <c r="B177" s="30"/>
      <c r="C177" s="23" t="s">
        <v>685</v>
      </c>
      <c r="D177" s="32">
        <v>1</v>
      </c>
      <c r="E177" s="38">
        <f t="shared" si="6"/>
        <v>213496</v>
      </c>
      <c r="F177" s="38">
        <f>+인건비!$D$7</f>
        <v>213496</v>
      </c>
      <c r="G177" s="38">
        <f>TRUNC(D177*F177)</f>
        <v>213496</v>
      </c>
      <c r="H177" s="53"/>
      <c r="I177" s="53"/>
      <c r="J177" s="53"/>
      <c r="K177" s="53"/>
      <c r="L177" s="23"/>
    </row>
    <row r="178" spans="1:12">
      <c r="A178" s="22" t="s">
        <v>1181</v>
      </c>
      <c r="B178" s="30"/>
      <c r="C178" s="23" t="s">
        <v>685</v>
      </c>
      <c r="D178" s="32">
        <v>2</v>
      </c>
      <c r="E178" s="38">
        <f>+G178+I178+K178</f>
        <v>476518</v>
      </c>
      <c r="F178" s="38">
        <f>+인건비!$D$9</f>
        <v>238259</v>
      </c>
      <c r="G178" s="38">
        <f>TRUNC(D178*F178)</f>
        <v>476518</v>
      </c>
      <c r="H178" s="53"/>
      <c r="I178" s="53"/>
      <c r="J178" s="53"/>
      <c r="K178" s="53"/>
      <c r="L178" s="23"/>
    </row>
    <row r="179" spans="1:12">
      <c r="A179" s="22" t="s">
        <v>1167</v>
      </c>
      <c r="B179" s="30"/>
      <c r="C179" s="23" t="s">
        <v>685</v>
      </c>
      <c r="D179" s="32">
        <v>2</v>
      </c>
      <c r="E179" s="38">
        <f>+G179+I179+K179</f>
        <v>388058</v>
      </c>
      <c r="F179" s="38">
        <f>+인건비!$D$10</f>
        <v>194029</v>
      </c>
      <c r="G179" s="38">
        <f>TRUNC(D179*F179)</f>
        <v>388058</v>
      </c>
      <c r="H179" s="53"/>
      <c r="I179" s="53"/>
      <c r="J179" s="53"/>
      <c r="K179" s="53"/>
      <c r="L179" s="23"/>
    </row>
    <row r="180" spans="1:12" ht="18" customHeight="1">
      <c r="A180" s="22" t="s">
        <v>1326</v>
      </c>
      <c r="B180" s="23" t="s">
        <v>332</v>
      </c>
      <c r="C180" s="23" t="s">
        <v>663</v>
      </c>
      <c r="D180" s="32">
        <v>22</v>
      </c>
      <c r="E180" s="38">
        <f t="shared" si="6"/>
        <v>121000</v>
      </c>
      <c r="F180" s="38"/>
      <c r="G180" s="38"/>
      <c r="H180" s="38">
        <f>+재료비!$K$151</f>
        <v>5500</v>
      </c>
      <c r="I180" s="38">
        <f>TRUNC(D180*H180)</f>
        <v>121000</v>
      </c>
      <c r="J180" s="38"/>
      <c r="K180" s="38"/>
      <c r="L180" s="23"/>
    </row>
    <row r="181" spans="1:12" ht="18" customHeight="1">
      <c r="A181" s="22" t="s">
        <v>758</v>
      </c>
      <c r="B181" s="23" t="s">
        <v>328</v>
      </c>
      <c r="C181" s="23" t="s">
        <v>663</v>
      </c>
      <c r="D181" s="32">
        <v>13</v>
      </c>
      <c r="E181" s="38">
        <f t="shared" si="6"/>
        <v>471120</v>
      </c>
      <c r="F181" s="38"/>
      <c r="G181" s="38"/>
      <c r="H181" s="38">
        <f>+재료비!$K$152</f>
        <v>36240</v>
      </c>
      <c r="I181" s="38">
        <f>TRUNC(D181*H181)</f>
        <v>471120</v>
      </c>
      <c r="J181" s="38"/>
      <c r="K181" s="38"/>
      <c r="L181" s="23"/>
    </row>
    <row r="182" spans="1:12" ht="18" customHeight="1">
      <c r="A182" s="22" t="s">
        <v>334</v>
      </c>
      <c r="B182" s="23" t="s">
        <v>333</v>
      </c>
      <c r="C182" s="23" t="s">
        <v>1332</v>
      </c>
      <c r="D182" s="32">
        <v>2</v>
      </c>
      <c r="E182" s="38">
        <f t="shared" si="6"/>
        <v>52800</v>
      </c>
      <c r="F182" s="38"/>
      <c r="G182" s="38"/>
      <c r="H182" s="38">
        <f>+재료비!$K$153</f>
        <v>26400</v>
      </c>
      <c r="I182" s="38">
        <f>TRUNC(D182*H182)</f>
        <v>52800</v>
      </c>
      <c r="J182" s="38"/>
      <c r="K182" s="38"/>
      <c r="L182" s="23"/>
    </row>
    <row r="183" spans="1:12" ht="18" customHeight="1">
      <c r="A183" s="22" t="s">
        <v>776</v>
      </c>
      <c r="B183" s="23" t="s">
        <v>1329</v>
      </c>
      <c r="C183" s="23" t="s">
        <v>665</v>
      </c>
      <c r="D183" s="32">
        <v>1</v>
      </c>
      <c r="E183" s="38">
        <f t="shared" si="6"/>
        <v>150000</v>
      </c>
      <c r="F183" s="38"/>
      <c r="G183" s="38"/>
      <c r="H183" s="38">
        <f>+재료비!$K$154</f>
        <v>150000</v>
      </c>
      <c r="I183" s="38">
        <f>TRUNC(D183*H183)</f>
        <v>150000</v>
      </c>
      <c r="J183" s="38"/>
      <c r="K183" s="38"/>
      <c r="L183" s="23"/>
    </row>
    <row r="184" spans="1:12" ht="18" customHeight="1">
      <c r="A184" s="22" t="s">
        <v>329</v>
      </c>
      <c r="B184" s="23" t="s">
        <v>1323</v>
      </c>
      <c r="C184" s="23" t="s">
        <v>734</v>
      </c>
      <c r="D184" s="32">
        <v>1</v>
      </c>
      <c r="E184" s="38">
        <f t="shared" si="6"/>
        <v>3500000</v>
      </c>
      <c r="F184" s="38"/>
      <c r="G184" s="38"/>
      <c r="H184" s="38">
        <f>+재료비!$K$156</f>
        <v>3500000</v>
      </c>
      <c r="I184" s="38">
        <f>TRUNC(D184*H184)</f>
        <v>3500000</v>
      </c>
      <c r="J184" s="38"/>
      <c r="K184" s="38"/>
      <c r="L184" s="23"/>
    </row>
    <row r="185" spans="1:12" ht="18" customHeight="1">
      <c r="A185" s="22" t="s">
        <v>668</v>
      </c>
      <c r="B185" s="23" t="s">
        <v>1159</v>
      </c>
      <c r="C185" s="23" t="s">
        <v>666</v>
      </c>
      <c r="D185" s="32">
        <v>5</v>
      </c>
      <c r="E185" s="38">
        <f t="shared" si="6"/>
        <v>214746</v>
      </c>
      <c r="F185" s="38"/>
      <c r="G185" s="38"/>
      <c r="H185" s="38">
        <f>SUM(I180:I184)</f>
        <v>4294920</v>
      </c>
      <c r="I185" s="38">
        <f>TRUNC(D185/100*H185)</f>
        <v>214746</v>
      </c>
      <c r="J185" s="38"/>
      <c r="K185" s="38"/>
      <c r="L185" s="23"/>
    </row>
    <row r="186" spans="1:12" ht="18" customHeight="1">
      <c r="A186" s="22" t="s">
        <v>858</v>
      </c>
      <c r="B186" s="23" t="s">
        <v>1173</v>
      </c>
      <c r="C186" s="23" t="s">
        <v>666</v>
      </c>
      <c r="D186" s="32">
        <v>3</v>
      </c>
      <c r="E186" s="38">
        <f t="shared" si="6"/>
        <v>36435</v>
      </c>
      <c r="F186" s="38"/>
      <c r="G186" s="38"/>
      <c r="H186" s="38"/>
      <c r="I186" s="38"/>
      <c r="J186" s="38">
        <f>SUM(G176:G179)</f>
        <v>1214529</v>
      </c>
      <c r="K186" s="38">
        <f>TRUNC(D186/100*J186)</f>
        <v>36435</v>
      </c>
      <c r="L186" s="23"/>
    </row>
    <row r="187" spans="1:12" ht="18" customHeight="1">
      <c r="A187" s="22" t="s">
        <v>701</v>
      </c>
      <c r="B187" s="23"/>
      <c r="C187" s="23"/>
      <c r="D187" s="32"/>
      <c r="E187" s="38">
        <f>SUM(E176:E186)</f>
        <v>5760630</v>
      </c>
      <c r="F187" s="38"/>
      <c r="G187" s="38">
        <f>SUM(G176:G186)</f>
        <v>1214529</v>
      </c>
      <c r="H187" s="38"/>
      <c r="I187" s="38">
        <f>SUM(I176:I186)</f>
        <v>4509666</v>
      </c>
      <c r="J187" s="38"/>
      <c r="K187" s="38">
        <f>SUM(K176:K186)</f>
        <v>36435</v>
      </c>
      <c r="L187" s="29"/>
    </row>
    <row r="188" spans="1:12" ht="18" customHeight="1">
      <c r="A188" s="22"/>
      <c r="B188" s="23"/>
      <c r="C188" s="23"/>
      <c r="D188" s="32"/>
      <c r="E188" s="38"/>
      <c r="F188" s="38"/>
      <c r="G188" s="38"/>
      <c r="H188" s="38"/>
      <c r="I188" s="38"/>
      <c r="J188" s="38"/>
      <c r="K188" s="38"/>
      <c r="L188" s="29"/>
    </row>
    <row r="189" spans="1:12" ht="18" customHeight="1">
      <c r="A189" s="39" t="s">
        <v>682</v>
      </c>
      <c r="B189" s="33" t="s">
        <v>1164</v>
      </c>
      <c r="C189" s="34"/>
      <c r="D189" s="35">
        <f>+집계표!$G$2</f>
        <v>1.1000000000000001</v>
      </c>
      <c r="E189" s="40">
        <f>(G189+I189+K189)</f>
        <v>1335981</v>
      </c>
      <c r="F189" s="40"/>
      <c r="G189" s="40"/>
      <c r="H189" s="40"/>
      <c r="I189" s="40"/>
      <c r="J189" s="40">
        <f>+G187</f>
        <v>1214529</v>
      </c>
      <c r="K189" s="40">
        <f>TRUNC(D189*J189)</f>
        <v>1335981</v>
      </c>
      <c r="L189" s="23"/>
    </row>
    <row r="190" spans="1:12" ht="18" customHeight="1">
      <c r="A190" s="39" t="s">
        <v>670</v>
      </c>
      <c r="B190" s="33" t="s">
        <v>425</v>
      </c>
      <c r="C190" s="34"/>
      <c r="D190" s="35">
        <f>+집계표!$H$2</f>
        <v>0.2</v>
      </c>
      <c r="E190" s="40">
        <f>(G190+I190+K190)</f>
        <v>510102</v>
      </c>
      <c r="F190" s="40"/>
      <c r="G190" s="40"/>
      <c r="H190" s="40"/>
      <c r="I190" s="40"/>
      <c r="J190" s="40">
        <f>+J189+K189</f>
        <v>2550510</v>
      </c>
      <c r="K190" s="40">
        <f>TRUNC(D190*J190)</f>
        <v>510102</v>
      </c>
      <c r="L190" s="23"/>
    </row>
    <row r="191" spans="1:12" ht="18" customHeight="1">
      <c r="A191" s="39" t="s">
        <v>718</v>
      </c>
      <c r="B191" s="33"/>
      <c r="C191" s="34"/>
      <c r="D191" s="36"/>
      <c r="E191" s="40">
        <f>SUM(E187:E190)</f>
        <v>7606713</v>
      </c>
      <c r="F191" s="40"/>
      <c r="G191" s="40">
        <f>SUM(G187:G190)</f>
        <v>1214529</v>
      </c>
      <c r="H191" s="40"/>
      <c r="I191" s="40">
        <f>+I187</f>
        <v>4509666</v>
      </c>
      <c r="J191" s="40"/>
      <c r="K191" s="40">
        <f>SUM(K187:K190)</f>
        <v>1882518</v>
      </c>
      <c r="L191" s="23"/>
    </row>
    <row r="192" spans="1:12" ht="18" customHeight="1">
      <c r="A192" s="39"/>
      <c r="B192" s="30"/>
      <c r="C192" s="23"/>
      <c r="D192" s="32"/>
      <c r="E192" s="38"/>
      <c r="F192" s="38"/>
      <c r="G192" s="38"/>
      <c r="H192" s="38"/>
      <c r="I192" s="38"/>
      <c r="J192" s="38"/>
      <c r="K192" s="38"/>
      <c r="L192" s="23" t="s">
        <v>662</v>
      </c>
    </row>
    <row r="193" spans="1:12" ht="18" customHeight="1">
      <c r="A193" s="41" t="s">
        <v>245</v>
      </c>
      <c r="B193" s="37"/>
      <c r="C193" s="23"/>
      <c r="D193" s="23"/>
      <c r="E193" s="42"/>
      <c r="F193" s="54"/>
      <c r="G193" s="42"/>
      <c r="H193" s="54"/>
      <c r="I193" s="42"/>
      <c r="J193" s="54"/>
      <c r="K193" s="42"/>
      <c r="L193" s="28"/>
    </row>
    <row r="194" spans="1:12" ht="18" customHeight="1">
      <c r="A194" s="22" t="s">
        <v>1154</v>
      </c>
      <c r="B194" s="30"/>
      <c r="C194" s="23" t="s">
        <v>685</v>
      </c>
      <c r="D194" s="59">
        <v>0.03</v>
      </c>
      <c r="E194" s="38">
        <f t="shared" ref="E194:E203" si="7">+G194+I194+K194</f>
        <v>8187</v>
      </c>
      <c r="F194" s="38">
        <f>+인건비!$D$6</f>
        <v>272915</v>
      </c>
      <c r="G194" s="38">
        <f>TRUNC(D194*F194)</f>
        <v>8187</v>
      </c>
      <c r="H194" s="53"/>
      <c r="I194" s="53"/>
      <c r="J194" s="53"/>
      <c r="K194" s="53"/>
      <c r="L194" s="23"/>
    </row>
    <row r="195" spans="1:12" ht="18" customHeight="1">
      <c r="A195" s="22" t="s">
        <v>1163</v>
      </c>
      <c r="B195" s="30"/>
      <c r="C195" s="23" t="s">
        <v>685</v>
      </c>
      <c r="D195" s="59">
        <v>0.06</v>
      </c>
      <c r="E195" s="38">
        <f>+G195+I195+K195</f>
        <v>12809</v>
      </c>
      <c r="F195" s="38">
        <f>+인건비!$D$7</f>
        <v>213496</v>
      </c>
      <c r="G195" s="38">
        <f>TRUNC(D195*F195)</f>
        <v>12809</v>
      </c>
      <c r="H195" s="53"/>
      <c r="I195" s="53"/>
      <c r="J195" s="53"/>
      <c r="K195" s="53"/>
      <c r="L195" s="23"/>
    </row>
    <row r="196" spans="1:12" ht="18" customHeight="1">
      <c r="A196" s="22" t="s">
        <v>1187</v>
      </c>
      <c r="B196" s="23"/>
      <c r="C196" s="23" t="s">
        <v>685</v>
      </c>
      <c r="D196" s="59">
        <v>0.12</v>
      </c>
      <c r="E196" s="38">
        <f t="shared" si="7"/>
        <v>25706</v>
      </c>
      <c r="F196" s="38"/>
      <c r="G196" s="38"/>
      <c r="H196" s="38"/>
      <c r="I196" s="38"/>
      <c r="J196" s="38">
        <f>+인건비!$E$18</f>
        <v>214222</v>
      </c>
      <c r="K196" s="38">
        <f>TRUNC(D196*J196)</f>
        <v>25706</v>
      </c>
      <c r="L196" s="23"/>
    </row>
    <row r="197" spans="1:12" ht="18" customHeight="1">
      <c r="A197" s="22" t="s">
        <v>1182</v>
      </c>
      <c r="B197" s="23"/>
      <c r="C197" s="23" t="s">
        <v>685</v>
      </c>
      <c r="D197" s="59">
        <v>0.12</v>
      </c>
      <c r="E197" s="38">
        <f t="shared" si="7"/>
        <v>19865</v>
      </c>
      <c r="F197" s="38"/>
      <c r="G197" s="38"/>
      <c r="H197" s="38"/>
      <c r="I197" s="38"/>
      <c r="J197" s="38">
        <f>+인건비!$E$17</f>
        <v>165545</v>
      </c>
      <c r="K197" s="38">
        <f>TRUNC(D197*J197)</f>
        <v>19865</v>
      </c>
      <c r="L197" s="23"/>
    </row>
    <row r="198" spans="1:12" ht="18" customHeight="1">
      <c r="A198" s="22" t="s">
        <v>331</v>
      </c>
      <c r="B198" s="23" t="s">
        <v>138</v>
      </c>
      <c r="C198" s="23" t="s">
        <v>671</v>
      </c>
      <c r="D198" s="32">
        <v>1</v>
      </c>
      <c r="E198" s="38">
        <f t="shared" si="7"/>
        <v>15000</v>
      </c>
      <c r="F198" s="38"/>
      <c r="G198" s="38"/>
      <c r="H198" s="38">
        <f>+재료비!$K$157</f>
        <v>15000</v>
      </c>
      <c r="I198" s="38">
        <f>TRUNC(D198*H198)</f>
        <v>15000</v>
      </c>
      <c r="J198" s="38"/>
      <c r="K198" s="38"/>
      <c r="L198" s="23"/>
    </row>
    <row r="199" spans="1:12" ht="18" customHeight="1">
      <c r="A199" s="22" t="s">
        <v>1113</v>
      </c>
      <c r="B199" s="23" t="s">
        <v>1321</v>
      </c>
      <c r="C199" s="23" t="s">
        <v>665</v>
      </c>
      <c r="D199" s="32">
        <f>D198*0.3</f>
        <v>0.3</v>
      </c>
      <c r="E199" s="38">
        <f t="shared" si="7"/>
        <v>24000</v>
      </c>
      <c r="F199" s="38"/>
      <c r="G199" s="38"/>
      <c r="H199" s="38">
        <f>+재료비!$K$159</f>
        <v>80000</v>
      </c>
      <c r="I199" s="38">
        <f>TRUNC(D199*H199)</f>
        <v>24000</v>
      </c>
      <c r="J199" s="38"/>
      <c r="K199" s="38"/>
      <c r="L199" s="44" t="s">
        <v>985</v>
      </c>
    </row>
    <row r="200" spans="1:12" ht="18" customHeight="1">
      <c r="A200" s="22" t="s">
        <v>334</v>
      </c>
      <c r="B200" s="23" t="s">
        <v>1330</v>
      </c>
      <c r="C200" s="23" t="s">
        <v>671</v>
      </c>
      <c r="D200" s="32">
        <f>D198</f>
        <v>1</v>
      </c>
      <c r="E200" s="38">
        <f t="shared" si="7"/>
        <v>880</v>
      </c>
      <c r="F200" s="38"/>
      <c r="G200" s="38"/>
      <c r="H200" s="38">
        <f>+재료비!$K$163</f>
        <v>880</v>
      </c>
      <c r="I200" s="38">
        <f>TRUNC(D200*H200)</f>
        <v>880</v>
      </c>
      <c r="J200" s="38"/>
      <c r="K200" s="38"/>
      <c r="L200" s="23"/>
    </row>
    <row r="201" spans="1:12" ht="18" customHeight="1">
      <c r="A201" s="22" t="s">
        <v>335</v>
      </c>
      <c r="B201" s="23" t="s">
        <v>336</v>
      </c>
      <c r="C201" s="23" t="s">
        <v>665</v>
      </c>
      <c r="D201" s="32"/>
      <c r="E201" s="38">
        <f t="shared" si="7"/>
        <v>0</v>
      </c>
      <c r="F201" s="38"/>
      <c r="G201" s="38"/>
      <c r="H201" s="38">
        <f>+재료비!$K$164</f>
        <v>1000000</v>
      </c>
      <c r="I201" s="38">
        <f>TRUNC(D201*H201)</f>
        <v>0</v>
      </c>
      <c r="J201" s="38"/>
      <c r="K201" s="38"/>
      <c r="L201" s="23" t="s">
        <v>1325</v>
      </c>
    </row>
    <row r="202" spans="1:12" ht="18" customHeight="1">
      <c r="A202" s="22" t="s">
        <v>668</v>
      </c>
      <c r="B202" s="23" t="s">
        <v>1159</v>
      </c>
      <c r="C202" s="23" t="s">
        <v>666</v>
      </c>
      <c r="D202" s="32">
        <v>5</v>
      </c>
      <c r="E202" s="38">
        <f t="shared" si="7"/>
        <v>1994</v>
      </c>
      <c r="F202" s="38"/>
      <c r="G202" s="38"/>
      <c r="H202" s="38">
        <f>SUM(I198:I201)</f>
        <v>39880</v>
      </c>
      <c r="I202" s="38">
        <f>TRUNC(D202/100*H202)</f>
        <v>1994</v>
      </c>
      <c r="J202" s="38"/>
      <c r="K202" s="38"/>
      <c r="L202" s="23"/>
    </row>
    <row r="203" spans="1:12" ht="18" customHeight="1">
      <c r="A203" s="22" t="s">
        <v>1315</v>
      </c>
      <c r="B203" s="23" t="s">
        <v>1173</v>
      </c>
      <c r="C203" s="23" t="s">
        <v>666</v>
      </c>
      <c r="D203" s="32">
        <v>3</v>
      </c>
      <c r="E203" s="38">
        <f t="shared" si="7"/>
        <v>629</v>
      </c>
      <c r="F203" s="38"/>
      <c r="G203" s="38"/>
      <c r="H203" s="38"/>
      <c r="I203" s="38"/>
      <c r="J203" s="38">
        <f>SUM(G194:G197)</f>
        <v>20996</v>
      </c>
      <c r="K203" s="38">
        <f>TRUNC(D203/100*J203)</f>
        <v>629</v>
      </c>
      <c r="L203" s="23"/>
    </row>
    <row r="204" spans="1:12" ht="18" customHeight="1">
      <c r="A204" s="22" t="s">
        <v>701</v>
      </c>
      <c r="B204" s="23"/>
      <c r="C204" s="23"/>
      <c r="D204" s="32"/>
      <c r="E204" s="38">
        <f>SUM(E194:E203)</f>
        <v>109070</v>
      </c>
      <c r="F204" s="38"/>
      <c r="G204" s="38">
        <f>SUM(G194:G203)</f>
        <v>20996</v>
      </c>
      <c r="H204" s="38"/>
      <c r="I204" s="38">
        <f>SUM(I194:I203)</f>
        <v>41874</v>
      </c>
      <c r="J204" s="38"/>
      <c r="K204" s="38">
        <f>SUM(K194:K203)</f>
        <v>46200</v>
      </c>
      <c r="L204" s="29"/>
    </row>
    <row r="205" spans="1:12" ht="18" customHeight="1">
      <c r="A205" s="22"/>
      <c r="B205" s="23"/>
      <c r="C205" s="23"/>
      <c r="D205" s="32"/>
      <c r="E205" s="38"/>
      <c r="F205" s="38"/>
      <c r="G205" s="38"/>
      <c r="H205" s="38"/>
      <c r="I205" s="38"/>
      <c r="J205" s="38"/>
      <c r="K205" s="38"/>
      <c r="L205" s="29"/>
    </row>
    <row r="206" spans="1:12" ht="18" customHeight="1">
      <c r="A206" s="39" t="s">
        <v>682</v>
      </c>
      <c r="B206" s="33" t="s">
        <v>1164</v>
      </c>
      <c r="C206" s="34"/>
      <c r="D206" s="35">
        <f>+집계표!$G$2</f>
        <v>1.1000000000000001</v>
      </c>
      <c r="E206" s="40">
        <f>(G206+I206+K206)</f>
        <v>23095</v>
      </c>
      <c r="F206" s="40"/>
      <c r="G206" s="40"/>
      <c r="H206" s="40"/>
      <c r="I206" s="40"/>
      <c r="J206" s="40">
        <f>+G204</f>
        <v>20996</v>
      </c>
      <c r="K206" s="40">
        <f>TRUNC(D206*J206)</f>
        <v>23095</v>
      </c>
      <c r="L206" s="23"/>
    </row>
    <row r="207" spans="1:12" ht="18" customHeight="1">
      <c r="A207" s="39" t="s">
        <v>670</v>
      </c>
      <c r="B207" s="33" t="s">
        <v>425</v>
      </c>
      <c r="C207" s="34"/>
      <c r="D207" s="35">
        <f>+집계표!$H$2</f>
        <v>0.2</v>
      </c>
      <c r="E207" s="40">
        <f>(G207+I207+K207)</f>
        <v>8818</v>
      </c>
      <c r="F207" s="40"/>
      <c r="G207" s="40"/>
      <c r="H207" s="40"/>
      <c r="I207" s="40"/>
      <c r="J207" s="40">
        <f>+J206+K206</f>
        <v>44091</v>
      </c>
      <c r="K207" s="40">
        <f>TRUNC(D207*J207)</f>
        <v>8818</v>
      </c>
      <c r="L207" s="23"/>
    </row>
    <row r="208" spans="1:12" ht="18" customHeight="1">
      <c r="A208" s="39" t="s">
        <v>718</v>
      </c>
      <c r="B208" s="33"/>
      <c r="C208" s="34"/>
      <c r="D208" s="36"/>
      <c r="E208" s="40">
        <f>SUM(E204:E207)</f>
        <v>140983</v>
      </c>
      <c r="F208" s="40"/>
      <c r="G208" s="40">
        <f>SUM(G204:G207)</f>
        <v>20996</v>
      </c>
      <c r="H208" s="40"/>
      <c r="I208" s="40">
        <f>+I204</f>
        <v>41874</v>
      </c>
      <c r="J208" s="40"/>
      <c r="K208" s="40">
        <f>SUM(K204:K207)</f>
        <v>78113</v>
      </c>
      <c r="L208" s="23"/>
    </row>
    <row r="209" spans="1:12" ht="18" customHeight="1">
      <c r="A209" s="39"/>
      <c r="B209" s="30"/>
      <c r="C209" s="23"/>
      <c r="D209" s="32"/>
      <c r="E209" s="38"/>
      <c r="F209" s="38"/>
      <c r="G209" s="38"/>
      <c r="H209" s="38"/>
      <c r="I209" s="38"/>
      <c r="J209" s="38"/>
      <c r="K209" s="38"/>
      <c r="L209" s="23" t="s">
        <v>662</v>
      </c>
    </row>
    <row r="210" spans="1:12" ht="18" customHeight="1">
      <c r="A210" s="41" t="s">
        <v>103</v>
      </c>
      <c r="B210" s="37"/>
      <c r="C210" s="23"/>
      <c r="D210" s="23"/>
      <c r="E210" s="42"/>
      <c r="F210" s="54"/>
      <c r="G210" s="42"/>
      <c r="H210" s="54"/>
      <c r="I210" s="42"/>
      <c r="J210" s="54"/>
      <c r="K210" s="42"/>
      <c r="L210" s="28"/>
    </row>
    <row r="211" spans="1:12" ht="18" customHeight="1">
      <c r="A211" s="22" t="s">
        <v>1154</v>
      </c>
      <c r="B211" s="30"/>
      <c r="C211" s="23" t="s">
        <v>685</v>
      </c>
      <c r="D211" s="59">
        <v>0.05</v>
      </c>
      <c r="E211" s="38">
        <f t="shared" ref="E211:E225" si="8">+G211+I211+K211</f>
        <v>13645</v>
      </c>
      <c r="F211" s="38">
        <f>+인건비!$D$6</f>
        <v>272915</v>
      </c>
      <c r="G211" s="38">
        <f>TRUNC(D211*F211)</f>
        <v>13645</v>
      </c>
      <c r="H211" s="53"/>
      <c r="I211" s="53"/>
      <c r="J211" s="53"/>
      <c r="K211" s="53"/>
      <c r="L211" s="23"/>
    </row>
    <row r="212" spans="1:12" ht="18" customHeight="1">
      <c r="A212" s="22" t="s">
        <v>1163</v>
      </c>
      <c r="B212" s="30"/>
      <c r="C212" s="23" t="s">
        <v>685</v>
      </c>
      <c r="D212" s="32">
        <v>0.1</v>
      </c>
      <c r="E212" s="38">
        <f t="shared" si="8"/>
        <v>21349</v>
      </c>
      <c r="F212" s="38">
        <f>+인건비!$D$7</f>
        <v>213496</v>
      </c>
      <c r="G212" s="38">
        <f>TRUNC(D212*F212)</f>
        <v>21349</v>
      </c>
      <c r="H212" s="53"/>
      <c r="I212" s="53"/>
      <c r="J212" s="53"/>
      <c r="K212" s="53"/>
      <c r="L212" s="23"/>
    </row>
    <row r="213" spans="1:12" ht="18" customHeight="1">
      <c r="A213" s="22" t="s">
        <v>1302</v>
      </c>
      <c r="B213" s="30"/>
      <c r="C213" s="23" t="s">
        <v>685</v>
      </c>
      <c r="D213" s="59">
        <v>0.04</v>
      </c>
      <c r="E213" s="38">
        <f t="shared" si="8"/>
        <v>10093</v>
      </c>
      <c r="F213" s="38">
        <f>+인건비!$D$8</f>
        <v>252328</v>
      </c>
      <c r="G213" s="38">
        <f>TRUNC(D213*F213)</f>
        <v>10093</v>
      </c>
      <c r="H213" s="53"/>
      <c r="I213" s="53"/>
      <c r="J213" s="53"/>
      <c r="K213" s="53"/>
      <c r="L213" s="23"/>
    </row>
    <row r="214" spans="1:12" ht="18" customHeight="1">
      <c r="A214" s="22" t="s">
        <v>1181</v>
      </c>
      <c r="B214" s="30"/>
      <c r="C214" s="23" t="s">
        <v>685</v>
      </c>
      <c r="D214" s="59">
        <v>0.04</v>
      </c>
      <c r="E214" s="38">
        <f t="shared" si="8"/>
        <v>9530</v>
      </c>
      <c r="F214" s="38">
        <f>+인건비!$D$9</f>
        <v>238259</v>
      </c>
      <c r="G214" s="38">
        <f>TRUNC(D214*F214)</f>
        <v>9530</v>
      </c>
      <c r="H214" s="53"/>
      <c r="I214" s="53"/>
      <c r="J214" s="53"/>
      <c r="K214" s="53"/>
      <c r="L214" s="23"/>
    </row>
    <row r="215" spans="1:12" ht="18" customHeight="1">
      <c r="A215" s="22" t="s">
        <v>1187</v>
      </c>
      <c r="B215" s="23"/>
      <c r="C215" s="23" t="s">
        <v>685</v>
      </c>
      <c r="D215" s="32">
        <v>0.2</v>
      </c>
      <c r="E215" s="38">
        <f t="shared" si="8"/>
        <v>42844</v>
      </c>
      <c r="F215" s="38"/>
      <c r="G215" s="38"/>
      <c r="H215" s="38"/>
      <c r="I215" s="38"/>
      <c r="J215" s="38">
        <f>+인건비!$E$18</f>
        <v>214222</v>
      </c>
      <c r="K215" s="38">
        <f>TRUNC(D215*J215)</f>
        <v>42844</v>
      </c>
      <c r="L215" s="23"/>
    </row>
    <row r="216" spans="1:12" ht="18" customHeight="1">
      <c r="A216" s="22" t="s">
        <v>1182</v>
      </c>
      <c r="B216" s="23"/>
      <c r="C216" s="23" t="s">
        <v>685</v>
      </c>
      <c r="D216" s="32">
        <v>0.2</v>
      </c>
      <c r="E216" s="38">
        <f t="shared" si="8"/>
        <v>33109</v>
      </c>
      <c r="F216" s="38"/>
      <c r="G216" s="38"/>
      <c r="H216" s="38"/>
      <c r="I216" s="38"/>
      <c r="J216" s="38">
        <f>+인건비!$E$17</f>
        <v>165545</v>
      </c>
      <c r="K216" s="38">
        <f>TRUNC(D216*J216)</f>
        <v>33109</v>
      </c>
      <c r="L216" s="23"/>
    </row>
    <row r="217" spans="1:12" ht="18" customHeight="1">
      <c r="A217" s="22" t="s">
        <v>331</v>
      </c>
      <c r="B217" s="23" t="s">
        <v>142</v>
      </c>
      <c r="C217" s="23" t="s">
        <v>671</v>
      </c>
      <c r="D217" s="32">
        <v>1</v>
      </c>
      <c r="E217" s="38">
        <f t="shared" si="8"/>
        <v>20000</v>
      </c>
      <c r="F217" s="38"/>
      <c r="G217" s="38"/>
      <c r="H217" s="38">
        <f>+재료비!$K$158</f>
        <v>20000</v>
      </c>
      <c r="I217" s="38">
        <f t="shared" ref="I217:I223" si="9">TRUNC(D217*H217)</f>
        <v>20000</v>
      </c>
      <c r="J217" s="38"/>
      <c r="K217" s="38"/>
      <c r="L217" s="23"/>
    </row>
    <row r="218" spans="1:12" ht="18" customHeight="1">
      <c r="A218" s="22" t="s">
        <v>1113</v>
      </c>
      <c r="B218" s="23" t="s">
        <v>1336</v>
      </c>
      <c r="C218" s="23" t="s">
        <v>671</v>
      </c>
      <c r="D218" s="32">
        <f>D217*0.3</f>
        <v>0.3</v>
      </c>
      <c r="E218" s="38">
        <f t="shared" si="8"/>
        <v>30000</v>
      </c>
      <c r="F218" s="38"/>
      <c r="G218" s="38"/>
      <c r="H218" s="38">
        <f>+재료비!$K$160</f>
        <v>100000</v>
      </c>
      <c r="I218" s="38">
        <f t="shared" si="9"/>
        <v>30000</v>
      </c>
      <c r="J218" s="38"/>
      <c r="K218" s="38"/>
      <c r="L218" s="44" t="s">
        <v>985</v>
      </c>
    </row>
    <row r="219" spans="1:12" ht="18" customHeight="1">
      <c r="A219" s="22" t="s">
        <v>1324</v>
      </c>
      <c r="B219" s="23" t="s">
        <v>778</v>
      </c>
      <c r="C219" s="23" t="s">
        <v>780</v>
      </c>
      <c r="D219" s="32">
        <f>D217</f>
        <v>1</v>
      </c>
      <c r="E219" s="38">
        <f>+G219+I219+K219</f>
        <v>1300000</v>
      </c>
      <c r="F219" s="38"/>
      <c r="G219" s="38"/>
      <c r="H219" s="38">
        <f>+재료비!$K$161</f>
        <v>1300000</v>
      </c>
      <c r="I219" s="38">
        <f t="shared" si="9"/>
        <v>1300000</v>
      </c>
      <c r="J219" s="38"/>
      <c r="K219" s="38"/>
      <c r="L219" s="23"/>
    </row>
    <row r="220" spans="1:12" ht="17.25" customHeight="1">
      <c r="A220" s="22" t="s">
        <v>1337</v>
      </c>
      <c r="B220" s="23" t="s">
        <v>1328</v>
      </c>
      <c r="C220" s="23" t="s">
        <v>671</v>
      </c>
      <c r="D220" s="31"/>
      <c r="E220" s="38">
        <f>+G220+I220+K220</f>
        <v>0</v>
      </c>
      <c r="F220" s="38"/>
      <c r="G220" s="38"/>
      <c r="H220" s="38">
        <f>+재료비!$K$329</f>
        <v>3000</v>
      </c>
      <c r="I220" s="38">
        <f t="shared" si="9"/>
        <v>0</v>
      </c>
      <c r="J220" s="38"/>
      <c r="K220" s="38"/>
      <c r="L220" s="30" t="s">
        <v>1274</v>
      </c>
    </row>
    <row r="221" spans="1:12" ht="18" customHeight="1">
      <c r="A221" s="22" t="s">
        <v>765</v>
      </c>
      <c r="B221" s="23" t="s">
        <v>127</v>
      </c>
      <c r="C221" s="23" t="s">
        <v>671</v>
      </c>
      <c r="D221" s="32"/>
      <c r="E221" s="38">
        <f>+G221+I221+K221</f>
        <v>0</v>
      </c>
      <c r="F221" s="38"/>
      <c r="G221" s="38"/>
      <c r="H221" s="38">
        <f>+재료비!$K$333</f>
        <v>1270</v>
      </c>
      <c r="I221" s="38">
        <f t="shared" si="9"/>
        <v>0</v>
      </c>
      <c r="J221" s="38"/>
      <c r="K221" s="38"/>
      <c r="L221" s="30" t="s">
        <v>1274</v>
      </c>
    </row>
    <row r="222" spans="1:12" ht="18" customHeight="1">
      <c r="A222" s="22" t="s">
        <v>337</v>
      </c>
      <c r="B222" s="23" t="s">
        <v>1322</v>
      </c>
      <c r="C222" s="23" t="s">
        <v>671</v>
      </c>
      <c r="D222" s="32">
        <f>D217</f>
        <v>1</v>
      </c>
      <c r="E222" s="38">
        <f t="shared" si="8"/>
        <v>880</v>
      </c>
      <c r="F222" s="38"/>
      <c r="G222" s="38"/>
      <c r="H222" s="38">
        <f>+재료비!$K$163</f>
        <v>880</v>
      </c>
      <c r="I222" s="38">
        <f t="shared" si="9"/>
        <v>880</v>
      </c>
      <c r="J222" s="38"/>
      <c r="K222" s="38"/>
      <c r="L222" s="23"/>
    </row>
    <row r="223" spans="1:12" ht="18" customHeight="1">
      <c r="A223" s="22" t="s">
        <v>335</v>
      </c>
      <c r="B223" s="23" t="s">
        <v>336</v>
      </c>
      <c r="C223" s="23" t="s">
        <v>665</v>
      </c>
      <c r="D223" s="32"/>
      <c r="E223" s="38">
        <f t="shared" si="8"/>
        <v>0</v>
      </c>
      <c r="F223" s="38"/>
      <c r="G223" s="38"/>
      <c r="H223" s="38">
        <f>+재료비!$K$164</f>
        <v>1000000</v>
      </c>
      <c r="I223" s="38">
        <f t="shared" si="9"/>
        <v>0</v>
      </c>
      <c r="J223" s="38"/>
      <c r="K223" s="38"/>
      <c r="L223" s="23" t="s">
        <v>1309</v>
      </c>
    </row>
    <row r="224" spans="1:12" ht="18" customHeight="1">
      <c r="A224" s="22" t="s">
        <v>668</v>
      </c>
      <c r="B224" s="23" t="s">
        <v>1159</v>
      </c>
      <c r="C224" s="23" t="s">
        <v>666</v>
      </c>
      <c r="D224" s="32">
        <v>5</v>
      </c>
      <c r="E224" s="38">
        <f t="shared" si="8"/>
        <v>67544</v>
      </c>
      <c r="F224" s="38"/>
      <c r="G224" s="38"/>
      <c r="H224" s="38">
        <f>SUM(I217:I223)</f>
        <v>1350880</v>
      </c>
      <c r="I224" s="38">
        <f>TRUNC(D224/100*H224)</f>
        <v>67544</v>
      </c>
      <c r="J224" s="38"/>
      <c r="K224" s="38"/>
      <c r="L224" s="23"/>
    </row>
    <row r="225" spans="1:12" ht="18" customHeight="1">
      <c r="A225" s="22" t="s">
        <v>1315</v>
      </c>
      <c r="B225" s="23" t="s">
        <v>1173</v>
      </c>
      <c r="C225" s="23" t="s">
        <v>666</v>
      </c>
      <c r="D225" s="32">
        <v>3</v>
      </c>
      <c r="E225" s="38">
        <f t="shared" si="8"/>
        <v>1638</v>
      </c>
      <c r="F225" s="38"/>
      <c r="G225" s="38"/>
      <c r="H225" s="38"/>
      <c r="I225" s="38"/>
      <c r="J225" s="38">
        <f>SUM(G211:G216)</f>
        <v>54617</v>
      </c>
      <c r="K225" s="38">
        <f>TRUNC(D225/100*J225)</f>
        <v>1638</v>
      </c>
      <c r="L225" s="23"/>
    </row>
    <row r="226" spans="1:12" ht="18" customHeight="1">
      <c r="A226" s="22" t="s">
        <v>701</v>
      </c>
      <c r="B226" s="23"/>
      <c r="C226" s="23"/>
      <c r="D226" s="32"/>
      <c r="E226" s="38">
        <f>SUM(E211:E225)</f>
        <v>1550632</v>
      </c>
      <c r="F226" s="38"/>
      <c r="G226" s="38">
        <f>SUM(G211:G225)</f>
        <v>54617</v>
      </c>
      <c r="H226" s="38"/>
      <c r="I226" s="38">
        <f>SUM(I211:I225)</f>
        <v>1418424</v>
      </c>
      <c r="J226" s="38"/>
      <c r="K226" s="38">
        <f>SUM(K211:K225)</f>
        <v>77591</v>
      </c>
      <c r="L226" s="29"/>
    </row>
    <row r="227" spans="1:12" ht="18" customHeight="1">
      <c r="A227" s="22"/>
      <c r="B227" s="23"/>
      <c r="C227" s="23"/>
      <c r="D227" s="32"/>
      <c r="E227" s="38"/>
      <c r="F227" s="38"/>
      <c r="G227" s="38"/>
      <c r="H227" s="38"/>
      <c r="I227" s="38"/>
      <c r="J227" s="38"/>
      <c r="K227" s="38"/>
      <c r="L227" s="29"/>
    </row>
    <row r="228" spans="1:12" ht="18" customHeight="1">
      <c r="A228" s="39" t="s">
        <v>682</v>
      </c>
      <c r="B228" s="33" t="s">
        <v>1164</v>
      </c>
      <c r="C228" s="34"/>
      <c r="D228" s="35">
        <f>+집계표!$G$2</f>
        <v>1.1000000000000001</v>
      </c>
      <c r="E228" s="40">
        <f>(G228+I228+K228)</f>
        <v>60078</v>
      </c>
      <c r="F228" s="40"/>
      <c r="G228" s="40"/>
      <c r="H228" s="40"/>
      <c r="I228" s="40"/>
      <c r="J228" s="40">
        <f>+G226</f>
        <v>54617</v>
      </c>
      <c r="K228" s="40">
        <f>TRUNC(D228*J228)</f>
        <v>60078</v>
      </c>
      <c r="L228" s="23"/>
    </row>
    <row r="229" spans="1:12" ht="18" customHeight="1">
      <c r="A229" s="39" t="s">
        <v>670</v>
      </c>
      <c r="B229" s="33" t="s">
        <v>425</v>
      </c>
      <c r="C229" s="34"/>
      <c r="D229" s="35">
        <f>+집계표!$H$2</f>
        <v>0.2</v>
      </c>
      <c r="E229" s="40">
        <f>(G229+I229+K229)</f>
        <v>22939</v>
      </c>
      <c r="F229" s="40"/>
      <c r="G229" s="40"/>
      <c r="H229" s="40"/>
      <c r="I229" s="40"/>
      <c r="J229" s="40">
        <f>+J228+K228</f>
        <v>114695</v>
      </c>
      <c r="K229" s="40">
        <f>TRUNC(D229*J229)</f>
        <v>22939</v>
      </c>
      <c r="L229" s="23"/>
    </row>
    <row r="230" spans="1:12" ht="18" customHeight="1">
      <c r="A230" s="39" t="s">
        <v>718</v>
      </c>
      <c r="B230" s="33"/>
      <c r="C230" s="34"/>
      <c r="D230" s="36"/>
      <c r="E230" s="40">
        <f>SUM(E226:E229)</f>
        <v>1633649</v>
      </c>
      <c r="F230" s="40"/>
      <c r="G230" s="40">
        <f>SUM(G226:G229)</f>
        <v>54617</v>
      </c>
      <c r="H230" s="40"/>
      <c r="I230" s="40">
        <f>+I226</f>
        <v>1418424</v>
      </c>
      <c r="J230" s="40"/>
      <c r="K230" s="40">
        <f>SUM(K226:K229)</f>
        <v>160608</v>
      </c>
      <c r="L230" s="23"/>
    </row>
    <row r="231" spans="1:12" ht="18" customHeight="1">
      <c r="A231" s="39"/>
      <c r="B231" s="30"/>
      <c r="C231" s="23"/>
      <c r="D231" s="32"/>
      <c r="E231" s="38"/>
      <c r="F231" s="38"/>
      <c r="G231" s="38"/>
      <c r="H231" s="38"/>
      <c r="I231" s="38"/>
      <c r="J231" s="38"/>
      <c r="K231" s="38"/>
      <c r="L231" s="23" t="s">
        <v>662</v>
      </c>
    </row>
    <row r="232" spans="1:12" ht="18" customHeight="1">
      <c r="A232" s="41" t="s">
        <v>101</v>
      </c>
      <c r="B232" s="37"/>
      <c r="C232" s="23"/>
      <c r="D232" s="23"/>
      <c r="E232" s="42"/>
      <c r="F232" s="54"/>
      <c r="G232" s="42"/>
      <c r="H232" s="54"/>
      <c r="I232" s="42"/>
      <c r="J232" s="54"/>
      <c r="K232" s="42"/>
      <c r="L232" s="28"/>
    </row>
    <row r="233" spans="1:12" ht="18" customHeight="1">
      <c r="A233" s="22" t="s">
        <v>1154</v>
      </c>
      <c r="B233" s="30"/>
      <c r="C233" s="23" t="s">
        <v>685</v>
      </c>
      <c r="D233" s="59">
        <v>0.06</v>
      </c>
      <c r="E233" s="38">
        <f t="shared" ref="E233:E247" si="10">+G233+I233+K233</f>
        <v>16374</v>
      </c>
      <c r="F233" s="38">
        <f>+인건비!$D$6</f>
        <v>272915</v>
      </c>
      <c r="G233" s="38">
        <f>TRUNC(D233*F233)</f>
        <v>16374</v>
      </c>
      <c r="H233" s="53"/>
      <c r="I233" s="53"/>
      <c r="J233" s="53"/>
      <c r="K233" s="53"/>
      <c r="L233" s="23"/>
    </row>
    <row r="234" spans="1:12" ht="18" customHeight="1">
      <c r="A234" s="22" t="s">
        <v>1163</v>
      </c>
      <c r="B234" s="30"/>
      <c r="C234" s="23" t="s">
        <v>685</v>
      </c>
      <c r="D234" s="59">
        <v>0.12</v>
      </c>
      <c r="E234" s="38">
        <f t="shared" si="10"/>
        <v>25619</v>
      </c>
      <c r="F234" s="38">
        <f>+인건비!$D$7</f>
        <v>213496</v>
      </c>
      <c r="G234" s="38">
        <f>TRUNC(D234*F234)</f>
        <v>25619</v>
      </c>
      <c r="H234" s="53"/>
      <c r="I234" s="53"/>
      <c r="J234" s="53"/>
      <c r="K234" s="53"/>
      <c r="L234" s="23"/>
    </row>
    <row r="235" spans="1:12" ht="18" customHeight="1">
      <c r="A235" s="22" t="s">
        <v>1302</v>
      </c>
      <c r="B235" s="30"/>
      <c r="C235" s="23" t="s">
        <v>685</v>
      </c>
      <c r="D235" s="59">
        <v>0.06</v>
      </c>
      <c r="E235" s="38">
        <f t="shared" si="10"/>
        <v>15139</v>
      </c>
      <c r="F235" s="38">
        <f>+인건비!$D$8</f>
        <v>252328</v>
      </c>
      <c r="G235" s="38">
        <f>TRUNC(D235*F235)</f>
        <v>15139</v>
      </c>
      <c r="H235" s="53"/>
      <c r="I235" s="53"/>
      <c r="J235" s="53"/>
      <c r="K235" s="53"/>
      <c r="L235" s="23"/>
    </row>
    <row r="236" spans="1:12" ht="18" customHeight="1">
      <c r="A236" s="22" t="s">
        <v>1181</v>
      </c>
      <c r="B236" s="30"/>
      <c r="C236" s="23" t="s">
        <v>685</v>
      </c>
      <c r="D236" s="59">
        <v>0.06</v>
      </c>
      <c r="E236" s="38">
        <f t="shared" si="10"/>
        <v>14295</v>
      </c>
      <c r="F236" s="38">
        <f>+인건비!$D$9</f>
        <v>238259</v>
      </c>
      <c r="G236" s="38">
        <f>TRUNC(D236*F236)</f>
        <v>14295</v>
      </c>
      <c r="H236" s="53"/>
      <c r="I236" s="53"/>
      <c r="J236" s="53"/>
      <c r="K236" s="53"/>
      <c r="L236" s="23"/>
    </row>
    <row r="237" spans="1:12" ht="18" customHeight="1">
      <c r="A237" s="22" t="s">
        <v>1187</v>
      </c>
      <c r="B237" s="23"/>
      <c r="C237" s="23" t="s">
        <v>685</v>
      </c>
      <c r="D237" s="59">
        <v>0.24</v>
      </c>
      <c r="E237" s="38">
        <f t="shared" si="10"/>
        <v>51413</v>
      </c>
      <c r="F237" s="38"/>
      <c r="G237" s="38"/>
      <c r="H237" s="38"/>
      <c r="I237" s="38"/>
      <c r="J237" s="38">
        <f>+인건비!$E$18</f>
        <v>214222</v>
      </c>
      <c r="K237" s="38">
        <f>TRUNC(D237*J237)</f>
        <v>51413</v>
      </c>
      <c r="L237" s="23"/>
    </row>
    <row r="238" spans="1:12" ht="18" customHeight="1">
      <c r="A238" s="22" t="s">
        <v>1182</v>
      </c>
      <c r="B238" s="23"/>
      <c r="C238" s="23" t="s">
        <v>685</v>
      </c>
      <c r="D238" s="59">
        <v>0.24</v>
      </c>
      <c r="E238" s="38">
        <f t="shared" si="10"/>
        <v>39730</v>
      </c>
      <c r="F238" s="38"/>
      <c r="G238" s="38"/>
      <c r="H238" s="38"/>
      <c r="I238" s="38"/>
      <c r="J238" s="38">
        <f>+인건비!$E$17</f>
        <v>165545</v>
      </c>
      <c r="K238" s="38">
        <f>TRUNC(D238*J238)</f>
        <v>39730</v>
      </c>
      <c r="L238" s="23"/>
    </row>
    <row r="239" spans="1:12" ht="18" customHeight="1">
      <c r="A239" s="22" t="s">
        <v>331</v>
      </c>
      <c r="B239" s="23" t="s">
        <v>142</v>
      </c>
      <c r="C239" s="23" t="s">
        <v>671</v>
      </c>
      <c r="D239" s="32">
        <v>1</v>
      </c>
      <c r="E239" s="38">
        <f t="shared" si="10"/>
        <v>20000</v>
      </c>
      <c r="F239" s="38"/>
      <c r="G239" s="38"/>
      <c r="H239" s="38">
        <f>+재료비!$K$158</f>
        <v>20000</v>
      </c>
      <c r="I239" s="38">
        <f t="shared" ref="I239:I245" si="11">TRUNC(D239*H239)</f>
        <v>20000</v>
      </c>
      <c r="J239" s="38"/>
      <c r="K239" s="38"/>
      <c r="L239" s="23"/>
    </row>
    <row r="240" spans="1:12" ht="18" customHeight="1">
      <c r="A240" s="22" t="s">
        <v>1113</v>
      </c>
      <c r="B240" s="23" t="s">
        <v>1336</v>
      </c>
      <c r="C240" s="23" t="s">
        <v>671</v>
      </c>
      <c r="D240" s="32">
        <f>D239*0.3</f>
        <v>0.3</v>
      </c>
      <c r="E240" s="38">
        <f t="shared" si="10"/>
        <v>30000</v>
      </c>
      <c r="F240" s="38"/>
      <c r="G240" s="38"/>
      <c r="H240" s="38">
        <f>+재료비!$K$160</f>
        <v>100000</v>
      </c>
      <c r="I240" s="38">
        <f t="shared" si="11"/>
        <v>30000</v>
      </c>
      <c r="J240" s="38"/>
      <c r="K240" s="38"/>
      <c r="L240" s="44" t="s">
        <v>985</v>
      </c>
    </row>
    <row r="241" spans="1:12" ht="18" customHeight="1">
      <c r="A241" s="22" t="s">
        <v>1324</v>
      </c>
      <c r="B241" s="23" t="s">
        <v>778</v>
      </c>
      <c r="C241" s="23" t="s">
        <v>780</v>
      </c>
      <c r="D241" s="32">
        <f>D239*2</f>
        <v>2</v>
      </c>
      <c r="E241" s="38">
        <f t="shared" si="10"/>
        <v>2600000</v>
      </c>
      <c r="F241" s="38"/>
      <c r="G241" s="38"/>
      <c r="H241" s="38">
        <f>+재료비!$K$161</f>
        <v>1300000</v>
      </c>
      <c r="I241" s="38">
        <f t="shared" si="11"/>
        <v>2600000</v>
      </c>
      <c r="J241" s="38"/>
      <c r="K241" s="38"/>
      <c r="L241" s="23"/>
    </row>
    <row r="242" spans="1:12" ht="17.25" customHeight="1">
      <c r="A242" s="22" t="s">
        <v>1337</v>
      </c>
      <c r="B242" s="23" t="s">
        <v>1328</v>
      </c>
      <c r="C242" s="23" t="s">
        <v>671</v>
      </c>
      <c r="D242" s="31"/>
      <c r="E242" s="38">
        <f t="shared" si="10"/>
        <v>0</v>
      </c>
      <c r="F242" s="38"/>
      <c r="G242" s="38"/>
      <c r="H242" s="38">
        <f>+재료비!$K$329</f>
        <v>3000</v>
      </c>
      <c r="I242" s="38">
        <f t="shared" si="11"/>
        <v>0</v>
      </c>
      <c r="J242" s="38"/>
      <c r="K242" s="38"/>
      <c r="L242" s="30" t="s">
        <v>1274</v>
      </c>
    </row>
    <row r="243" spans="1:12" ht="18" customHeight="1">
      <c r="A243" s="22" t="s">
        <v>765</v>
      </c>
      <c r="B243" s="23" t="s">
        <v>127</v>
      </c>
      <c r="C243" s="23" t="s">
        <v>671</v>
      </c>
      <c r="D243" s="31"/>
      <c r="E243" s="38">
        <f t="shared" si="10"/>
        <v>0</v>
      </c>
      <c r="F243" s="38"/>
      <c r="G243" s="38"/>
      <c r="H243" s="38">
        <f>+재료비!$K$333</f>
        <v>1270</v>
      </c>
      <c r="I243" s="38">
        <f t="shared" si="11"/>
        <v>0</v>
      </c>
      <c r="J243" s="38"/>
      <c r="K243" s="38"/>
      <c r="L243" s="30" t="s">
        <v>1274</v>
      </c>
    </row>
    <row r="244" spans="1:12" ht="18" customHeight="1">
      <c r="A244" s="22" t="s">
        <v>337</v>
      </c>
      <c r="B244" s="23" t="s">
        <v>1322</v>
      </c>
      <c r="C244" s="23" t="s">
        <v>671</v>
      </c>
      <c r="D244" s="32">
        <f>D239</f>
        <v>1</v>
      </c>
      <c r="E244" s="38">
        <f t="shared" si="10"/>
        <v>880</v>
      </c>
      <c r="F244" s="38"/>
      <c r="G244" s="38"/>
      <c r="H244" s="38">
        <f>+재료비!$K$163</f>
        <v>880</v>
      </c>
      <c r="I244" s="38">
        <f t="shared" si="11"/>
        <v>880</v>
      </c>
      <c r="J244" s="38"/>
      <c r="K244" s="38"/>
      <c r="L244" s="23"/>
    </row>
    <row r="245" spans="1:12" ht="18" customHeight="1">
      <c r="A245" s="22" t="s">
        <v>335</v>
      </c>
      <c r="B245" s="23" t="s">
        <v>336</v>
      </c>
      <c r="C245" s="23" t="s">
        <v>665</v>
      </c>
      <c r="D245" s="32">
        <v>1</v>
      </c>
      <c r="E245" s="38">
        <f t="shared" si="10"/>
        <v>1000000</v>
      </c>
      <c r="F245" s="38"/>
      <c r="G245" s="38"/>
      <c r="H245" s="38">
        <f>+재료비!$K$164</f>
        <v>1000000</v>
      </c>
      <c r="I245" s="38">
        <f t="shared" si="11"/>
        <v>1000000</v>
      </c>
      <c r="J245" s="38"/>
      <c r="K245" s="38"/>
      <c r="L245" s="23"/>
    </row>
    <row r="246" spans="1:12" ht="18" customHeight="1">
      <c r="A246" s="22" t="s">
        <v>668</v>
      </c>
      <c r="B246" s="23" t="s">
        <v>1159</v>
      </c>
      <c r="C246" s="23" t="s">
        <v>666</v>
      </c>
      <c r="D246" s="32">
        <v>5</v>
      </c>
      <c r="E246" s="38">
        <f t="shared" si="10"/>
        <v>182544</v>
      </c>
      <c r="F246" s="38"/>
      <c r="G246" s="38"/>
      <c r="H246" s="38">
        <f>SUM(I239:I245)</f>
        <v>3650880</v>
      </c>
      <c r="I246" s="38">
        <f>TRUNC(D246/100*H246)</f>
        <v>182544</v>
      </c>
      <c r="J246" s="38"/>
      <c r="K246" s="38"/>
      <c r="L246" s="23"/>
    </row>
    <row r="247" spans="1:12" ht="18" customHeight="1">
      <c r="A247" s="22" t="s">
        <v>1315</v>
      </c>
      <c r="B247" s="23" t="s">
        <v>1173</v>
      </c>
      <c r="C247" s="23" t="s">
        <v>666</v>
      </c>
      <c r="D247" s="32">
        <v>3</v>
      </c>
      <c r="E247" s="38">
        <f t="shared" si="10"/>
        <v>2142</v>
      </c>
      <c r="F247" s="38"/>
      <c r="G247" s="38"/>
      <c r="H247" s="38"/>
      <c r="I247" s="38"/>
      <c r="J247" s="38">
        <f>SUM(G233:G238)</f>
        <v>71427</v>
      </c>
      <c r="K247" s="38">
        <f>TRUNC(D247/100*J247)</f>
        <v>2142</v>
      </c>
      <c r="L247" s="23"/>
    </row>
    <row r="248" spans="1:12" ht="18" customHeight="1">
      <c r="A248" s="22" t="s">
        <v>701</v>
      </c>
      <c r="B248" s="23"/>
      <c r="C248" s="23"/>
      <c r="D248" s="32"/>
      <c r="E248" s="38">
        <f>SUM(E233:E247)</f>
        <v>3998136</v>
      </c>
      <c r="F248" s="38"/>
      <c r="G248" s="38">
        <f>SUM(G233:G247)</f>
        <v>71427</v>
      </c>
      <c r="H248" s="38"/>
      <c r="I248" s="38">
        <f>SUM(I233:I247)</f>
        <v>3833424</v>
      </c>
      <c r="J248" s="38"/>
      <c r="K248" s="38">
        <f>SUM(K233:K247)</f>
        <v>93285</v>
      </c>
      <c r="L248" s="29"/>
    </row>
    <row r="249" spans="1:12" ht="18" customHeight="1">
      <c r="A249" s="22"/>
      <c r="B249" s="23"/>
      <c r="C249" s="23"/>
      <c r="D249" s="32"/>
      <c r="E249" s="38"/>
      <c r="F249" s="38"/>
      <c r="G249" s="38"/>
      <c r="H249" s="38"/>
      <c r="I249" s="38"/>
      <c r="J249" s="38"/>
      <c r="K249" s="38"/>
      <c r="L249" s="29"/>
    </row>
    <row r="250" spans="1:12" ht="18" customHeight="1">
      <c r="A250" s="39" t="s">
        <v>682</v>
      </c>
      <c r="B250" s="33" t="s">
        <v>1164</v>
      </c>
      <c r="C250" s="34"/>
      <c r="D250" s="35">
        <f>+집계표!$G$2</f>
        <v>1.1000000000000001</v>
      </c>
      <c r="E250" s="40">
        <f>(G250+I250+K250)</f>
        <v>78569</v>
      </c>
      <c r="F250" s="40"/>
      <c r="G250" s="40"/>
      <c r="H250" s="40"/>
      <c r="I250" s="40"/>
      <c r="J250" s="40">
        <f>+G248</f>
        <v>71427</v>
      </c>
      <c r="K250" s="40">
        <f>TRUNC(D250*J250)</f>
        <v>78569</v>
      </c>
      <c r="L250" s="23"/>
    </row>
    <row r="251" spans="1:12" ht="18" customHeight="1">
      <c r="A251" s="39" t="s">
        <v>670</v>
      </c>
      <c r="B251" s="33" t="s">
        <v>425</v>
      </c>
      <c r="C251" s="34"/>
      <c r="D251" s="35">
        <f>+집계표!$H$2</f>
        <v>0.2</v>
      </c>
      <c r="E251" s="40">
        <f>(G251+I251+K251)</f>
        <v>29999</v>
      </c>
      <c r="F251" s="40"/>
      <c r="G251" s="40"/>
      <c r="H251" s="40"/>
      <c r="I251" s="40"/>
      <c r="J251" s="40">
        <f>+J250+K250</f>
        <v>149996</v>
      </c>
      <c r="K251" s="40">
        <f>TRUNC(D251*J251)</f>
        <v>29999</v>
      </c>
      <c r="L251" s="23"/>
    </row>
    <row r="252" spans="1:12" ht="18" customHeight="1">
      <c r="A252" s="39" t="s">
        <v>718</v>
      </c>
      <c r="B252" s="33"/>
      <c r="C252" s="34"/>
      <c r="D252" s="36"/>
      <c r="E252" s="40">
        <f>SUM(E248:E251)</f>
        <v>4106704</v>
      </c>
      <c r="F252" s="40"/>
      <c r="G252" s="40">
        <f>SUM(G248:G251)</f>
        <v>71427</v>
      </c>
      <c r="H252" s="40"/>
      <c r="I252" s="40">
        <f>+I248</f>
        <v>3833424</v>
      </c>
      <c r="J252" s="40"/>
      <c r="K252" s="40">
        <f>SUM(K248:K251)</f>
        <v>201853</v>
      </c>
      <c r="L252" s="23"/>
    </row>
    <row r="253" spans="1:12" ht="18" customHeight="1">
      <c r="A253" s="39"/>
      <c r="B253" s="30"/>
      <c r="C253" s="23"/>
      <c r="D253" s="32"/>
      <c r="E253" s="38"/>
      <c r="F253" s="38"/>
      <c r="G253" s="38"/>
      <c r="H253" s="38"/>
      <c r="I253" s="38"/>
      <c r="J253" s="38"/>
      <c r="K253" s="38"/>
      <c r="L253" s="23" t="s">
        <v>662</v>
      </c>
    </row>
    <row r="254" spans="1:12" ht="18" customHeight="1">
      <c r="A254" s="41" t="s">
        <v>105</v>
      </c>
      <c r="B254" s="37"/>
      <c r="C254" s="23"/>
      <c r="D254" s="23"/>
      <c r="E254" s="42"/>
      <c r="F254" s="54"/>
      <c r="G254" s="42"/>
      <c r="H254" s="54"/>
      <c r="I254" s="42"/>
      <c r="J254" s="54"/>
      <c r="K254" s="42"/>
      <c r="L254" s="28"/>
    </row>
    <row r="255" spans="1:12" ht="18" customHeight="1">
      <c r="A255" s="22" t="s">
        <v>1154</v>
      </c>
      <c r="B255" s="30"/>
      <c r="C255" s="23" t="s">
        <v>685</v>
      </c>
      <c r="D255" s="59">
        <v>0.05</v>
      </c>
      <c r="E255" s="38">
        <f t="shared" ref="E255:E269" si="12">+G255+I255+K255</f>
        <v>13645</v>
      </c>
      <c r="F255" s="38">
        <f>+인건비!$D$6</f>
        <v>272915</v>
      </c>
      <c r="G255" s="38">
        <f>TRUNC(D255*F255)</f>
        <v>13645</v>
      </c>
      <c r="H255" s="53"/>
      <c r="I255" s="53"/>
      <c r="J255" s="53"/>
      <c r="K255" s="53"/>
      <c r="L255" s="23"/>
    </row>
    <row r="256" spans="1:12" ht="18" customHeight="1">
      <c r="A256" s="22" t="s">
        <v>1163</v>
      </c>
      <c r="B256" s="30"/>
      <c r="C256" s="23" t="s">
        <v>685</v>
      </c>
      <c r="D256" s="32">
        <v>0.1</v>
      </c>
      <c r="E256" s="38">
        <f t="shared" si="12"/>
        <v>21349</v>
      </c>
      <c r="F256" s="38">
        <f>+인건비!$D$7</f>
        <v>213496</v>
      </c>
      <c r="G256" s="38">
        <f>TRUNC(D256*F256)</f>
        <v>21349</v>
      </c>
      <c r="H256" s="53"/>
      <c r="I256" s="53"/>
      <c r="J256" s="53"/>
      <c r="K256" s="53"/>
      <c r="L256" s="23"/>
    </row>
    <row r="257" spans="1:12" ht="18" customHeight="1">
      <c r="A257" s="22" t="s">
        <v>1302</v>
      </c>
      <c r="B257" s="30"/>
      <c r="C257" s="23" t="s">
        <v>685</v>
      </c>
      <c r="D257" s="59">
        <v>0.04</v>
      </c>
      <c r="E257" s="38">
        <f t="shared" si="12"/>
        <v>10093</v>
      </c>
      <c r="F257" s="38">
        <f>+인건비!$D$8</f>
        <v>252328</v>
      </c>
      <c r="G257" s="38">
        <f>TRUNC(D257*F257)</f>
        <v>10093</v>
      </c>
      <c r="H257" s="53"/>
      <c r="I257" s="53"/>
      <c r="J257" s="53"/>
      <c r="K257" s="53"/>
      <c r="L257" s="23"/>
    </row>
    <row r="258" spans="1:12" ht="18" customHeight="1">
      <c r="A258" s="22" t="s">
        <v>1181</v>
      </c>
      <c r="B258" s="30"/>
      <c r="C258" s="23" t="s">
        <v>685</v>
      </c>
      <c r="D258" s="59">
        <v>0.04</v>
      </c>
      <c r="E258" s="38">
        <f t="shared" si="12"/>
        <v>9530</v>
      </c>
      <c r="F258" s="38">
        <f>+인건비!$D$9</f>
        <v>238259</v>
      </c>
      <c r="G258" s="38">
        <f>TRUNC(D258*F258)</f>
        <v>9530</v>
      </c>
      <c r="H258" s="53"/>
      <c r="I258" s="53"/>
      <c r="J258" s="53"/>
      <c r="K258" s="53"/>
      <c r="L258" s="23"/>
    </row>
    <row r="259" spans="1:12" ht="18" customHeight="1">
      <c r="A259" s="22" t="s">
        <v>1187</v>
      </c>
      <c r="B259" s="23"/>
      <c r="C259" s="23" t="s">
        <v>685</v>
      </c>
      <c r="D259" s="32">
        <v>0.2</v>
      </c>
      <c r="E259" s="38">
        <f t="shared" si="12"/>
        <v>42844</v>
      </c>
      <c r="F259" s="38"/>
      <c r="G259" s="38"/>
      <c r="H259" s="38"/>
      <c r="I259" s="38"/>
      <c r="J259" s="38">
        <f>+인건비!$E$18</f>
        <v>214222</v>
      </c>
      <c r="K259" s="38">
        <f>TRUNC(D259*J259)</f>
        <v>42844</v>
      </c>
      <c r="L259" s="23"/>
    </row>
    <row r="260" spans="1:12" ht="18" customHeight="1">
      <c r="A260" s="22" t="s">
        <v>1182</v>
      </c>
      <c r="B260" s="23"/>
      <c r="C260" s="23" t="s">
        <v>685</v>
      </c>
      <c r="D260" s="32">
        <v>0.2</v>
      </c>
      <c r="E260" s="38">
        <f t="shared" si="12"/>
        <v>33109</v>
      </c>
      <c r="F260" s="38"/>
      <c r="G260" s="38"/>
      <c r="H260" s="38"/>
      <c r="I260" s="38"/>
      <c r="J260" s="38">
        <f>+인건비!$E$17</f>
        <v>165545</v>
      </c>
      <c r="K260" s="38">
        <f>TRUNC(D260*J260)</f>
        <v>33109</v>
      </c>
      <c r="L260" s="23"/>
    </row>
    <row r="261" spans="1:12" ht="18" customHeight="1">
      <c r="A261" s="22" t="s">
        <v>331</v>
      </c>
      <c r="B261" s="23" t="s">
        <v>138</v>
      </c>
      <c r="C261" s="23" t="s">
        <v>671</v>
      </c>
      <c r="D261" s="32">
        <v>1</v>
      </c>
      <c r="E261" s="38">
        <f t="shared" si="12"/>
        <v>15000</v>
      </c>
      <c r="F261" s="38"/>
      <c r="G261" s="38"/>
      <c r="H261" s="38">
        <f>+재료비!$K$157</f>
        <v>15000</v>
      </c>
      <c r="I261" s="38">
        <f t="shared" ref="I261:I267" si="13">TRUNC(D261*H261)</f>
        <v>15000</v>
      </c>
      <c r="J261" s="38"/>
      <c r="K261" s="38"/>
      <c r="L261" s="23"/>
    </row>
    <row r="262" spans="1:12" ht="18" customHeight="1">
      <c r="A262" s="22" t="s">
        <v>1113</v>
      </c>
      <c r="B262" s="23" t="s">
        <v>1321</v>
      </c>
      <c r="C262" s="23" t="s">
        <v>671</v>
      </c>
      <c r="D262" s="32">
        <f>D261*0.3</f>
        <v>0.3</v>
      </c>
      <c r="E262" s="38">
        <f t="shared" si="12"/>
        <v>24000</v>
      </c>
      <c r="F262" s="38"/>
      <c r="G262" s="38"/>
      <c r="H262" s="38">
        <f>+재료비!$K$159</f>
        <v>80000</v>
      </c>
      <c r="I262" s="38">
        <f t="shared" si="13"/>
        <v>24000</v>
      </c>
      <c r="J262" s="38"/>
      <c r="K262" s="38"/>
      <c r="L262" s="44" t="s">
        <v>985</v>
      </c>
    </row>
    <row r="263" spans="1:12" ht="18" customHeight="1">
      <c r="A263" s="22" t="s">
        <v>1324</v>
      </c>
      <c r="B263" s="23" t="s">
        <v>339</v>
      </c>
      <c r="C263" s="23" t="s">
        <v>780</v>
      </c>
      <c r="D263" s="32">
        <f>D261*2</f>
        <v>2</v>
      </c>
      <c r="E263" s="38">
        <f t="shared" si="12"/>
        <v>2600000</v>
      </c>
      <c r="F263" s="38"/>
      <c r="G263" s="38"/>
      <c r="H263" s="38">
        <f>+재료비!$K$162</f>
        <v>1300000</v>
      </c>
      <c r="I263" s="38">
        <f t="shared" si="13"/>
        <v>2600000</v>
      </c>
      <c r="J263" s="38"/>
      <c r="K263" s="38"/>
      <c r="L263" s="23"/>
    </row>
    <row r="264" spans="1:12" ht="17.25" customHeight="1">
      <c r="A264" s="22" t="s">
        <v>1337</v>
      </c>
      <c r="B264" s="23" t="s">
        <v>1328</v>
      </c>
      <c r="C264" s="23" t="s">
        <v>671</v>
      </c>
      <c r="D264" s="31"/>
      <c r="E264" s="38">
        <f t="shared" si="12"/>
        <v>0</v>
      </c>
      <c r="F264" s="38"/>
      <c r="G264" s="38"/>
      <c r="H264" s="38">
        <f>+재료비!$K$329</f>
        <v>3000</v>
      </c>
      <c r="I264" s="38">
        <f t="shared" si="13"/>
        <v>0</v>
      </c>
      <c r="J264" s="38"/>
      <c r="K264" s="38"/>
      <c r="L264" s="30" t="s">
        <v>1274</v>
      </c>
    </row>
    <row r="265" spans="1:12" ht="18" customHeight="1">
      <c r="A265" s="22" t="s">
        <v>765</v>
      </c>
      <c r="B265" s="23" t="s">
        <v>127</v>
      </c>
      <c r="C265" s="23" t="s">
        <v>671</v>
      </c>
      <c r="D265" s="31"/>
      <c r="E265" s="38">
        <f t="shared" si="12"/>
        <v>0</v>
      </c>
      <c r="F265" s="38"/>
      <c r="G265" s="38"/>
      <c r="H265" s="38">
        <f>+재료비!$K$333</f>
        <v>1270</v>
      </c>
      <c r="I265" s="38">
        <f t="shared" si="13"/>
        <v>0</v>
      </c>
      <c r="J265" s="38"/>
      <c r="K265" s="38"/>
      <c r="L265" s="30" t="s">
        <v>1274</v>
      </c>
    </row>
    <row r="266" spans="1:12" ht="18" customHeight="1">
      <c r="A266" s="22" t="s">
        <v>337</v>
      </c>
      <c r="B266" s="23" t="s">
        <v>1322</v>
      </c>
      <c r="C266" s="23" t="s">
        <v>671</v>
      </c>
      <c r="D266" s="32">
        <f>D261</f>
        <v>1</v>
      </c>
      <c r="E266" s="38">
        <f t="shared" si="12"/>
        <v>880</v>
      </c>
      <c r="F266" s="38"/>
      <c r="G266" s="38"/>
      <c r="H266" s="38">
        <f>+재료비!$K$163</f>
        <v>880</v>
      </c>
      <c r="I266" s="38">
        <f t="shared" si="13"/>
        <v>880</v>
      </c>
      <c r="J266" s="38"/>
      <c r="K266" s="38"/>
      <c r="L266" s="23"/>
    </row>
    <row r="267" spans="1:12" ht="18" customHeight="1">
      <c r="A267" s="22" t="s">
        <v>335</v>
      </c>
      <c r="B267" s="23" t="s">
        <v>336</v>
      </c>
      <c r="C267" s="23" t="s">
        <v>665</v>
      </c>
      <c r="D267" s="32">
        <v>1</v>
      </c>
      <c r="E267" s="38">
        <f t="shared" si="12"/>
        <v>1000000</v>
      </c>
      <c r="F267" s="38"/>
      <c r="G267" s="38"/>
      <c r="H267" s="38">
        <f>+재료비!$K$164</f>
        <v>1000000</v>
      </c>
      <c r="I267" s="38">
        <f t="shared" si="13"/>
        <v>1000000</v>
      </c>
      <c r="J267" s="38"/>
      <c r="K267" s="38"/>
      <c r="L267" s="23"/>
    </row>
    <row r="268" spans="1:12" ht="18" customHeight="1">
      <c r="A268" s="22" t="s">
        <v>668</v>
      </c>
      <c r="B268" s="23" t="s">
        <v>1159</v>
      </c>
      <c r="C268" s="23" t="s">
        <v>666</v>
      </c>
      <c r="D268" s="32">
        <v>5</v>
      </c>
      <c r="E268" s="38">
        <f t="shared" si="12"/>
        <v>181994</v>
      </c>
      <c r="F268" s="38"/>
      <c r="G268" s="38"/>
      <c r="H268" s="38">
        <f>SUM(I261:I267)</f>
        <v>3639880</v>
      </c>
      <c r="I268" s="38">
        <f>TRUNC(D268/100*H268)</f>
        <v>181994</v>
      </c>
      <c r="J268" s="38"/>
      <c r="K268" s="38"/>
      <c r="L268" s="23"/>
    </row>
    <row r="269" spans="1:12" ht="18" customHeight="1">
      <c r="A269" s="22" t="s">
        <v>1315</v>
      </c>
      <c r="B269" s="23" t="s">
        <v>1173</v>
      </c>
      <c r="C269" s="23" t="s">
        <v>666</v>
      </c>
      <c r="D269" s="32">
        <v>3</v>
      </c>
      <c r="E269" s="38">
        <f t="shared" si="12"/>
        <v>1638</v>
      </c>
      <c r="F269" s="38"/>
      <c r="G269" s="38"/>
      <c r="H269" s="38"/>
      <c r="I269" s="38"/>
      <c r="J269" s="38">
        <f>SUM(G255:G260)</f>
        <v>54617</v>
      </c>
      <c r="K269" s="38">
        <f>TRUNC(D269/100*J269)</f>
        <v>1638</v>
      </c>
      <c r="L269" s="23"/>
    </row>
    <row r="270" spans="1:12" ht="18" customHeight="1">
      <c r="A270" s="22" t="s">
        <v>701</v>
      </c>
      <c r="B270" s="23"/>
      <c r="C270" s="23"/>
      <c r="D270" s="32"/>
      <c r="E270" s="38">
        <f>SUM(E255:E269)</f>
        <v>3954082</v>
      </c>
      <c r="F270" s="38"/>
      <c r="G270" s="38">
        <f>SUM(G255:G269)</f>
        <v>54617</v>
      </c>
      <c r="H270" s="38"/>
      <c r="I270" s="38">
        <f>SUM(I255:I269)</f>
        <v>3821874</v>
      </c>
      <c r="J270" s="38"/>
      <c r="K270" s="38">
        <f>SUM(K255:K269)</f>
        <v>77591</v>
      </c>
      <c r="L270" s="29"/>
    </row>
    <row r="271" spans="1:12" ht="18" customHeight="1">
      <c r="A271" s="22"/>
      <c r="B271" s="23"/>
      <c r="C271" s="23"/>
      <c r="D271" s="32"/>
      <c r="E271" s="38"/>
      <c r="F271" s="38"/>
      <c r="G271" s="38"/>
      <c r="H271" s="38"/>
      <c r="I271" s="38"/>
      <c r="J271" s="38"/>
      <c r="K271" s="38"/>
      <c r="L271" s="29"/>
    </row>
    <row r="272" spans="1:12" ht="18" customHeight="1">
      <c r="A272" s="39" t="s">
        <v>682</v>
      </c>
      <c r="B272" s="33" t="s">
        <v>1164</v>
      </c>
      <c r="C272" s="34"/>
      <c r="D272" s="35">
        <f>+집계표!$G$2</f>
        <v>1.1000000000000001</v>
      </c>
      <c r="E272" s="40">
        <f>(G272+I272+K272)</f>
        <v>60078</v>
      </c>
      <c r="F272" s="40"/>
      <c r="G272" s="40"/>
      <c r="H272" s="40"/>
      <c r="I272" s="40"/>
      <c r="J272" s="40">
        <f>+G270</f>
        <v>54617</v>
      </c>
      <c r="K272" s="40">
        <f>TRUNC(D272*J272)</f>
        <v>60078</v>
      </c>
      <c r="L272" s="23"/>
    </row>
    <row r="273" spans="1:12" ht="18" customHeight="1">
      <c r="A273" s="39" t="s">
        <v>670</v>
      </c>
      <c r="B273" s="33" t="s">
        <v>425</v>
      </c>
      <c r="C273" s="34"/>
      <c r="D273" s="35">
        <f>+집계표!$H$2</f>
        <v>0.2</v>
      </c>
      <c r="E273" s="40">
        <f>(G273+I273+K273)</f>
        <v>22939</v>
      </c>
      <c r="F273" s="40"/>
      <c r="G273" s="40"/>
      <c r="H273" s="40"/>
      <c r="I273" s="40"/>
      <c r="J273" s="40">
        <f>+J272+K272</f>
        <v>114695</v>
      </c>
      <c r="K273" s="40">
        <f>TRUNC(D273*J273)</f>
        <v>22939</v>
      </c>
      <c r="L273" s="23"/>
    </row>
    <row r="274" spans="1:12" ht="18" customHeight="1">
      <c r="A274" s="39" t="s">
        <v>718</v>
      </c>
      <c r="B274" s="33"/>
      <c r="C274" s="34"/>
      <c r="D274" s="36"/>
      <c r="E274" s="40">
        <f>SUM(E270:E273)</f>
        <v>4037099</v>
      </c>
      <c r="F274" s="40"/>
      <c r="G274" s="40">
        <f>SUM(G270:G273)</f>
        <v>54617</v>
      </c>
      <c r="H274" s="40"/>
      <c r="I274" s="40">
        <f>+I270</f>
        <v>3821874</v>
      </c>
      <c r="J274" s="40"/>
      <c r="K274" s="40">
        <f>SUM(K270:K273)</f>
        <v>160608</v>
      </c>
      <c r="L274" s="23"/>
    </row>
    <row r="275" spans="1:12" ht="18" customHeight="1">
      <c r="A275" s="39"/>
      <c r="B275" s="30"/>
      <c r="C275" s="23"/>
      <c r="D275" s="32"/>
      <c r="E275" s="38"/>
      <c r="F275" s="38"/>
      <c r="G275" s="38"/>
      <c r="H275" s="38"/>
      <c r="I275" s="38"/>
      <c r="J275" s="38"/>
      <c r="K275" s="38"/>
      <c r="L275" s="23" t="s">
        <v>662</v>
      </c>
    </row>
    <row r="276" spans="1:12" ht="18" customHeight="1">
      <c r="A276" s="41" t="s">
        <v>248</v>
      </c>
      <c r="B276" s="37"/>
      <c r="C276" s="23"/>
      <c r="D276" s="23"/>
      <c r="E276" s="42"/>
      <c r="F276" s="54"/>
      <c r="G276" s="42"/>
      <c r="H276" s="54"/>
      <c r="I276" s="42"/>
      <c r="J276" s="54"/>
      <c r="K276" s="42"/>
      <c r="L276" s="28"/>
    </row>
    <row r="277" spans="1:12" ht="18" customHeight="1">
      <c r="A277" s="22" t="s">
        <v>1154</v>
      </c>
      <c r="B277" s="30"/>
      <c r="C277" s="23" t="s">
        <v>685</v>
      </c>
      <c r="D277" s="32">
        <v>0.5</v>
      </c>
      <c r="E277" s="38">
        <f t="shared" ref="E277:E289" si="14">+G277+I277+K277</f>
        <v>136457</v>
      </c>
      <c r="F277" s="38">
        <f>+인건비!$D$6</f>
        <v>272915</v>
      </c>
      <c r="G277" s="38">
        <f>TRUNC(D277*F277)</f>
        <v>136457</v>
      </c>
      <c r="H277" s="53"/>
      <c r="I277" s="53"/>
      <c r="J277" s="53"/>
      <c r="K277" s="53"/>
      <c r="L277" s="23"/>
    </row>
    <row r="278" spans="1:12" ht="18" customHeight="1">
      <c r="A278" s="22" t="s">
        <v>1163</v>
      </c>
      <c r="B278" s="30"/>
      <c r="C278" s="23" t="s">
        <v>685</v>
      </c>
      <c r="D278" s="32">
        <v>1</v>
      </c>
      <c r="E278" s="38">
        <f t="shared" si="14"/>
        <v>213496</v>
      </c>
      <c r="F278" s="38">
        <f>+인건비!$D$7</f>
        <v>213496</v>
      </c>
      <c r="G278" s="38">
        <f>TRUNC(D278*F278)</f>
        <v>213496</v>
      </c>
      <c r="H278" s="53"/>
      <c r="I278" s="53"/>
      <c r="J278" s="53"/>
      <c r="K278" s="53"/>
      <c r="L278" s="23"/>
    </row>
    <row r="279" spans="1:12" ht="18" customHeight="1">
      <c r="A279" s="22" t="s">
        <v>1302</v>
      </c>
      <c r="B279" s="30"/>
      <c r="C279" s="23" t="s">
        <v>685</v>
      </c>
      <c r="D279" s="32">
        <v>1</v>
      </c>
      <c r="E279" s="38">
        <f t="shared" si="14"/>
        <v>252328</v>
      </c>
      <c r="F279" s="38">
        <f>+인건비!$D$8</f>
        <v>252328</v>
      </c>
      <c r="G279" s="38">
        <f>TRUNC(D279*F279)</f>
        <v>252328</v>
      </c>
      <c r="H279" s="53"/>
      <c r="I279" s="53"/>
      <c r="J279" s="53"/>
      <c r="K279" s="53"/>
      <c r="L279" s="23"/>
    </row>
    <row r="280" spans="1:12" ht="18" customHeight="1">
      <c r="A280" s="22" t="s">
        <v>1187</v>
      </c>
      <c r="B280" s="23"/>
      <c r="C280" s="23" t="s">
        <v>685</v>
      </c>
      <c r="D280" s="32">
        <v>1</v>
      </c>
      <c r="E280" s="38">
        <f t="shared" si="14"/>
        <v>214222</v>
      </c>
      <c r="F280" s="38"/>
      <c r="G280" s="38"/>
      <c r="H280" s="38"/>
      <c r="I280" s="38"/>
      <c r="J280" s="38">
        <f>+인건비!$E$18</f>
        <v>214222</v>
      </c>
      <c r="K280" s="38">
        <f>TRUNC(D280*J280)</f>
        <v>214222</v>
      </c>
      <c r="L280" s="23"/>
    </row>
    <row r="281" spans="1:12" ht="18" customHeight="1">
      <c r="A281" s="22" t="s">
        <v>1182</v>
      </c>
      <c r="B281" s="23"/>
      <c r="C281" s="23" t="s">
        <v>685</v>
      </c>
      <c r="D281" s="32">
        <v>1</v>
      </c>
      <c r="E281" s="38">
        <f t="shared" si="14"/>
        <v>165545</v>
      </c>
      <c r="F281" s="38"/>
      <c r="G281" s="38"/>
      <c r="H281" s="38"/>
      <c r="I281" s="38"/>
      <c r="J281" s="38">
        <f>+인건비!$E$17</f>
        <v>165545</v>
      </c>
      <c r="K281" s="38">
        <f>TRUNC(D281*J281)</f>
        <v>165545</v>
      </c>
      <c r="L281" s="23"/>
    </row>
    <row r="282" spans="1:12" ht="18" customHeight="1">
      <c r="A282" s="22" t="s">
        <v>1312</v>
      </c>
      <c r="B282" s="23"/>
      <c r="C282" s="23" t="s">
        <v>734</v>
      </c>
      <c r="D282" s="32">
        <v>1</v>
      </c>
      <c r="E282" s="38">
        <f t="shared" si="14"/>
        <v>3500000</v>
      </c>
      <c r="F282" s="38"/>
      <c r="G282" s="38"/>
      <c r="H282" s="38">
        <f>+재료비!$K$165</f>
        <v>3500000</v>
      </c>
      <c r="I282" s="38">
        <f t="shared" ref="I282:I287" si="15">TRUNC(D282*H282)</f>
        <v>3500000</v>
      </c>
      <c r="J282" s="38"/>
      <c r="K282" s="38"/>
      <c r="L282" s="23"/>
    </row>
    <row r="283" spans="1:12" ht="17.25" customHeight="1">
      <c r="A283" s="22" t="s">
        <v>1337</v>
      </c>
      <c r="B283" s="23" t="s">
        <v>1328</v>
      </c>
      <c r="C283" s="23" t="s">
        <v>671</v>
      </c>
      <c r="D283" s="31"/>
      <c r="E283" s="38">
        <f t="shared" si="14"/>
        <v>0</v>
      </c>
      <c r="F283" s="38"/>
      <c r="G283" s="38"/>
      <c r="H283" s="38">
        <f>+재료비!$K$329</f>
        <v>3000</v>
      </c>
      <c r="I283" s="38">
        <f t="shared" si="15"/>
        <v>0</v>
      </c>
      <c r="J283" s="38"/>
      <c r="K283" s="38"/>
      <c r="L283" s="30" t="s">
        <v>1274</v>
      </c>
    </row>
    <row r="284" spans="1:12" ht="18" customHeight="1">
      <c r="A284" s="22" t="s">
        <v>765</v>
      </c>
      <c r="B284" s="23" t="s">
        <v>127</v>
      </c>
      <c r="C284" s="23" t="s">
        <v>671</v>
      </c>
      <c r="D284" s="31"/>
      <c r="E284" s="38">
        <f t="shared" si="14"/>
        <v>0</v>
      </c>
      <c r="F284" s="38"/>
      <c r="G284" s="38"/>
      <c r="H284" s="38">
        <f>+재료비!$K$333</f>
        <v>1270</v>
      </c>
      <c r="I284" s="38">
        <f t="shared" si="15"/>
        <v>0</v>
      </c>
      <c r="J284" s="38"/>
      <c r="K284" s="38"/>
      <c r="L284" s="30" t="s">
        <v>1274</v>
      </c>
    </row>
    <row r="285" spans="1:12" ht="18" customHeight="1">
      <c r="A285" s="22" t="s">
        <v>1338</v>
      </c>
      <c r="B285" s="23" t="s">
        <v>1308</v>
      </c>
      <c r="C285" s="23" t="s">
        <v>665</v>
      </c>
      <c r="D285" s="32">
        <v>1</v>
      </c>
      <c r="E285" s="38">
        <f t="shared" si="14"/>
        <v>2300000</v>
      </c>
      <c r="F285" s="38"/>
      <c r="G285" s="38"/>
      <c r="H285" s="38">
        <f>+재료비!$K$166</f>
        <v>2300000</v>
      </c>
      <c r="I285" s="38">
        <f t="shared" si="15"/>
        <v>2300000</v>
      </c>
      <c r="J285" s="38"/>
      <c r="K285" s="38"/>
      <c r="L285" s="23"/>
    </row>
    <row r="286" spans="1:12" ht="18" customHeight="1">
      <c r="A286" s="22" t="s">
        <v>752</v>
      </c>
      <c r="B286" s="23" t="s">
        <v>340</v>
      </c>
      <c r="C286" s="23" t="s">
        <v>665</v>
      </c>
      <c r="D286" s="32">
        <v>1</v>
      </c>
      <c r="E286" s="38">
        <f t="shared" si="14"/>
        <v>120000</v>
      </c>
      <c r="F286" s="38"/>
      <c r="G286" s="38"/>
      <c r="H286" s="38">
        <f>+재료비!$K$167</f>
        <v>120000</v>
      </c>
      <c r="I286" s="38">
        <f t="shared" si="15"/>
        <v>120000</v>
      </c>
      <c r="J286" s="38"/>
      <c r="K286" s="38"/>
      <c r="L286" s="23"/>
    </row>
    <row r="287" spans="1:12" ht="18" customHeight="1">
      <c r="A287" s="22" t="s">
        <v>1310</v>
      </c>
      <c r="B287" s="23" t="s">
        <v>1311</v>
      </c>
      <c r="C287" s="23" t="s">
        <v>665</v>
      </c>
      <c r="D287" s="32">
        <v>1</v>
      </c>
      <c r="E287" s="38">
        <f t="shared" si="14"/>
        <v>50000</v>
      </c>
      <c r="F287" s="38"/>
      <c r="G287" s="38"/>
      <c r="H287" s="38">
        <f>+재료비!$K$168</f>
        <v>50000</v>
      </c>
      <c r="I287" s="38">
        <f t="shared" si="15"/>
        <v>50000</v>
      </c>
      <c r="J287" s="38"/>
      <c r="K287" s="38"/>
      <c r="L287" s="23"/>
    </row>
    <row r="288" spans="1:12" ht="18" customHeight="1">
      <c r="A288" s="22" t="s">
        <v>668</v>
      </c>
      <c r="B288" s="23" t="s">
        <v>1159</v>
      </c>
      <c r="C288" s="23" t="s">
        <v>666</v>
      </c>
      <c r="D288" s="32">
        <v>5</v>
      </c>
      <c r="E288" s="38">
        <f t="shared" si="14"/>
        <v>298500</v>
      </c>
      <c r="F288" s="38"/>
      <c r="G288" s="38"/>
      <c r="H288" s="38">
        <f>SUM(I282:I287)</f>
        <v>5970000</v>
      </c>
      <c r="I288" s="38">
        <f>TRUNC(D288/100*H288)</f>
        <v>298500</v>
      </c>
      <c r="J288" s="38"/>
      <c r="K288" s="38"/>
      <c r="L288" s="23"/>
    </row>
    <row r="289" spans="1:12" ht="18" customHeight="1">
      <c r="A289" s="22" t="s">
        <v>1315</v>
      </c>
      <c r="B289" s="23" t="s">
        <v>1173</v>
      </c>
      <c r="C289" s="23" t="s">
        <v>666</v>
      </c>
      <c r="D289" s="32">
        <v>5</v>
      </c>
      <c r="E289" s="38">
        <f t="shared" si="14"/>
        <v>30114</v>
      </c>
      <c r="F289" s="38"/>
      <c r="G289" s="38"/>
      <c r="H289" s="38"/>
      <c r="I289" s="38"/>
      <c r="J289" s="38">
        <f>SUM(G277:G281)</f>
        <v>602281</v>
      </c>
      <c r="K289" s="38">
        <f>TRUNC(D289/100*J289)</f>
        <v>30114</v>
      </c>
      <c r="L289" s="23"/>
    </row>
    <row r="290" spans="1:12" ht="18" customHeight="1">
      <c r="A290" s="22" t="s">
        <v>701</v>
      </c>
      <c r="B290" s="23"/>
      <c r="C290" s="23"/>
      <c r="D290" s="32"/>
      <c r="E290" s="38">
        <f>SUM(E277:E289)</f>
        <v>7280662</v>
      </c>
      <c r="F290" s="38"/>
      <c r="G290" s="38">
        <f>SUM(G277:G289)</f>
        <v>602281</v>
      </c>
      <c r="H290" s="38"/>
      <c r="I290" s="38">
        <f>SUM(I277:I289)</f>
        <v>6268500</v>
      </c>
      <c r="J290" s="38"/>
      <c r="K290" s="38">
        <f>SUM(K277:K289)</f>
        <v>409881</v>
      </c>
      <c r="L290" s="29"/>
    </row>
    <row r="291" spans="1:12" ht="18" customHeight="1">
      <c r="A291" s="22"/>
      <c r="B291" s="23"/>
      <c r="C291" s="23"/>
      <c r="D291" s="32"/>
      <c r="E291" s="38"/>
      <c r="F291" s="38"/>
      <c r="G291" s="38"/>
      <c r="H291" s="38"/>
      <c r="I291" s="38"/>
      <c r="J291" s="38"/>
      <c r="K291" s="38"/>
      <c r="L291" s="29"/>
    </row>
    <row r="292" spans="1:12" ht="18" customHeight="1">
      <c r="A292" s="39" t="s">
        <v>682</v>
      </c>
      <c r="B292" s="33" t="s">
        <v>1164</v>
      </c>
      <c r="C292" s="34"/>
      <c r="D292" s="35">
        <f>+집계표!$G$2</f>
        <v>1.1000000000000001</v>
      </c>
      <c r="E292" s="40">
        <f>(G292+I292+K292)</f>
        <v>662509</v>
      </c>
      <c r="F292" s="40"/>
      <c r="G292" s="40"/>
      <c r="H292" s="40"/>
      <c r="I292" s="40"/>
      <c r="J292" s="40">
        <f>+G290</f>
        <v>602281</v>
      </c>
      <c r="K292" s="40">
        <f>TRUNC(D292*J292)</f>
        <v>662509</v>
      </c>
      <c r="L292" s="23"/>
    </row>
    <row r="293" spans="1:12" ht="18" customHeight="1">
      <c r="A293" s="39" t="s">
        <v>670</v>
      </c>
      <c r="B293" s="33" t="s">
        <v>425</v>
      </c>
      <c r="C293" s="34"/>
      <c r="D293" s="35">
        <f>+집계표!$H$2</f>
        <v>0.2</v>
      </c>
      <c r="E293" s="40">
        <f>(G293+I293+K293)</f>
        <v>252958</v>
      </c>
      <c r="F293" s="40"/>
      <c r="G293" s="40"/>
      <c r="H293" s="40"/>
      <c r="I293" s="40"/>
      <c r="J293" s="40">
        <f>+J292+K292</f>
        <v>1264790</v>
      </c>
      <c r="K293" s="40">
        <f>TRUNC(D293*J293)</f>
        <v>252958</v>
      </c>
      <c r="L293" s="23"/>
    </row>
    <row r="294" spans="1:12" ht="18" customHeight="1">
      <c r="A294" s="39" t="s">
        <v>718</v>
      </c>
      <c r="B294" s="33"/>
      <c r="C294" s="34"/>
      <c r="D294" s="36"/>
      <c r="E294" s="40">
        <f>SUM(E290:E293)</f>
        <v>8196129</v>
      </c>
      <c r="F294" s="40"/>
      <c r="G294" s="40">
        <f>SUM(G290:G293)</f>
        <v>602281</v>
      </c>
      <c r="H294" s="40"/>
      <c r="I294" s="40">
        <f>+I290</f>
        <v>6268500</v>
      </c>
      <c r="J294" s="40"/>
      <c r="K294" s="40">
        <f>SUM(K290:K293)</f>
        <v>1325348</v>
      </c>
      <c r="L294" s="23"/>
    </row>
    <row r="295" spans="1:12" ht="18" customHeight="1">
      <c r="A295" s="39"/>
      <c r="B295" s="30"/>
      <c r="C295" s="23"/>
      <c r="D295" s="32"/>
      <c r="E295" s="38"/>
      <c r="F295" s="38"/>
      <c r="G295" s="38"/>
      <c r="H295" s="38"/>
      <c r="I295" s="38"/>
      <c r="J295" s="38"/>
      <c r="K295" s="38"/>
      <c r="L295" s="23" t="s">
        <v>662</v>
      </c>
    </row>
    <row r="296" spans="1:12" ht="18" customHeight="1">
      <c r="A296" s="41" t="s">
        <v>249</v>
      </c>
      <c r="B296" s="37"/>
      <c r="C296" s="23"/>
      <c r="D296" s="23"/>
      <c r="E296" s="42"/>
      <c r="F296" s="54"/>
      <c r="G296" s="42"/>
      <c r="H296" s="54"/>
      <c r="I296" s="42"/>
      <c r="J296" s="54"/>
      <c r="K296" s="42"/>
      <c r="L296" s="28"/>
    </row>
    <row r="297" spans="1:12" ht="18" customHeight="1">
      <c r="A297" s="22" t="s">
        <v>1154</v>
      </c>
      <c r="B297" s="30"/>
      <c r="C297" s="23" t="s">
        <v>685</v>
      </c>
      <c r="D297" s="59">
        <v>2.25</v>
      </c>
      <c r="E297" s="38">
        <f t="shared" ref="E297:E308" si="16">+G297+I297+K297</f>
        <v>614058</v>
      </c>
      <c r="F297" s="38">
        <f>+인건비!$D$6</f>
        <v>272915</v>
      </c>
      <c r="G297" s="38">
        <f>TRUNC(D297*F297)</f>
        <v>614058</v>
      </c>
      <c r="H297" s="53"/>
      <c r="I297" s="53"/>
      <c r="J297" s="53"/>
      <c r="K297" s="53"/>
      <c r="L297" s="23"/>
    </row>
    <row r="298" spans="1:12" ht="18" customHeight="1">
      <c r="A298" s="22" t="s">
        <v>1163</v>
      </c>
      <c r="B298" s="30"/>
      <c r="C298" s="23" t="s">
        <v>685</v>
      </c>
      <c r="D298" s="32">
        <v>4.5</v>
      </c>
      <c r="E298" s="38">
        <f t="shared" si="16"/>
        <v>960732</v>
      </c>
      <c r="F298" s="38">
        <f>+인건비!$D$7</f>
        <v>213496</v>
      </c>
      <c r="G298" s="38">
        <f>TRUNC(D298*F298)</f>
        <v>960732</v>
      </c>
      <c r="H298" s="53"/>
      <c r="I298" s="53"/>
      <c r="J298" s="53"/>
      <c r="K298" s="53"/>
      <c r="L298" s="23"/>
    </row>
    <row r="299" spans="1:12" ht="18" customHeight="1">
      <c r="A299" s="22" t="s">
        <v>1181</v>
      </c>
      <c r="B299" s="30"/>
      <c r="C299" s="23" t="s">
        <v>685</v>
      </c>
      <c r="D299" s="32">
        <v>1.5</v>
      </c>
      <c r="E299" s="38">
        <f t="shared" si="16"/>
        <v>357388</v>
      </c>
      <c r="F299" s="38">
        <f>+인건비!$D$9</f>
        <v>238259</v>
      </c>
      <c r="G299" s="38">
        <f>TRUNC(D299*F299)</f>
        <v>357388</v>
      </c>
      <c r="H299" s="53"/>
      <c r="I299" s="53"/>
      <c r="J299" s="53"/>
      <c r="K299" s="53"/>
      <c r="L299" s="23"/>
    </row>
    <row r="300" spans="1:12" ht="18" customHeight="1">
      <c r="A300" s="22" t="s">
        <v>1187</v>
      </c>
      <c r="B300" s="23"/>
      <c r="C300" s="23" t="s">
        <v>685</v>
      </c>
      <c r="D300" s="32">
        <v>9</v>
      </c>
      <c r="E300" s="38">
        <f t="shared" si="16"/>
        <v>1927998</v>
      </c>
      <c r="F300" s="38"/>
      <c r="G300" s="38"/>
      <c r="H300" s="38"/>
      <c r="I300" s="38"/>
      <c r="J300" s="38">
        <f>+인건비!$E$18</f>
        <v>214222</v>
      </c>
      <c r="K300" s="38">
        <f>TRUNC(D300*J300)</f>
        <v>1927998</v>
      </c>
      <c r="L300" s="23"/>
    </row>
    <row r="301" spans="1:12" ht="18" customHeight="1">
      <c r="A301" s="22" t="s">
        <v>1182</v>
      </c>
      <c r="B301" s="23"/>
      <c r="C301" s="23" t="s">
        <v>685</v>
      </c>
      <c r="D301" s="32">
        <v>9</v>
      </c>
      <c r="E301" s="38">
        <f t="shared" si="16"/>
        <v>1489905</v>
      </c>
      <c r="F301" s="38"/>
      <c r="G301" s="38"/>
      <c r="H301" s="38"/>
      <c r="I301" s="38"/>
      <c r="J301" s="38">
        <f>+인건비!$E$17</f>
        <v>165545</v>
      </c>
      <c r="K301" s="38">
        <f>TRUNC(D301*J301)</f>
        <v>1489905</v>
      </c>
      <c r="L301" s="23"/>
    </row>
    <row r="302" spans="1:12" ht="18" customHeight="1">
      <c r="A302" s="22" t="s">
        <v>338</v>
      </c>
      <c r="B302" s="23" t="s">
        <v>148</v>
      </c>
      <c r="C302" s="23" t="s">
        <v>663</v>
      </c>
      <c r="D302" s="32">
        <v>3</v>
      </c>
      <c r="E302" s="38">
        <f t="shared" si="16"/>
        <v>300000</v>
      </c>
      <c r="F302" s="38"/>
      <c r="G302" s="38"/>
      <c r="H302" s="38">
        <f>+재료비!$K$169</f>
        <v>100000</v>
      </c>
      <c r="I302" s="38">
        <f>TRUNC(D302*H302)</f>
        <v>300000</v>
      </c>
      <c r="J302" s="38"/>
      <c r="K302" s="38"/>
      <c r="L302" s="23"/>
    </row>
    <row r="303" spans="1:12" ht="18" customHeight="1">
      <c r="A303" s="22" t="s">
        <v>131</v>
      </c>
      <c r="B303" s="23"/>
      <c r="C303" s="23" t="s">
        <v>663</v>
      </c>
      <c r="D303" s="32">
        <v>3</v>
      </c>
      <c r="E303" s="38">
        <f t="shared" si="16"/>
        <v>9000000</v>
      </c>
      <c r="F303" s="38"/>
      <c r="G303" s="38"/>
      <c r="H303" s="38">
        <f>+재료비!$K$170</f>
        <v>3000000</v>
      </c>
      <c r="I303" s="38">
        <f>TRUNC(D303*H303)</f>
        <v>9000000</v>
      </c>
      <c r="J303" s="38"/>
      <c r="K303" s="38"/>
      <c r="L303" s="23"/>
    </row>
    <row r="304" spans="1:12" ht="18" customHeight="1">
      <c r="A304" s="22" t="s">
        <v>1316</v>
      </c>
      <c r="B304" s="23" t="s">
        <v>1328</v>
      </c>
      <c r="C304" s="23" t="s">
        <v>671</v>
      </c>
      <c r="D304" s="31"/>
      <c r="E304" s="38">
        <f>+G304+I304+K304</f>
        <v>0</v>
      </c>
      <c r="F304" s="38"/>
      <c r="G304" s="38"/>
      <c r="H304" s="38">
        <f>+재료비!$K$329</f>
        <v>3000</v>
      </c>
      <c r="I304" s="38">
        <f>TRUNC(D304*H304)</f>
        <v>0</v>
      </c>
      <c r="J304" s="38"/>
      <c r="K304" s="38"/>
      <c r="L304" s="30" t="s">
        <v>1274</v>
      </c>
    </row>
    <row r="305" spans="1:12" ht="18" customHeight="1">
      <c r="A305" s="22" t="s">
        <v>765</v>
      </c>
      <c r="B305" s="23" t="s">
        <v>127</v>
      </c>
      <c r="C305" s="23" t="s">
        <v>671</v>
      </c>
      <c r="D305" s="31"/>
      <c r="E305" s="38">
        <f>+G305+I305+K305</f>
        <v>0</v>
      </c>
      <c r="F305" s="38"/>
      <c r="G305" s="38"/>
      <c r="H305" s="38">
        <f>+재료비!$K$333</f>
        <v>1270</v>
      </c>
      <c r="I305" s="38">
        <f>TRUNC(D305*H305)</f>
        <v>0</v>
      </c>
      <c r="J305" s="38"/>
      <c r="K305" s="38"/>
      <c r="L305" s="30" t="s">
        <v>1274</v>
      </c>
    </row>
    <row r="306" spans="1:12" ht="18" customHeight="1">
      <c r="A306" s="22" t="s">
        <v>149</v>
      </c>
      <c r="B306" s="23" t="s">
        <v>1313</v>
      </c>
      <c r="C306" s="23" t="s">
        <v>663</v>
      </c>
      <c r="D306" s="31">
        <v>3</v>
      </c>
      <c r="E306" s="38">
        <f t="shared" si="16"/>
        <v>60000</v>
      </c>
      <c r="F306" s="38"/>
      <c r="G306" s="38"/>
      <c r="H306" s="38">
        <f>+재료비!$K$171</f>
        <v>20000</v>
      </c>
      <c r="I306" s="38">
        <f>TRUNC(D306*H306)</f>
        <v>60000</v>
      </c>
      <c r="J306" s="38"/>
      <c r="K306" s="38"/>
      <c r="L306" s="23"/>
    </row>
    <row r="307" spans="1:12" ht="18" customHeight="1">
      <c r="A307" s="22" t="s">
        <v>668</v>
      </c>
      <c r="B307" s="23" t="s">
        <v>1159</v>
      </c>
      <c r="C307" s="23" t="s">
        <v>666</v>
      </c>
      <c r="D307" s="31">
        <v>5</v>
      </c>
      <c r="E307" s="38">
        <f t="shared" si="16"/>
        <v>468000</v>
      </c>
      <c r="F307" s="38"/>
      <c r="G307" s="38"/>
      <c r="H307" s="38">
        <f>SUM(I302:I306)</f>
        <v>9360000</v>
      </c>
      <c r="I307" s="38">
        <f>TRUNC(D307/100*H307)</f>
        <v>468000</v>
      </c>
      <c r="J307" s="38"/>
      <c r="K307" s="38"/>
      <c r="L307" s="23"/>
    </row>
    <row r="308" spans="1:12" ht="18" customHeight="1">
      <c r="A308" s="22" t="s">
        <v>1315</v>
      </c>
      <c r="B308" s="23" t="s">
        <v>1173</v>
      </c>
      <c r="C308" s="23" t="s">
        <v>666</v>
      </c>
      <c r="D308" s="31">
        <v>3</v>
      </c>
      <c r="E308" s="38">
        <f t="shared" si="16"/>
        <v>57965</v>
      </c>
      <c r="F308" s="38"/>
      <c r="G308" s="38"/>
      <c r="H308" s="38"/>
      <c r="I308" s="38"/>
      <c r="J308" s="38">
        <f>SUM(G297:G301)</f>
        <v>1932178</v>
      </c>
      <c r="K308" s="38">
        <f>TRUNC(D308/100*J308)</f>
        <v>57965</v>
      </c>
      <c r="L308" s="23"/>
    </row>
    <row r="309" spans="1:12" ht="18" customHeight="1">
      <c r="A309" s="22" t="s">
        <v>701</v>
      </c>
      <c r="B309" s="23"/>
      <c r="C309" s="23"/>
      <c r="D309" s="32"/>
      <c r="E309" s="38">
        <f>SUM(E297:E308)</f>
        <v>15236046</v>
      </c>
      <c r="F309" s="38"/>
      <c r="G309" s="38">
        <f>SUM(G297:G308)</f>
        <v>1932178</v>
      </c>
      <c r="H309" s="38"/>
      <c r="I309" s="38">
        <f>SUM(I297:I308)</f>
        <v>9828000</v>
      </c>
      <c r="J309" s="38"/>
      <c r="K309" s="38">
        <f>SUM(K297:K308)</f>
        <v>3475868</v>
      </c>
      <c r="L309" s="29"/>
    </row>
    <row r="310" spans="1:12" ht="18" customHeight="1">
      <c r="A310" s="22"/>
      <c r="B310" s="23"/>
      <c r="C310" s="23"/>
      <c r="D310" s="32"/>
      <c r="E310" s="38"/>
      <c r="F310" s="38"/>
      <c r="G310" s="38"/>
      <c r="H310" s="38"/>
      <c r="I310" s="38"/>
      <c r="J310" s="38"/>
      <c r="K310" s="38"/>
      <c r="L310" s="29"/>
    </row>
    <row r="311" spans="1:12" ht="18" customHeight="1">
      <c r="A311" s="39" t="s">
        <v>682</v>
      </c>
      <c r="B311" s="33" t="s">
        <v>1164</v>
      </c>
      <c r="C311" s="34"/>
      <c r="D311" s="35">
        <f>+집계표!$G$2</f>
        <v>1.1000000000000001</v>
      </c>
      <c r="E311" s="40">
        <f>(G311+I311+K311)</f>
        <v>2125395</v>
      </c>
      <c r="F311" s="40"/>
      <c r="G311" s="40"/>
      <c r="H311" s="40"/>
      <c r="I311" s="40"/>
      <c r="J311" s="40">
        <f>+G309</f>
        <v>1932178</v>
      </c>
      <c r="K311" s="40">
        <f>TRUNC(D311*J311)</f>
        <v>2125395</v>
      </c>
      <c r="L311" s="23"/>
    </row>
    <row r="312" spans="1:12" ht="18" customHeight="1">
      <c r="A312" s="39" t="s">
        <v>670</v>
      </c>
      <c r="B312" s="33" t="s">
        <v>425</v>
      </c>
      <c r="C312" s="34"/>
      <c r="D312" s="35">
        <f>+집계표!$H$2</f>
        <v>0.2</v>
      </c>
      <c r="E312" s="40">
        <f>(G312+I312+K312)</f>
        <v>811514</v>
      </c>
      <c r="F312" s="40"/>
      <c r="G312" s="40"/>
      <c r="H312" s="40"/>
      <c r="I312" s="40"/>
      <c r="J312" s="40">
        <f>+J311+K311</f>
        <v>4057573</v>
      </c>
      <c r="K312" s="40">
        <f>TRUNC(D312*J312)</f>
        <v>811514</v>
      </c>
      <c r="L312" s="23"/>
    </row>
    <row r="313" spans="1:12" ht="18" customHeight="1">
      <c r="A313" s="39" t="s">
        <v>718</v>
      </c>
      <c r="B313" s="33"/>
      <c r="C313" s="34"/>
      <c r="D313" s="36"/>
      <c r="E313" s="40">
        <f>SUM(E309:E312)</f>
        <v>18172955</v>
      </c>
      <c r="F313" s="40"/>
      <c r="G313" s="40">
        <f>SUM(G309:G312)</f>
        <v>1932178</v>
      </c>
      <c r="H313" s="40"/>
      <c r="I313" s="40">
        <f>+I309</f>
        <v>9828000</v>
      </c>
      <c r="J313" s="40"/>
      <c r="K313" s="40">
        <f>SUM(K309:K312)</f>
        <v>6412777</v>
      </c>
      <c r="L313" s="23"/>
    </row>
    <row r="314" spans="1:12" ht="18" customHeight="1">
      <c r="A314" s="39"/>
      <c r="B314" s="30"/>
      <c r="C314" s="23"/>
      <c r="D314" s="32"/>
      <c r="E314" s="38"/>
      <c r="F314" s="38"/>
      <c r="G314" s="38"/>
      <c r="H314" s="38"/>
      <c r="I314" s="38"/>
      <c r="J314" s="38"/>
      <c r="K314" s="38"/>
      <c r="L314" s="23" t="s">
        <v>662</v>
      </c>
    </row>
    <row r="315" spans="1:12" ht="18" customHeight="1">
      <c r="A315" s="41" t="s">
        <v>254</v>
      </c>
      <c r="B315" s="37"/>
      <c r="C315" s="23"/>
      <c r="D315" s="23"/>
      <c r="E315" s="42"/>
      <c r="F315" s="54"/>
      <c r="G315" s="42"/>
      <c r="H315" s="54"/>
      <c r="I315" s="42"/>
      <c r="J315" s="54"/>
      <c r="K315" s="42"/>
      <c r="L315" s="28"/>
    </row>
    <row r="316" spans="1:12" ht="18" customHeight="1">
      <c r="A316" s="22" t="s">
        <v>1154</v>
      </c>
      <c r="B316" s="30"/>
      <c r="C316" s="23" t="s">
        <v>685</v>
      </c>
      <c r="D316" s="32">
        <v>2.5</v>
      </c>
      <c r="E316" s="38">
        <f t="shared" ref="E316:E327" si="17">+G316+I316+K316</f>
        <v>682287</v>
      </c>
      <c r="F316" s="38">
        <f>+인건비!$D$6</f>
        <v>272915</v>
      </c>
      <c r="G316" s="38">
        <f>TRUNC(D316*F316)</f>
        <v>682287</v>
      </c>
      <c r="H316" s="53"/>
      <c r="I316" s="53"/>
      <c r="J316" s="53"/>
      <c r="K316" s="53"/>
      <c r="L316" s="23"/>
    </row>
    <row r="317" spans="1:12" ht="18" customHeight="1">
      <c r="A317" s="22" t="s">
        <v>1163</v>
      </c>
      <c r="B317" s="30"/>
      <c r="C317" s="23" t="s">
        <v>685</v>
      </c>
      <c r="D317" s="32">
        <v>5</v>
      </c>
      <c r="E317" s="38">
        <f t="shared" si="17"/>
        <v>1067480</v>
      </c>
      <c r="F317" s="38">
        <f>+인건비!$D$7</f>
        <v>213496</v>
      </c>
      <c r="G317" s="38">
        <f>TRUNC(D317*F317)</f>
        <v>1067480</v>
      </c>
      <c r="H317" s="53"/>
      <c r="I317" s="53"/>
      <c r="J317" s="53"/>
      <c r="K317" s="53"/>
      <c r="L317" s="23"/>
    </row>
    <row r="318" spans="1:12" ht="18" customHeight="1">
      <c r="A318" s="22" t="s">
        <v>1181</v>
      </c>
      <c r="B318" s="30"/>
      <c r="C318" s="23" t="s">
        <v>685</v>
      </c>
      <c r="D318" s="32">
        <v>2</v>
      </c>
      <c r="E318" s="38">
        <f t="shared" si="17"/>
        <v>476518</v>
      </c>
      <c r="F318" s="38">
        <f>+인건비!$D$9</f>
        <v>238259</v>
      </c>
      <c r="G318" s="38">
        <f>TRUNC(D318*F318)</f>
        <v>476518</v>
      </c>
      <c r="H318" s="53"/>
      <c r="I318" s="53"/>
      <c r="J318" s="53"/>
      <c r="K318" s="53"/>
      <c r="L318" s="23"/>
    </row>
    <row r="319" spans="1:12" ht="18" customHeight="1">
      <c r="A319" s="22" t="s">
        <v>1187</v>
      </c>
      <c r="B319" s="23"/>
      <c r="C319" s="23" t="s">
        <v>685</v>
      </c>
      <c r="D319" s="32">
        <v>10</v>
      </c>
      <c r="E319" s="38">
        <f t="shared" si="17"/>
        <v>2142220</v>
      </c>
      <c r="F319" s="38"/>
      <c r="G319" s="38"/>
      <c r="H319" s="38"/>
      <c r="I319" s="38"/>
      <c r="J319" s="38">
        <f>+인건비!$E$18</f>
        <v>214222</v>
      </c>
      <c r="K319" s="38">
        <f>TRUNC(D319*J319)</f>
        <v>2142220</v>
      </c>
      <c r="L319" s="23"/>
    </row>
    <row r="320" spans="1:12" ht="18" customHeight="1">
      <c r="A320" s="22" t="s">
        <v>1182</v>
      </c>
      <c r="B320" s="23"/>
      <c r="C320" s="23" t="s">
        <v>685</v>
      </c>
      <c r="D320" s="32">
        <v>10</v>
      </c>
      <c r="E320" s="38">
        <f t="shared" si="17"/>
        <v>1655450</v>
      </c>
      <c r="F320" s="38"/>
      <c r="G320" s="38"/>
      <c r="H320" s="38"/>
      <c r="I320" s="38"/>
      <c r="J320" s="38">
        <f>+인건비!$E$17</f>
        <v>165545</v>
      </c>
      <c r="K320" s="38">
        <f>TRUNC(D320*J320)</f>
        <v>1655450</v>
      </c>
      <c r="L320" s="23"/>
    </row>
    <row r="321" spans="1:12" ht="18" customHeight="1">
      <c r="A321" s="22" t="s">
        <v>338</v>
      </c>
      <c r="B321" s="23" t="s">
        <v>148</v>
      </c>
      <c r="C321" s="23" t="s">
        <v>663</v>
      </c>
      <c r="D321" s="32">
        <v>12</v>
      </c>
      <c r="E321" s="38">
        <f t="shared" si="17"/>
        <v>1200000</v>
      </c>
      <c r="F321" s="38"/>
      <c r="G321" s="38"/>
      <c r="H321" s="38">
        <f>+재료비!$K$169</f>
        <v>100000</v>
      </c>
      <c r="I321" s="38">
        <f>TRUNC(D321*H321)</f>
        <v>1200000</v>
      </c>
      <c r="J321" s="38"/>
      <c r="K321" s="38"/>
      <c r="L321" s="23"/>
    </row>
    <row r="322" spans="1:12" ht="18" customHeight="1">
      <c r="A322" s="22" t="s">
        <v>131</v>
      </c>
      <c r="B322" s="23"/>
      <c r="C322" s="23" t="s">
        <v>663</v>
      </c>
      <c r="D322" s="32">
        <v>9</v>
      </c>
      <c r="E322" s="38">
        <f t="shared" si="17"/>
        <v>27000000</v>
      </c>
      <c r="F322" s="38"/>
      <c r="G322" s="38"/>
      <c r="H322" s="38">
        <f>+재료비!$K$170</f>
        <v>3000000</v>
      </c>
      <c r="I322" s="38">
        <f>TRUNC(D322*H322)</f>
        <v>27000000</v>
      </c>
      <c r="J322" s="38"/>
      <c r="K322" s="38"/>
      <c r="L322" s="23"/>
    </row>
    <row r="323" spans="1:12" ht="18" customHeight="1">
      <c r="A323" s="22" t="s">
        <v>149</v>
      </c>
      <c r="B323" s="23" t="s">
        <v>1313</v>
      </c>
      <c r="C323" s="23" t="s">
        <v>663</v>
      </c>
      <c r="D323" s="32">
        <v>9</v>
      </c>
      <c r="E323" s="38">
        <f t="shared" si="17"/>
        <v>180000</v>
      </c>
      <c r="F323" s="38"/>
      <c r="G323" s="38"/>
      <c r="H323" s="38">
        <f>+재료비!$K$171</f>
        <v>20000</v>
      </c>
      <c r="I323" s="38">
        <f>TRUNC(D323*H323)</f>
        <v>180000</v>
      </c>
      <c r="J323" s="38"/>
      <c r="K323" s="38"/>
      <c r="L323" s="23"/>
    </row>
    <row r="324" spans="1:12" ht="18" customHeight="1">
      <c r="A324" s="22" t="s">
        <v>1316</v>
      </c>
      <c r="B324" s="23" t="s">
        <v>1328</v>
      </c>
      <c r="C324" s="23" t="s">
        <v>671</v>
      </c>
      <c r="D324" s="31"/>
      <c r="E324" s="38">
        <f t="shared" si="17"/>
        <v>0</v>
      </c>
      <c r="F324" s="38"/>
      <c r="G324" s="38"/>
      <c r="H324" s="38">
        <f>+재료비!$K$329</f>
        <v>3000</v>
      </c>
      <c r="I324" s="38">
        <f>TRUNC(D324*H324)</f>
        <v>0</v>
      </c>
      <c r="J324" s="38"/>
      <c r="K324" s="38"/>
      <c r="L324" s="30" t="s">
        <v>1274</v>
      </c>
    </row>
    <row r="325" spans="1:12" ht="18" customHeight="1">
      <c r="A325" s="22" t="s">
        <v>765</v>
      </c>
      <c r="B325" s="23" t="s">
        <v>127</v>
      </c>
      <c r="C325" s="23" t="s">
        <v>671</v>
      </c>
      <c r="D325" s="31"/>
      <c r="E325" s="38">
        <f t="shared" si="17"/>
        <v>0</v>
      </c>
      <c r="F325" s="38"/>
      <c r="G325" s="38"/>
      <c r="H325" s="38">
        <f>+재료비!$K$333</f>
        <v>1270</v>
      </c>
      <c r="I325" s="38">
        <f>TRUNC(D325*H325)</f>
        <v>0</v>
      </c>
      <c r="J325" s="38"/>
      <c r="K325" s="38"/>
      <c r="L325" s="30" t="s">
        <v>1274</v>
      </c>
    </row>
    <row r="326" spans="1:12" ht="18" customHeight="1">
      <c r="A326" s="22" t="s">
        <v>668</v>
      </c>
      <c r="B326" s="23" t="s">
        <v>1159</v>
      </c>
      <c r="C326" s="23" t="s">
        <v>666</v>
      </c>
      <c r="D326" s="32">
        <v>5</v>
      </c>
      <c r="E326" s="38">
        <f t="shared" si="17"/>
        <v>1419000</v>
      </c>
      <c r="F326" s="38"/>
      <c r="G326" s="38"/>
      <c r="H326" s="38">
        <f>SUM(I321:I325)</f>
        <v>28380000</v>
      </c>
      <c r="I326" s="38">
        <f>TRUNC(D326/100*H326)</f>
        <v>1419000</v>
      </c>
      <c r="J326" s="38"/>
      <c r="K326" s="38"/>
      <c r="L326" s="23"/>
    </row>
    <row r="327" spans="1:12" ht="18" customHeight="1">
      <c r="A327" s="22" t="s">
        <v>1315</v>
      </c>
      <c r="B327" s="23" t="s">
        <v>1173</v>
      </c>
      <c r="C327" s="23" t="s">
        <v>666</v>
      </c>
      <c r="D327" s="32">
        <v>2</v>
      </c>
      <c r="E327" s="38">
        <f t="shared" si="17"/>
        <v>44525</v>
      </c>
      <c r="F327" s="38"/>
      <c r="G327" s="38"/>
      <c r="H327" s="38"/>
      <c r="I327" s="38"/>
      <c r="J327" s="38">
        <f>SUM(G316:G320)</f>
        <v>2226285</v>
      </c>
      <c r="K327" s="38">
        <f>TRUNC(D327/100*J327)</f>
        <v>44525</v>
      </c>
      <c r="L327" s="23"/>
    </row>
    <row r="328" spans="1:12" ht="18" customHeight="1">
      <c r="A328" s="22" t="s">
        <v>701</v>
      </c>
      <c r="B328" s="23"/>
      <c r="C328" s="23"/>
      <c r="D328" s="32"/>
      <c r="E328" s="38">
        <f>SUM(E316:E327)</f>
        <v>35867480</v>
      </c>
      <c r="F328" s="38"/>
      <c r="G328" s="38">
        <f>SUM(G316:G327)</f>
        <v>2226285</v>
      </c>
      <c r="H328" s="38"/>
      <c r="I328" s="38">
        <f>SUM(I316:I327)</f>
        <v>29799000</v>
      </c>
      <c r="J328" s="38"/>
      <c r="K328" s="38">
        <f>SUM(K316:K327)</f>
        <v>3842195</v>
      </c>
      <c r="L328" s="29"/>
    </row>
    <row r="329" spans="1:12" ht="18" customHeight="1">
      <c r="A329" s="22"/>
      <c r="B329" s="23"/>
      <c r="C329" s="23"/>
      <c r="D329" s="32"/>
      <c r="E329" s="38"/>
      <c r="F329" s="38"/>
      <c r="G329" s="38"/>
      <c r="H329" s="38"/>
      <c r="I329" s="38"/>
      <c r="J329" s="38"/>
      <c r="K329" s="38"/>
      <c r="L329" s="29"/>
    </row>
    <row r="330" spans="1:12" ht="18" customHeight="1">
      <c r="A330" s="39" t="s">
        <v>682</v>
      </c>
      <c r="B330" s="33" t="s">
        <v>1164</v>
      </c>
      <c r="C330" s="34"/>
      <c r="D330" s="35">
        <f>+집계표!$G$2</f>
        <v>1.1000000000000001</v>
      </c>
      <c r="E330" s="40">
        <f>(G330+I330+K330)</f>
        <v>2448913</v>
      </c>
      <c r="F330" s="40"/>
      <c r="G330" s="40"/>
      <c r="H330" s="40"/>
      <c r="I330" s="40"/>
      <c r="J330" s="40">
        <f>+G328</f>
        <v>2226285</v>
      </c>
      <c r="K330" s="40">
        <f>TRUNC(D330*J330)</f>
        <v>2448913</v>
      </c>
      <c r="L330" s="23"/>
    </row>
    <row r="331" spans="1:12" ht="18" customHeight="1">
      <c r="A331" s="39" t="s">
        <v>670</v>
      </c>
      <c r="B331" s="33" t="s">
        <v>425</v>
      </c>
      <c r="C331" s="34"/>
      <c r="D331" s="35">
        <f>+집계표!$H$2</f>
        <v>0.2</v>
      </c>
      <c r="E331" s="40">
        <f>(G331+I331+K331)</f>
        <v>935039</v>
      </c>
      <c r="F331" s="40"/>
      <c r="G331" s="40"/>
      <c r="H331" s="40"/>
      <c r="I331" s="40"/>
      <c r="J331" s="40">
        <f>+J330+K330</f>
        <v>4675198</v>
      </c>
      <c r="K331" s="40">
        <f>TRUNC(D331*J331)</f>
        <v>935039</v>
      </c>
      <c r="L331" s="23"/>
    </row>
    <row r="332" spans="1:12" ht="18" customHeight="1">
      <c r="A332" s="39" t="s">
        <v>718</v>
      </c>
      <c r="B332" s="33"/>
      <c r="C332" s="34"/>
      <c r="D332" s="36"/>
      <c r="E332" s="40">
        <f>SUM(E328:E331)</f>
        <v>39251432</v>
      </c>
      <c r="F332" s="40"/>
      <c r="G332" s="40">
        <f>SUM(G328:G331)</f>
        <v>2226285</v>
      </c>
      <c r="H332" s="40"/>
      <c r="I332" s="40">
        <f>+I328</f>
        <v>29799000</v>
      </c>
      <c r="J332" s="40"/>
      <c r="K332" s="40">
        <f>SUM(K328:K331)</f>
        <v>7226147</v>
      </c>
      <c r="L332" s="23"/>
    </row>
    <row r="333" spans="1:12" ht="18" customHeight="1">
      <c r="A333" s="39"/>
      <c r="B333" s="30"/>
      <c r="C333" s="23"/>
      <c r="D333" s="32"/>
      <c r="E333" s="38"/>
      <c r="F333" s="38"/>
      <c r="G333" s="38"/>
      <c r="H333" s="38"/>
      <c r="I333" s="38"/>
      <c r="J333" s="38"/>
      <c r="K333" s="38"/>
      <c r="L333" s="23" t="s">
        <v>662</v>
      </c>
    </row>
    <row r="334" spans="1:12" ht="18" customHeight="1">
      <c r="A334" s="41" t="s">
        <v>247</v>
      </c>
      <c r="B334" s="37"/>
      <c r="C334" s="23"/>
      <c r="D334" s="23"/>
      <c r="E334" s="42"/>
      <c r="F334" s="54"/>
      <c r="G334" s="42"/>
      <c r="H334" s="54"/>
      <c r="I334" s="42"/>
      <c r="J334" s="54"/>
      <c r="K334" s="42"/>
      <c r="L334" s="28"/>
    </row>
    <row r="335" spans="1:12" ht="18" customHeight="1">
      <c r="A335" s="22" t="s">
        <v>1154</v>
      </c>
      <c r="B335" s="30"/>
      <c r="C335" s="23" t="s">
        <v>685</v>
      </c>
      <c r="D335" s="32">
        <v>2</v>
      </c>
      <c r="E335" s="38">
        <f t="shared" ref="E335:E350" si="18">+G335+I335+K335</f>
        <v>545830</v>
      </c>
      <c r="F335" s="38">
        <f>+인건비!$D$6</f>
        <v>272915</v>
      </c>
      <c r="G335" s="38">
        <f>TRUNC(D335*F335)</f>
        <v>545830</v>
      </c>
      <c r="H335" s="53"/>
      <c r="I335" s="53"/>
      <c r="J335" s="53"/>
      <c r="K335" s="53"/>
      <c r="L335" s="23"/>
    </row>
    <row r="336" spans="1:12" ht="18" customHeight="1">
      <c r="A336" s="22" t="s">
        <v>1163</v>
      </c>
      <c r="B336" s="30"/>
      <c r="C336" s="23" t="s">
        <v>685</v>
      </c>
      <c r="D336" s="32">
        <v>3</v>
      </c>
      <c r="E336" s="38">
        <f t="shared" si="18"/>
        <v>640488</v>
      </c>
      <c r="F336" s="38">
        <f>+인건비!$D$7</f>
        <v>213496</v>
      </c>
      <c r="G336" s="38">
        <f>TRUNC(D336*F336)</f>
        <v>640488</v>
      </c>
      <c r="H336" s="53"/>
      <c r="I336" s="53"/>
      <c r="J336" s="53"/>
      <c r="K336" s="53"/>
      <c r="L336" s="23"/>
    </row>
    <row r="337" spans="1:12" ht="18" customHeight="1">
      <c r="A337" s="22" t="s">
        <v>1181</v>
      </c>
      <c r="B337" s="30"/>
      <c r="C337" s="23" t="s">
        <v>685</v>
      </c>
      <c r="D337" s="32">
        <v>3</v>
      </c>
      <c r="E337" s="38">
        <f>+G337+I337+K337</f>
        <v>756984</v>
      </c>
      <c r="F337" s="38">
        <f>+인건비!$D$8</f>
        <v>252328</v>
      </c>
      <c r="G337" s="38">
        <f>TRUNC(D337*F337)</f>
        <v>756984</v>
      </c>
      <c r="H337" s="53"/>
      <c r="I337" s="53"/>
      <c r="J337" s="53"/>
      <c r="K337" s="53"/>
      <c r="L337" s="23"/>
    </row>
    <row r="338" spans="1:12" ht="18" customHeight="1">
      <c r="A338" s="22" t="s">
        <v>1181</v>
      </c>
      <c r="B338" s="30"/>
      <c r="C338" s="23" t="s">
        <v>685</v>
      </c>
      <c r="D338" s="32">
        <v>3</v>
      </c>
      <c r="E338" s="38">
        <f t="shared" si="18"/>
        <v>714777</v>
      </c>
      <c r="F338" s="38">
        <f>+인건비!$D$9</f>
        <v>238259</v>
      </c>
      <c r="G338" s="38">
        <f>TRUNC(D338*F338)</f>
        <v>714777</v>
      </c>
      <c r="H338" s="53"/>
      <c r="I338" s="53"/>
      <c r="J338" s="53"/>
      <c r="K338" s="53"/>
      <c r="L338" s="23"/>
    </row>
    <row r="339" spans="1:12" ht="18" customHeight="1">
      <c r="A339" s="22" t="s">
        <v>1187</v>
      </c>
      <c r="B339" s="23"/>
      <c r="C339" s="23" t="s">
        <v>685</v>
      </c>
      <c r="D339" s="32">
        <v>9</v>
      </c>
      <c r="E339" s="38">
        <f t="shared" si="18"/>
        <v>1927998</v>
      </c>
      <c r="F339" s="38"/>
      <c r="G339" s="38"/>
      <c r="H339" s="38"/>
      <c r="I339" s="38"/>
      <c r="J339" s="38">
        <f>+인건비!$E$18</f>
        <v>214222</v>
      </c>
      <c r="K339" s="38">
        <f>TRUNC(D339*J339)</f>
        <v>1927998</v>
      </c>
      <c r="L339" s="23"/>
    </row>
    <row r="340" spans="1:12" ht="18" customHeight="1">
      <c r="A340" s="22" t="s">
        <v>1182</v>
      </c>
      <c r="B340" s="23"/>
      <c r="C340" s="23" t="s">
        <v>685</v>
      </c>
      <c r="D340" s="32">
        <v>9</v>
      </c>
      <c r="E340" s="38">
        <f t="shared" si="18"/>
        <v>1489905</v>
      </c>
      <c r="F340" s="38"/>
      <c r="G340" s="38"/>
      <c r="H340" s="38"/>
      <c r="I340" s="38"/>
      <c r="J340" s="38">
        <f>+인건비!$E$17</f>
        <v>165545</v>
      </c>
      <c r="K340" s="38">
        <f>TRUNC(D340*J340)</f>
        <v>1489905</v>
      </c>
      <c r="L340" s="23"/>
    </row>
    <row r="341" spans="1:12" ht="18" customHeight="1">
      <c r="A341" s="22" t="s">
        <v>341</v>
      </c>
      <c r="B341" s="23" t="s">
        <v>158</v>
      </c>
      <c r="C341" s="23" t="s">
        <v>734</v>
      </c>
      <c r="D341" s="32">
        <v>1</v>
      </c>
      <c r="E341" s="38">
        <f t="shared" si="18"/>
        <v>40000000</v>
      </c>
      <c r="F341" s="38"/>
      <c r="G341" s="38"/>
      <c r="H341" s="38">
        <f>+재료비!$K$172</f>
        <v>40000000</v>
      </c>
      <c r="I341" s="38">
        <f t="shared" ref="I341:I348" si="19">TRUNC(D341*H341)</f>
        <v>40000000</v>
      </c>
      <c r="J341" s="38"/>
      <c r="K341" s="38"/>
      <c r="L341" s="23"/>
    </row>
    <row r="342" spans="1:12" ht="18" customHeight="1">
      <c r="A342" s="22" t="s">
        <v>346</v>
      </c>
      <c r="B342" s="23" t="s">
        <v>344</v>
      </c>
      <c r="C342" s="23" t="s">
        <v>665</v>
      </c>
      <c r="D342" s="32">
        <v>1</v>
      </c>
      <c r="E342" s="38">
        <f t="shared" si="18"/>
        <v>5000000</v>
      </c>
      <c r="F342" s="38"/>
      <c r="G342" s="38"/>
      <c r="H342" s="38">
        <f>+재료비!$K$173</f>
        <v>5000000</v>
      </c>
      <c r="I342" s="38">
        <f t="shared" si="19"/>
        <v>5000000</v>
      </c>
      <c r="J342" s="38"/>
      <c r="K342" s="38"/>
      <c r="L342" s="23"/>
    </row>
    <row r="343" spans="1:12" ht="18" customHeight="1">
      <c r="A343" s="22" t="s">
        <v>137</v>
      </c>
      <c r="B343" s="23" t="s">
        <v>345</v>
      </c>
      <c r="C343" s="23" t="s">
        <v>734</v>
      </c>
      <c r="D343" s="32">
        <v>1</v>
      </c>
      <c r="E343" s="38">
        <f t="shared" si="18"/>
        <v>600000</v>
      </c>
      <c r="F343" s="38"/>
      <c r="G343" s="38"/>
      <c r="H343" s="38">
        <f>+재료비!$K$174</f>
        <v>600000</v>
      </c>
      <c r="I343" s="38">
        <f t="shared" si="19"/>
        <v>600000</v>
      </c>
      <c r="J343" s="38"/>
      <c r="K343" s="38"/>
      <c r="L343" s="23"/>
    </row>
    <row r="344" spans="1:12" ht="18" customHeight="1">
      <c r="A344" s="22" t="s">
        <v>140</v>
      </c>
      <c r="B344" s="23" t="s">
        <v>343</v>
      </c>
      <c r="C344" s="23" t="s">
        <v>734</v>
      </c>
      <c r="D344" s="32">
        <v>1</v>
      </c>
      <c r="E344" s="38">
        <f t="shared" si="18"/>
        <v>7000000</v>
      </c>
      <c r="F344" s="38"/>
      <c r="G344" s="38"/>
      <c r="H344" s="38">
        <f>+재료비!$K$175</f>
        <v>7000000</v>
      </c>
      <c r="I344" s="38">
        <f t="shared" si="19"/>
        <v>7000000</v>
      </c>
      <c r="J344" s="38"/>
      <c r="K344" s="38"/>
      <c r="L344" s="23"/>
    </row>
    <row r="345" spans="1:12" ht="18" customHeight="1">
      <c r="A345" s="22" t="s">
        <v>1337</v>
      </c>
      <c r="B345" s="23" t="s">
        <v>1328</v>
      </c>
      <c r="C345" s="23" t="s">
        <v>671</v>
      </c>
      <c r="D345" s="32"/>
      <c r="E345" s="38">
        <f t="shared" si="18"/>
        <v>0</v>
      </c>
      <c r="F345" s="38"/>
      <c r="G345" s="38"/>
      <c r="H345" s="38">
        <f>+재료비!$K$329</f>
        <v>3000</v>
      </c>
      <c r="I345" s="38">
        <f t="shared" si="19"/>
        <v>0</v>
      </c>
      <c r="J345" s="38"/>
      <c r="K345" s="38"/>
      <c r="L345" s="30" t="s">
        <v>1274</v>
      </c>
    </row>
    <row r="346" spans="1:12" ht="18" customHeight="1">
      <c r="A346" s="22" t="s">
        <v>765</v>
      </c>
      <c r="B346" s="23" t="s">
        <v>127</v>
      </c>
      <c r="C346" s="23" t="s">
        <v>671</v>
      </c>
      <c r="D346" s="32"/>
      <c r="E346" s="38">
        <f t="shared" si="18"/>
        <v>0</v>
      </c>
      <c r="F346" s="38"/>
      <c r="G346" s="38"/>
      <c r="H346" s="38">
        <f>+재료비!$K$333</f>
        <v>1270</v>
      </c>
      <c r="I346" s="38">
        <f>TRUNC(D346*H346)</f>
        <v>0</v>
      </c>
      <c r="J346" s="38"/>
      <c r="K346" s="38"/>
      <c r="L346" s="30" t="s">
        <v>1274</v>
      </c>
    </row>
    <row r="347" spans="1:12" ht="18" customHeight="1">
      <c r="A347" s="22" t="s">
        <v>134</v>
      </c>
      <c r="B347" s="23" t="s">
        <v>751</v>
      </c>
      <c r="C347" s="23" t="s">
        <v>665</v>
      </c>
      <c r="D347" s="32">
        <v>1</v>
      </c>
      <c r="E347" s="38">
        <f>+G347+I347+K347</f>
        <v>355000</v>
      </c>
      <c r="F347" s="38"/>
      <c r="G347" s="38"/>
      <c r="H347" s="38">
        <f>+재료비!$K$177</f>
        <v>355000</v>
      </c>
      <c r="I347" s="38">
        <f t="shared" si="19"/>
        <v>355000</v>
      </c>
      <c r="J347" s="38"/>
      <c r="K347" s="38"/>
      <c r="L347" s="23"/>
    </row>
    <row r="348" spans="1:12" ht="18" customHeight="1">
      <c r="A348" s="22" t="s">
        <v>736</v>
      </c>
      <c r="B348" s="23" t="s">
        <v>1314</v>
      </c>
      <c r="C348" s="23" t="s">
        <v>665</v>
      </c>
      <c r="D348" s="32">
        <v>1</v>
      </c>
      <c r="E348" s="38">
        <f>+G348+I348+K348</f>
        <v>900000</v>
      </c>
      <c r="F348" s="38"/>
      <c r="G348" s="38"/>
      <c r="H348" s="38">
        <f>+재료비!$K$178</f>
        <v>900000</v>
      </c>
      <c r="I348" s="38">
        <f t="shared" si="19"/>
        <v>900000</v>
      </c>
      <c r="J348" s="38"/>
      <c r="K348" s="38"/>
      <c r="L348" s="23"/>
    </row>
    <row r="349" spans="1:12" ht="18" customHeight="1">
      <c r="A349" s="22" t="s">
        <v>668</v>
      </c>
      <c r="B349" s="23" t="s">
        <v>1159</v>
      </c>
      <c r="C349" s="23" t="s">
        <v>666</v>
      </c>
      <c r="D349" s="32">
        <v>5</v>
      </c>
      <c r="E349" s="38">
        <f t="shared" si="18"/>
        <v>2630000</v>
      </c>
      <c r="F349" s="38"/>
      <c r="G349" s="38"/>
      <c r="H349" s="38">
        <f>SUM(I341:I345)</f>
        <v>52600000</v>
      </c>
      <c r="I349" s="38">
        <f>TRUNC(D349/100*H349)</f>
        <v>2630000</v>
      </c>
      <c r="J349" s="38"/>
      <c r="K349" s="38"/>
      <c r="L349" s="23"/>
    </row>
    <row r="350" spans="1:12" ht="18" customHeight="1">
      <c r="A350" s="22" t="s">
        <v>1315</v>
      </c>
      <c r="B350" s="23" t="s">
        <v>1173</v>
      </c>
      <c r="C350" s="23" t="s">
        <v>666</v>
      </c>
      <c r="D350" s="32">
        <v>3</v>
      </c>
      <c r="E350" s="38">
        <f t="shared" si="18"/>
        <v>79742</v>
      </c>
      <c r="F350" s="38"/>
      <c r="G350" s="38"/>
      <c r="H350" s="38"/>
      <c r="I350" s="38"/>
      <c r="J350" s="38">
        <f>SUM(G335:G340)</f>
        <v>2658079</v>
      </c>
      <c r="K350" s="38">
        <f>TRUNC(D350/100*J350)</f>
        <v>79742</v>
      </c>
      <c r="L350" s="23"/>
    </row>
    <row r="351" spans="1:12" ht="18" customHeight="1">
      <c r="A351" s="22" t="s">
        <v>701</v>
      </c>
      <c r="B351" s="23"/>
      <c r="C351" s="23"/>
      <c r="D351" s="32"/>
      <c r="E351" s="38">
        <f>SUM(E335:E350)</f>
        <v>62640724</v>
      </c>
      <c r="F351" s="38"/>
      <c r="G351" s="38">
        <f>SUM(G335:G350)</f>
        <v>2658079</v>
      </c>
      <c r="H351" s="38"/>
      <c r="I351" s="38">
        <f>SUM(I335:I350)</f>
        <v>56485000</v>
      </c>
      <c r="J351" s="38"/>
      <c r="K351" s="38">
        <f>SUM(K335:K350)</f>
        <v>3497645</v>
      </c>
      <c r="L351" s="29"/>
    </row>
    <row r="352" spans="1:12" ht="18" customHeight="1">
      <c r="A352" s="22"/>
      <c r="B352" s="23"/>
      <c r="C352" s="23"/>
      <c r="D352" s="32"/>
      <c r="E352" s="38"/>
      <c r="F352" s="38"/>
      <c r="G352" s="38"/>
      <c r="H352" s="38"/>
      <c r="I352" s="38"/>
      <c r="J352" s="38"/>
      <c r="K352" s="38"/>
      <c r="L352" s="29"/>
    </row>
    <row r="353" spans="1:12" ht="18" customHeight="1">
      <c r="A353" s="39" t="s">
        <v>682</v>
      </c>
      <c r="B353" s="33" t="s">
        <v>1164</v>
      </c>
      <c r="C353" s="34"/>
      <c r="D353" s="35">
        <f>+집계표!$G$2</f>
        <v>1.1000000000000001</v>
      </c>
      <c r="E353" s="40">
        <f>(G353+I353+K353)</f>
        <v>2923886</v>
      </c>
      <c r="F353" s="40"/>
      <c r="G353" s="40"/>
      <c r="H353" s="40"/>
      <c r="I353" s="40"/>
      <c r="J353" s="40">
        <f>+G351</f>
        <v>2658079</v>
      </c>
      <c r="K353" s="40">
        <f>TRUNC(D353*J353)</f>
        <v>2923886</v>
      </c>
      <c r="L353" s="23"/>
    </row>
    <row r="354" spans="1:12" ht="18" customHeight="1">
      <c r="A354" s="39" t="s">
        <v>670</v>
      </c>
      <c r="B354" s="33" t="s">
        <v>425</v>
      </c>
      <c r="C354" s="34"/>
      <c r="D354" s="35">
        <f>+집계표!$H$2</f>
        <v>0.2</v>
      </c>
      <c r="E354" s="40">
        <f>(G354+I354+K354)</f>
        <v>1116393</v>
      </c>
      <c r="F354" s="40"/>
      <c r="G354" s="40"/>
      <c r="H354" s="40"/>
      <c r="I354" s="40"/>
      <c r="J354" s="40">
        <f>+J353+K353</f>
        <v>5581965</v>
      </c>
      <c r="K354" s="40">
        <f>TRUNC(D354*J354)</f>
        <v>1116393</v>
      </c>
      <c r="L354" s="23"/>
    </row>
    <row r="355" spans="1:12" ht="18" customHeight="1">
      <c r="A355" s="39" t="s">
        <v>718</v>
      </c>
      <c r="B355" s="33"/>
      <c r="C355" s="34"/>
      <c r="D355" s="36"/>
      <c r="E355" s="40">
        <f>SUM(E351:E354)</f>
        <v>66681003</v>
      </c>
      <c r="F355" s="40"/>
      <c r="G355" s="40">
        <f>SUM(G351:G354)</f>
        <v>2658079</v>
      </c>
      <c r="H355" s="40"/>
      <c r="I355" s="40">
        <f>+I351</f>
        <v>56485000</v>
      </c>
      <c r="J355" s="40"/>
      <c r="K355" s="40">
        <f>SUM(K351:K354)</f>
        <v>7537924</v>
      </c>
      <c r="L355" s="23"/>
    </row>
    <row r="356" spans="1:12" ht="18" customHeight="1">
      <c r="A356" s="39"/>
      <c r="B356" s="30"/>
      <c r="C356" s="23"/>
      <c r="D356" s="32"/>
      <c r="E356" s="38"/>
      <c r="F356" s="38"/>
      <c r="G356" s="38"/>
      <c r="H356" s="38"/>
      <c r="I356" s="38"/>
      <c r="J356" s="38"/>
      <c r="K356" s="38"/>
      <c r="L356" s="23" t="s">
        <v>662</v>
      </c>
    </row>
    <row r="357" spans="1:12" ht="18" customHeight="1">
      <c r="A357" s="41" t="s">
        <v>1632</v>
      </c>
      <c r="B357" s="37"/>
      <c r="C357" s="23"/>
      <c r="D357" s="23"/>
      <c r="E357" s="42"/>
      <c r="F357" s="54"/>
      <c r="G357" s="42"/>
      <c r="H357" s="54"/>
      <c r="I357" s="42"/>
      <c r="J357" s="54"/>
      <c r="K357" s="42"/>
      <c r="L357" s="28"/>
    </row>
    <row r="358" spans="1:12" ht="18" customHeight="1">
      <c r="A358" s="22" t="s">
        <v>1154</v>
      </c>
      <c r="B358" s="30"/>
      <c r="C358" s="23" t="s">
        <v>685</v>
      </c>
      <c r="D358" s="32">
        <v>2</v>
      </c>
      <c r="E358" s="38">
        <f t="shared" ref="E358:E373" si="20">+G358+I358+K358</f>
        <v>545830</v>
      </c>
      <c r="F358" s="38">
        <f>+인건비!$D$6</f>
        <v>272915</v>
      </c>
      <c r="G358" s="38">
        <f>TRUNC(D358*F358)</f>
        <v>545830</v>
      </c>
      <c r="H358" s="53"/>
      <c r="I358" s="53"/>
      <c r="J358" s="53"/>
      <c r="K358" s="53"/>
      <c r="L358" s="23"/>
    </row>
    <row r="359" spans="1:12" ht="18" customHeight="1">
      <c r="A359" s="22" t="s">
        <v>1163</v>
      </c>
      <c r="B359" s="30"/>
      <c r="C359" s="23" t="s">
        <v>685</v>
      </c>
      <c r="D359" s="32">
        <v>3</v>
      </c>
      <c r="E359" s="38">
        <f t="shared" si="20"/>
        <v>640488</v>
      </c>
      <c r="F359" s="38">
        <f>+인건비!$D$7</f>
        <v>213496</v>
      </c>
      <c r="G359" s="38">
        <f>TRUNC(D359*F359)</f>
        <v>640488</v>
      </c>
      <c r="H359" s="53"/>
      <c r="I359" s="53"/>
      <c r="J359" s="53"/>
      <c r="K359" s="53"/>
      <c r="L359" s="23"/>
    </row>
    <row r="360" spans="1:12" ht="18" customHeight="1">
      <c r="A360" s="22" t="s">
        <v>1181</v>
      </c>
      <c r="B360" s="30"/>
      <c r="C360" s="23" t="s">
        <v>685</v>
      </c>
      <c r="D360" s="32">
        <v>3</v>
      </c>
      <c r="E360" s="38">
        <f t="shared" si="20"/>
        <v>756984</v>
      </c>
      <c r="F360" s="38">
        <f>+인건비!$D$8</f>
        <v>252328</v>
      </c>
      <c r="G360" s="38">
        <f>TRUNC(D360*F360)</f>
        <v>756984</v>
      </c>
      <c r="H360" s="53"/>
      <c r="I360" s="53"/>
      <c r="J360" s="53"/>
      <c r="K360" s="53"/>
      <c r="L360" s="23"/>
    </row>
    <row r="361" spans="1:12" ht="18" customHeight="1">
      <c r="A361" s="22" t="s">
        <v>1181</v>
      </c>
      <c r="B361" s="30"/>
      <c r="C361" s="23" t="s">
        <v>685</v>
      </c>
      <c r="D361" s="32">
        <v>3</v>
      </c>
      <c r="E361" s="38">
        <f t="shared" si="20"/>
        <v>714777</v>
      </c>
      <c r="F361" s="38">
        <f>+인건비!$D$9</f>
        <v>238259</v>
      </c>
      <c r="G361" s="38">
        <f>TRUNC(D361*F361)</f>
        <v>714777</v>
      </c>
      <c r="H361" s="53"/>
      <c r="I361" s="53"/>
      <c r="J361" s="53"/>
      <c r="K361" s="53"/>
      <c r="L361" s="23"/>
    </row>
    <row r="362" spans="1:12" ht="18" customHeight="1">
      <c r="A362" s="22" t="s">
        <v>1187</v>
      </c>
      <c r="B362" s="23"/>
      <c r="C362" s="23" t="s">
        <v>685</v>
      </c>
      <c r="D362" s="32">
        <v>6</v>
      </c>
      <c r="E362" s="38">
        <f t="shared" si="20"/>
        <v>1285332</v>
      </c>
      <c r="F362" s="38"/>
      <c r="G362" s="38"/>
      <c r="H362" s="38"/>
      <c r="I362" s="38"/>
      <c r="J362" s="38">
        <f>+인건비!$E$18</f>
        <v>214222</v>
      </c>
      <c r="K362" s="38">
        <f>TRUNC(D362*J362)</f>
        <v>1285332</v>
      </c>
      <c r="L362" s="23"/>
    </row>
    <row r="363" spans="1:12" ht="18" customHeight="1">
      <c r="A363" s="22" t="s">
        <v>1182</v>
      </c>
      <c r="B363" s="23"/>
      <c r="C363" s="23" t="s">
        <v>685</v>
      </c>
      <c r="D363" s="32">
        <v>6</v>
      </c>
      <c r="E363" s="38">
        <f t="shared" si="20"/>
        <v>993270</v>
      </c>
      <c r="F363" s="38"/>
      <c r="G363" s="38"/>
      <c r="H363" s="38"/>
      <c r="I363" s="38"/>
      <c r="J363" s="38">
        <f>+인건비!$E$17</f>
        <v>165545</v>
      </c>
      <c r="K363" s="38">
        <f>TRUNC(D363*J363)</f>
        <v>993270</v>
      </c>
      <c r="L363" s="23"/>
    </row>
    <row r="364" spans="1:12" ht="18" customHeight="1">
      <c r="A364" s="22" t="s">
        <v>152</v>
      </c>
      <c r="B364" s="23" t="s">
        <v>128</v>
      </c>
      <c r="C364" s="23" t="s">
        <v>734</v>
      </c>
      <c r="D364" s="32">
        <v>1</v>
      </c>
      <c r="E364" s="38">
        <f t="shared" si="20"/>
        <v>40000000</v>
      </c>
      <c r="F364" s="38"/>
      <c r="G364" s="38"/>
      <c r="H364" s="38">
        <f>+재료비!$K$172</f>
        <v>40000000</v>
      </c>
      <c r="I364" s="38">
        <f>TRUNC(D364*H364)</f>
        <v>40000000</v>
      </c>
      <c r="J364" s="38"/>
      <c r="K364" s="38"/>
      <c r="L364" s="23"/>
    </row>
    <row r="365" spans="1:12" ht="18" customHeight="1">
      <c r="A365" s="22" t="s">
        <v>346</v>
      </c>
      <c r="B365" s="23" t="s">
        <v>344</v>
      </c>
      <c r="C365" s="23" t="s">
        <v>665</v>
      </c>
      <c r="D365" s="32">
        <v>1</v>
      </c>
      <c r="E365" s="38">
        <f t="shared" si="20"/>
        <v>5000000</v>
      </c>
      <c r="F365" s="38"/>
      <c r="G365" s="38"/>
      <c r="H365" s="38">
        <f>+재료비!$K$173</f>
        <v>5000000</v>
      </c>
      <c r="I365" s="38">
        <f t="shared" ref="I365:I371" si="21">TRUNC(D365*H365)</f>
        <v>5000000</v>
      </c>
      <c r="J365" s="38"/>
      <c r="K365" s="38"/>
      <c r="L365" s="23"/>
    </row>
    <row r="366" spans="1:12" ht="18" customHeight="1">
      <c r="A366" s="22" t="s">
        <v>137</v>
      </c>
      <c r="B366" s="23" t="s">
        <v>345</v>
      </c>
      <c r="C366" s="23" t="s">
        <v>734</v>
      </c>
      <c r="D366" s="32">
        <v>1</v>
      </c>
      <c r="E366" s="38">
        <f t="shared" si="20"/>
        <v>600000</v>
      </c>
      <c r="F366" s="38"/>
      <c r="G366" s="38"/>
      <c r="H366" s="38">
        <f>+재료비!$K$174</f>
        <v>600000</v>
      </c>
      <c r="I366" s="38">
        <f t="shared" si="21"/>
        <v>600000</v>
      </c>
      <c r="J366" s="38"/>
      <c r="K366" s="38"/>
      <c r="L366" s="23"/>
    </row>
    <row r="367" spans="1:12" ht="18" customHeight="1">
      <c r="A367" s="22" t="s">
        <v>140</v>
      </c>
      <c r="B367" s="23" t="s">
        <v>342</v>
      </c>
      <c r="C367" s="23" t="s">
        <v>734</v>
      </c>
      <c r="D367" s="32">
        <v>1</v>
      </c>
      <c r="E367" s="38">
        <f t="shared" si="20"/>
        <v>2500000</v>
      </c>
      <c r="F367" s="38"/>
      <c r="G367" s="38"/>
      <c r="H367" s="38">
        <f>+재료비!$K$176</f>
        <v>2500000</v>
      </c>
      <c r="I367" s="38">
        <f t="shared" si="21"/>
        <v>2500000</v>
      </c>
      <c r="J367" s="38"/>
      <c r="K367" s="38"/>
      <c r="L367" s="23"/>
    </row>
    <row r="368" spans="1:12" ht="18" customHeight="1">
      <c r="A368" s="22" t="s">
        <v>1337</v>
      </c>
      <c r="B368" s="23" t="s">
        <v>1328</v>
      </c>
      <c r="C368" s="23" t="s">
        <v>671</v>
      </c>
      <c r="D368" s="32"/>
      <c r="E368" s="38">
        <f t="shared" si="20"/>
        <v>0</v>
      </c>
      <c r="F368" s="38"/>
      <c r="G368" s="38"/>
      <c r="H368" s="38">
        <f>+재료비!$K$329</f>
        <v>3000</v>
      </c>
      <c r="I368" s="38">
        <f t="shared" si="21"/>
        <v>0</v>
      </c>
      <c r="J368" s="38"/>
      <c r="K368" s="38"/>
      <c r="L368" s="30" t="s">
        <v>1274</v>
      </c>
    </row>
    <row r="369" spans="1:12" ht="18" customHeight="1">
      <c r="A369" s="22" t="s">
        <v>765</v>
      </c>
      <c r="B369" s="23" t="s">
        <v>127</v>
      </c>
      <c r="C369" s="23" t="s">
        <v>671</v>
      </c>
      <c r="D369" s="32"/>
      <c r="E369" s="38">
        <f t="shared" si="20"/>
        <v>0</v>
      </c>
      <c r="F369" s="38"/>
      <c r="G369" s="38"/>
      <c r="H369" s="38">
        <f>+재료비!$K$333</f>
        <v>1270</v>
      </c>
      <c r="I369" s="38">
        <f>TRUNC(D369*H369)</f>
        <v>0</v>
      </c>
      <c r="J369" s="38"/>
      <c r="K369" s="38"/>
      <c r="L369" s="30" t="s">
        <v>1274</v>
      </c>
    </row>
    <row r="370" spans="1:12" ht="18" customHeight="1">
      <c r="A370" s="22" t="s">
        <v>134</v>
      </c>
      <c r="B370" s="23" t="s">
        <v>751</v>
      </c>
      <c r="C370" s="23" t="s">
        <v>665</v>
      </c>
      <c r="D370" s="32">
        <v>1</v>
      </c>
      <c r="E370" s="38">
        <f t="shared" si="20"/>
        <v>355000</v>
      </c>
      <c r="F370" s="38"/>
      <c r="G370" s="38"/>
      <c r="H370" s="38">
        <f>+재료비!$K$177</f>
        <v>355000</v>
      </c>
      <c r="I370" s="38">
        <f t="shared" si="21"/>
        <v>355000</v>
      </c>
      <c r="J370" s="38"/>
      <c r="K370" s="38"/>
      <c r="L370" s="23"/>
    </row>
    <row r="371" spans="1:12" ht="18" customHeight="1">
      <c r="A371" s="22" t="s">
        <v>736</v>
      </c>
      <c r="B371" s="23" t="s">
        <v>1314</v>
      </c>
      <c r="C371" s="23" t="s">
        <v>665</v>
      </c>
      <c r="D371" s="32">
        <v>1</v>
      </c>
      <c r="E371" s="38">
        <f t="shared" si="20"/>
        <v>900000</v>
      </c>
      <c r="F371" s="38"/>
      <c r="G371" s="38"/>
      <c r="H371" s="38">
        <f>+재료비!$K$178</f>
        <v>900000</v>
      </c>
      <c r="I371" s="38">
        <f t="shared" si="21"/>
        <v>900000</v>
      </c>
      <c r="J371" s="38"/>
      <c r="K371" s="38"/>
      <c r="L371" s="23"/>
    </row>
    <row r="372" spans="1:12" ht="18" customHeight="1">
      <c r="A372" s="22" t="s">
        <v>668</v>
      </c>
      <c r="B372" s="23" t="s">
        <v>1159</v>
      </c>
      <c r="C372" s="23" t="s">
        <v>666</v>
      </c>
      <c r="D372" s="32">
        <v>5</v>
      </c>
      <c r="E372" s="38">
        <f t="shared" si="20"/>
        <v>2405000</v>
      </c>
      <c r="F372" s="38"/>
      <c r="G372" s="38"/>
      <c r="H372" s="38">
        <f>SUM(I364:I368)</f>
        <v>48100000</v>
      </c>
      <c r="I372" s="38">
        <f>TRUNC(D372/100*H372)</f>
        <v>2405000</v>
      </c>
      <c r="J372" s="38"/>
      <c r="K372" s="38"/>
      <c r="L372" s="23"/>
    </row>
    <row r="373" spans="1:12" ht="18" customHeight="1">
      <c r="A373" s="22" t="s">
        <v>1315</v>
      </c>
      <c r="B373" s="23" t="s">
        <v>1173</v>
      </c>
      <c r="C373" s="23" t="s">
        <v>666</v>
      </c>
      <c r="D373" s="32">
        <v>3</v>
      </c>
      <c r="E373" s="38">
        <f t="shared" si="20"/>
        <v>79742</v>
      </c>
      <c r="F373" s="38"/>
      <c r="G373" s="38"/>
      <c r="H373" s="38"/>
      <c r="I373" s="38"/>
      <c r="J373" s="38">
        <f>SUM(G358:G363)</f>
        <v>2658079</v>
      </c>
      <c r="K373" s="38">
        <f>TRUNC(D373/100*J373)</f>
        <v>79742</v>
      </c>
      <c r="L373" s="23"/>
    </row>
    <row r="374" spans="1:12" ht="18" customHeight="1">
      <c r="A374" s="22" t="s">
        <v>701</v>
      </c>
      <c r="B374" s="23"/>
      <c r="C374" s="23"/>
      <c r="D374" s="32"/>
      <c r="E374" s="38">
        <f>SUM(E358:E373)</f>
        <v>56776423</v>
      </c>
      <c r="F374" s="38"/>
      <c r="G374" s="38">
        <f>SUM(G358:G373)</f>
        <v>2658079</v>
      </c>
      <c r="H374" s="38"/>
      <c r="I374" s="38">
        <f>SUM(I358:I373)</f>
        <v>51760000</v>
      </c>
      <c r="J374" s="38"/>
      <c r="K374" s="38">
        <f>SUM(K358:K373)</f>
        <v>2358344</v>
      </c>
      <c r="L374" s="29"/>
    </row>
    <row r="375" spans="1:12" ht="18" customHeight="1">
      <c r="A375" s="22"/>
      <c r="B375" s="23"/>
      <c r="C375" s="23"/>
      <c r="D375" s="32"/>
      <c r="E375" s="38"/>
      <c r="F375" s="38"/>
      <c r="G375" s="38"/>
      <c r="H375" s="38"/>
      <c r="I375" s="38"/>
      <c r="J375" s="38"/>
      <c r="K375" s="38"/>
      <c r="L375" s="29"/>
    </row>
    <row r="376" spans="1:12" ht="18" customHeight="1">
      <c r="A376" s="39" t="s">
        <v>682</v>
      </c>
      <c r="B376" s="33" t="s">
        <v>1164</v>
      </c>
      <c r="C376" s="34"/>
      <c r="D376" s="35">
        <f>+집계표!$G$2</f>
        <v>1.1000000000000001</v>
      </c>
      <c r="E376" s="40">
        <f>(G376+I376+K376)</f>
        <v>2923886</v>
      </c>
      <c r="F376" s="40"/>
      <c r="G376" s="40"/>
      <c r="H376" s="40"/>
      <c r="I376" s="40"/>
      <c r="J376" s="40">
        <f>+G374</f>
        <v>2658079</v>
      </c>
      <c r="K376" s="40">
        <f>TRUNC(D376*J376)</f>
        <v>2923886</v>
      </c>
      <c r="L376" s="23"/>
    </row>
    <row r="377" spans="1:12" ht="18" customHeight="1">
      <c r="A377" s="39" t="s">
        <v>670</v>
      </c>
      <c r="B377" s="33" t="s">
        <v>425</v>
      </c>
      <c r="C377" s="34"/>
      <c r="D377" s="35">
        <f>+집계표!$H$2</f>
        <v>0.2</v>
      </c>
      <c r="E377" s="40">
        <f>(G377+I377+K377)</f>
        <v>1116393</v>
      </c>
      <c r="F377" s="40"/>
      <c r="G377" s="40"/>
      <c r="H377" s="40"/>
      <c r="I377" s="40"/>
      <c r="J377" s="40">
        <f>+J376+K376</f>
        <v>5581965</v>
      </c>
      <c r="K377" s="40">
        <f>TRUNC(D377*J377)</f>
        <v>1116393</v>
      </c>
      <c r="L377" s="23"/>
    </row>
    <row r="378" spans="1:12" ht="18" customHeight="1">
      <c r="A378" s="39" t="s">
        <v>718</v>
      </c>
      <c r="B378" s="33"/>
      <c r="C378" s="34"/>
      <c r="D378" s="36"/>
      <c r="E378" s="40">
        <f>SUM(E374:E377)</f>
        <v>60816702</v>
      </c>
      <c r="F378" s="40"/>
      <c r="G378" s="40">
        <f>SUM(G374:G377)</f>
        <v>2658079</v>
      </c>
      <c r="H378" s="40"/>
      <c r="I378" s="40">
        <f>+I374</f>
        <v>51760000</v>
      </c>
      <c r="J378" s="40"/>
      <c r="K378" s="40">
        <f>SUM(K374:K377)</f>
        <v>6398623</v>
      </c>
      <c r="L378" s="23"/>
    </row>
    <row r="379" spans="1:12" ht="18" customHeight="1">
      <c r="A379" s="39"/>
      <c r="B379" s="30"/>
      <c r="C379" s="23"/>
      <c r="D379" s="32"/>
      <c r="E379" s="38"/>
      <c r="F379" s="38"/>
      <c r="G379" s="38"/>
      <c r="H379" s="38"/>
      <c r="I379" s="38"/>
      <c r="J379" s="38"/>
      <c r="K379" s="38"/>
      <c r="L379" s="23" t="s">
        <v>662</v>
      </c>
    </row>
    <row r="380" spans="1:12" ht="18" customHeight="1">
      <c r="A380" s="41" t="s">
        <v>1628</v>
      </c>
      <c r="B380" s="37"/>
      <c r="C380" s="23"/>
      <c r="D380" s="23"/>
      <c r="E380" s="42"/>
      <c r="F380" s="54"/>
      <c r="G380" s="42"/>
      <c r="H380" s="54"/>
      <c r="I380" s="42"/>
      <c r="J380" s="54"/>
      <c r="K380" s="42"/>
      <c r="L380" s="28"/>
    </row>
    <row r="381" spans="1:12" ht="18" customHeight="1">
      <c r="A381" s="22" t="s">
        <v>1154</v>
      </c>
      <c r="B381" s="30"/>
      <c r="C381" s="23" t="s">
        <v>685</v>
      </c>
      <c r="D381" s="32">
        <v>1</v>
      </c>
      <c r="E381" s="38">
        <f t="shared" ref="E381:E393" si="22">+G381+I381+K381</f>
        <v>272915</v>
      </c>
      <c r="F381" s="38">
        <f>+인건비!$D$6</f>
        <v>272915</v>
      </c>
      <c r="G381" s="38">
        <f>TRUNC(D381*F381)</f>
        <v>272915</v>
      </c>
      <c r="H381" s="53"/>
      <c r="I381" s="53"/>
      <c r="J381" s="53"/>
      <c r="K381" s="53"/>
      <c r="L381" s="23"/>
    </row>
    <row r="382" spans="1:12" ht="18" customHeight="1">
      <c r="A382" s="22" t="s">
        <v>1163</v>
      </c>
      <c r="B382" s="30"/>
      <c r="C382" s="23" t="s">
        <v>685</v>
      </c>
      <c r="D382" s="32">
        <v>3</v>
      </c>
      <c r="E382" s="38">
        <f t="shared" si="22"/>
        <v>640488</v>
      </c>
      <c r="F382" s="38">
        <f>+인건비!$D$7</f>
        <v>213496</v>
      </c>
      <c r="G382" s="38">
        <f>TRUNC(D382*F382)</f>
        <v>640488</v>
      </c>
      <c r="H382" s="53"/>
      <c r="I382" s="53"/>
      <c r="J382" s="53"/>
      <c r="K382" s="53"/>
      <c r="L382" s="23"/>
    </row>
    <row r="383" spans="1:12">
      <c r="A383" s="22" t="s">
        <v>1181</v>
      </c>
      <c r="B383" s="30"/>
      <c r="C383" s="23" t="s">
        <v>685</v>
      </c>
      <c r="D383" s="32">
        <v>3</v>
      </c>
      <c r="E383" s="38">
        <f>+G383+I383+K383</f>
        <v>714777</v>
      </c>
      <c r="F383" s="38">
        <f>+인건비!$D$9</f>
        <v>238259</v>
      </c>
      <c r="G383" s="38">
        <f>TRUNC(D383*F383)</f>
        <v>714777</v>
      </c>
      <c r="H383" s="53"/>
      <c r="I383" s="53"/>
      <c r="J383" s="53"/>
      <c r="K383" s="53"/>
      <c r="L383" s="23"/>
    </row>
    <row r="384" spans="1:12">
      <c r="A384" s="22" t="s">
        <v>1167</v>
      </c>
      <c r="B384" s="30"/>
      <c r="C384" s="23" t="s">
        <v>685</v>
      </c>
      <c r="D384" s="32">
        <v>3</v>
      </c>
      <c r="E384" s="38">
        <f>+G384+I384+K384</f>
        <v>582087</v>
      </c>
      <c r="F384" s="38">
        <f>+인건비!$D$10</f>
        <v>194029</v>
      </c>
      <c r="G384" s="38">
        <f>TRUNC(D384*F384)</f>
        <v>582087</v>
      </c>
      <c r="H384" s="53"/>
      <c r="I384" s="53"/>
      <c r="J384" s="53"/>
      <c r="K384" s="53"/>
      <c r="L384" s="23"/>
    </row>
    <row r="385" spans="1:12" ht="18" customHeight="1">
      <c r="A385" s="22" t="s">
        <v>1317</v>
      </c>
      <c r="B385" s="23" t="s">
        <v>347</v>
      </c>
      <c r="C385" s="23" t="s">
        <v>781</v>
      </c>
      <c r="D385" s="32">
        <v>1</v>
      </c>
      <c r="E385" s="38">
        <f t="shared" si="22"/>
        <v>8000000</v>
      </c>
      <c r="F385" s="38"/>
      <c r="G385" s="38"/>
      <c r="H385" s="38">
        <f>+재료비!$K$179</f>
        <v>8000000</v>
      </c>
      <c r="I385" s="38">
        <f>TRUNC(D385*H385)</f>
        <v>8000000</v>
      </c>
      <c r="J385" s="38"/>
      <c r="K385" s="38"/>
      <c r="L385" s="23"/>
    </row>
    <row r="386" spans="1:12" ht="18" customHeight="1">
      <c r="A386" s="22" t="s">
        <v>150</v>
      </c>
      <c r="B386" s="23" t="s">
        <v>779</v>
      </c>
      <c r="C386" s="23" t="s">
        <v>780</v>
      </c>
      <c r="D386" s="32">
        <v>1</v>
      </c>
      <c r="E386" s="38">
        <f t="shared" si="22"/>
        <v>1500000</v>
      </c>
      <c r="F386" s="38"/>
      <c r="G386" s="38"/>
      <c r="H386" s="38">
        <f>+재료비!$K$181</f>
        <v>1500000</v>
      </c>
      <c r="I386" s="38">
        <f t="shared" ref="I386:I391" si="23">TRUNC(D386*H386)</f>
        <v>1500000</v>
      </c>
      <c r="J386" s="38"/>
      <c r="K386" s="38"/>
      <c r="L386" s="23"/>
    </row>
    <row r="387" spans="1:12" ht="18" customHeight="1">
      <c r="A387" s="22" t="s">
        <v>767</v>
      </c>
      <c r="B387" s="23" t="s">
        <v>759</v>
      </c>
      <c r="C387" s="23" t="s">
        <v>781</v>
      </c>
      <c r="D387" s="32">
        <v>1</v>
      </c>
      <c r="E387" s="38">
        <f t="shared" si="22"/>
        <v>2000000</v>
      </c>
      <c r="F387" s="38"/>
      <c r="G387" s="38"/>
      <c r="H387" s="38">
        <f>+재료비!$K$182</f>
        <v>2000000</v>
      </c>
      <c r="I387" s="38">
        <f t="shared" si="23"/>
        <v>2000000</v>
      </c>
      <c r="J387" s="38"/>
      <c r="K387" s="38"/>
      <c r="L387" s="23"/>
    </row>
    <row r="388" spans="1:12" ht="18" customHeight="1">
      <c r="A388" s="22" t="s">
        <v>774</v>
      </c>
      <c r="B388" s="23" t="s">
        <v>143</v>
      </c>
      <c r="C388" s="23" t="s">
        <v>663</v>
      </c>
      <c r="D388" s="32">
        <v>1</v>
      </c>
      <c r="E388" s="38">
        <f t="shared" si="22"/>
        <v>600000</v>
      </c>
      <c r="F388" s="38"/>
      <c r="G388" s="38"/>
      <c r="H388" s="38">
        <f>+재료비!$K$183</f>
        <v>600000</v>
      </c>
      <c r="I388" s="38">
        <f t="shared" si="23"/>
        <v>600000</v>
      </c>
      <c r="J388" s="38"/>
      <c r="K388" s="38"/>
      <c r="L388" s="23"/>
    </row>
    <row r="389" spans="1:12" ht="18" customHeight="1">
      <c r="A389" s="22" t="s">
        <v>1337</v>
      </c>
      <c r="B389" s="23" t="s">
        <v>1318</v>
      </c>
      <c r="C389" s="23" t="s">
        <v>671</v>
      </c>
      <c r="D389" s="32"/>
      <c r="E389" s="38">
        <f t="shared" si="22"/>
        <v>0</v>
      </c>
      <c r="F389" s="38"/>
      <c r="G389" s="38"/>
      <c r="H389" s="38">
        <f>+재료비!$K$331</f>
        <v>10000</v>
      </c>
      <c r="I389" s="38">
        <f t="shared" si="23"/>
        <v>0</v>
      </c>
      <c r="J389" s="38"/>
      <c r="K389" s="38"/>
      <c r="L389" s="30" t="s">
        <v>1274</v>
      </c>
    </row>
    <row r="390" spans="1:12" ht="18" customHeight="1">
      <c r="A390" s="22" t="s">
        <v>765</v>
      </c>
      <c r="B390" s="23" t="s">
        <v>127</v>
      </c>
      <c r="C390" s="23" t="s">
        <v>671</v>
      </c>
      <c r="D390" s="32"/>
      <c r="E390" s="38">
        <f t="shared" si="22"/>
        <v>0</v>
      </c>
      <c r="F390" s="38"/>
      <c r="G390" s="38"/>
      <c r="H390" s="38">
        <f>+재료비!$K$333</f>
        <v>1270</v>
      </c>
      <c r="I390" s="38">
        <f t="shared" si="23"/>
        <v>0</v>
      </c>
      <c r="J390" s="38"/>
      <c r="K390" s="38"/>
      <c r="L390" s="30" t="s">
        <v>1274</v>
      </c>
    </row>
    <row r="391" spans="1:12" ht="18" customHeight="1">
      <c r="A391" s="22" t="s">
        <v>36</v>
      </c>
      <c r="B391" s="23" t="s">
        <v>1320</v>
      </c>
      <c r="C391" s="23" t="s">
        <v>780</v>
      </c>
      <c r="D391" s="32">
        <v>1</v>
      </c>
      <c r="E391" s="38">
        <f t="shared" si="22"/>
        <v>355000</v>
      </c>
      <c r="F391" s="38"/>
      <c r="G391" s="38"/>
      <c r="H391" s="38">
        <f>+재료비!$K$184</f>
        <v>355000</v>
      </c>
      <c r="I391" s="38">
        <f t="shared" si="23"/>
        <v>355000</v>
      </c>
      <c r="J391" s="38"/>
      <c r="K391" s="38"/>
      <c r="L391" s="23"/>
    </row>
    <row r="392" spans="1:12" ht="18" customHeight="1">
      <c r="A392" s="22" t="s">
        <v>668</v>
      </c>
      <c r="B392" s="23" t="s">
        <v>1159</v>
      </c>
      <c r="C392" s="23" t="s">
        <v>666</v>
      </c>
      <c r="D392" s="32">
        <v>5</v>
      </c>
      <c r="E392" s="38">
        <f t="shared" si="22"/>
        <v>605000</v>
      </c>
      <c r="F392" s="38"/>
      <c r="G392" s="38"/>
      <c r="H392" s="38">
        <f>SUM(I385:I389)</f>
        <v>12100000</v>
      </c>
      <c r="I392" s="38">
        <f>TRUNC(D392/100*H392)</f>
        <v>605000</v>
      </c>
      <c r="J392" s="38"/>
      <c r="K392" s="38"/>
      <c r="L392" s="23"/>
    </row>
    <row r="393" spans="1:12" ht="18" customHeight="1">
      <c r="A393" s="22" t="s">
        <v>1315</v>
      </c>
      <c r="B393" s="23" t="s">
        <v>1173</v>
      </c>
      <c r="C393" s="23" t="s">
        <v>666</v>
      </c>
      <c r="D393" s="32">
        <v>3</v>
      </c>
      <c r="E393" s="38">
        <f t="shared" si="22"/>
        <v>66308</v>
      </c>
      <c r="F393" s="38"/>
      <c r="G393" s="38"/>
      <c r="H393" s="38"/>
      <c r="I393" s="38"/>
      <c r="J393" s="38">
        <f>SUM(G381:G384)</f>
        <v>2210267</v>
      </c>
      <c r="K393" s="38">
        <f>TRUNC(D393/100*J393)</f>
        <v>66308</v>
      </c>
      <c r="L393" s="23"/>
    </row>
    <row r="394" spans="1:12" ht="18" customHeight="1">
      <c r="A394" s="22" t="s">
        <v>701</v>
      </c>
      <c r="B394" s="23"/>
      <c r="C394" s="23"/>
      <c r="D394" s="32"/>
      <c r="E394" s="38">
        <f>SUM(E381:E393)</f>
        <v>15336575</v>
      </c>
      <c r="F394" s="38"/>
      <c r="G394" s="38">
        <f>SUM(G381:G393)</f>
        <v>2210267</v>
      </c>
      <c r="H394" s="38"/>
      <c r="I394" s="38">
        <f>SUM(I381:I393)</f>
        <v>13060000</v>
      </c>
      <c r="J394" s="38"/>
      <c r="K394" s="38">
        <f>SUM(K381:K393)</f>
        <v>66308</v>
      </c>
      <c r="L394" s="29"/>
    </row>
    <row r="395" spans="1:12" ht="18" customHeight="1">
      <c r="A395" s="22"/>
      <c r="B395" s="23"/>
      <c r="C395" s="23"/>
      <c r="D395" s="32"/>
      <c r="E395" s="38"/>
      <c r="F395" s="38"/>
      <c r="G395" s="38"/>
      <c r="H395" s="38"/>
      <c r="I395" s="38"/>
      <c r="J395" s="38"/>
      <c r="K395" s="38"/>
      <c r="L395" s="29"/>
    </row>
    <row r="396" spans="1:12" ht="18" customHeight="1">
      <c r="A396" s="39" t="s">
        <v>682</v>
      </c>
      <c r="B396" s="33" t="s">
        <v>1164</v>
      </c>
      <c r="C396" s="34"/>
      <c r="D396" s="35">
        <f>+집계표!$G$2</f>
        <v>1.1000000000000001</v>
      </c>
      <c r="E396" s="40">
        <f>(G396+I396+K396)</f>
        <v>2431293</v>
      </c>
      <c r="F396" s="40"/>
      <c r="G396" s="40"/>
      <c r="H396" s="40"/>
      <c r="I396" s="40"/>
      <c r="J396" s="40">
        <f>+G394</f>
        <v>2210267</v>
      </c>
      <c r="K396" s="40">
        <f>TRUNC(D396*J396)</f>
        <v>2431293</v>
      </c>
      <c r="L396" s="23"/>
    </row>
    <row r="397" spans="1:12" ht="18" customHeight="1">
      <c r="A397" s="39" t="s">
        <v>670</v>
      </c>
      <c r="B397" s="33" t="s">
        <v>425</v>
      </c>
      <c r="C397" s="34"/>
      <c r="D397" s="35">
        <f>+집계표!$H$2</f>
        <v>0.2</v>
      </c>
      <c r="E397" s="40">
        <f>(G397+I397+K397)</f>
        <v>928312</v>
      </c>
      <c r="F397" s="40"/>
      <c r="G397" s="40"/>
      <c r="H397" s="40"/>
      <c r="I397" s="40"/>
      <c r="J397" s="40">
        <f>+J396+K396</f>
        <v>4641560</v>
      </c>
      <c r="K397" s="40">
        <f>TRUNC(D397*J397)</f>
        <v>928312</v>
      </c>
      <c r="L397" s="23"/>
    </row>
    <row r="398" spans="1:12" ht="18" customHeight="1">
      <c r="A398" s="39" t="s">
        <v>718</v>
      </c>
      <c r="B398" s="33"/>
      <c r="C398" s="34"/>
      <c r="D398" s="36"/>
      <c r="E398" s="40">
        <f>SUM(E394:E397)</f>
        <v>18696180</v>
      </c>
      <c r="F398" s="40"/>
      <c r="G398" s="40">
        <f>SUM(G394:G397)</f>
        <v>2210267</v>
      </c>
      <c r="H398" s="40"/>
      <c r="I398" s="40">
        <f>+I394</f>
        <v>13060000</v>
      </c>
      <c r="J398" s="40"/>
      <c r="K398" s="40">
        <f>SUM(K394:K397)</f>
        <v>3425913</v>
      </c>
      <c r="L398" s="23"/>
    </row>
    <row r="399" spans="1:12" ht="18" customHeight="1">
      <c r="A399" s="39"/>
      <c r="B399" s="30"/>
      <c r="C399" s="23"/>
      <c r="D399" s="32"/>
      <c r="E399" s="38"/>
      <c r="F399" s="38"/>
      <c r="G399" s="38"/>
      <c r="H399" s="38"/>
      <c r="I399" s="38"/>
      <c r="J399" s="38"/>
      <c r="K399" s="38"/>
      <c r="L399" s="23" t="s">
        <v>662</v>
      </c>
    </row>
    <row r="400" spans="1:12" ht="18" customHeight="1">
      <c r="A400" s="41" t="s">
        <v>1630</v>
      </c>
      <c r="B400" s="37"/>
      <c r="C400" s="23"/>
      <c r="D400" s="23"/>
      <c r="E400" s="42"/>
      <c r="F400" s="54"/>
      <c r="G400" s="42"/>
      <c r="H400" s="54"/>
      <c r="I400" s="42"/>
      <c r="J400" s="54"/>
      <c r="K400" s="42"/>
      <c r="L400" s="28"/>
    </row>
    <row r="401" spans="1:12" ht="18" customHeight="1">
      <c r="A401" s="22" t="s">
        <v>1154</v>
      </c>
      <c r="B401" s="30"/>
      <c r="C401" s="23" t="s">
        <v>685</v>
      </c>
      <c r="D401" s="32">
        <v>1.5</v>
      </c>
      <c r="E401" s="38">
        <f t="shared" ref="E401:E413" si="24">+G401+I401+K401</f>
        <v>409372</v>
      </c>
      <c r="F401" s="38">
        <f>+인건비!$D$6</f>
        <v>272915</v>
      </c>
      <c r="G401" s="38">
        <f>TRUNC(D401*F401)</f>
        <v>409372</v>
      </c>
      <c r="H401" s="53"/>
      <c r="I401" s="53"/>
      <c r="J401" s="53"/>
      <c r="K401" s="53"/>
      <c r="L401" s="23"/>
    </row>
    <row r="402" spans="1:12" ht="18" customHeight="1">
      <c r="A402" s="22" t="s">
        <v>1163</v>
      </c>
      <c r="B402" s="30"/>
      <c r="C402" s="23" t="s">
        <v>685</v>
      </c>
      <c r="D402" s="32">
        <v>3</v>
      </c>
      <c r="E402" s="38">
        <f t="shared" si="24"/>
        <v>640488</v>
      </c>
      <c r="F402" s="38">
        <f>+인건비!$D$7</f>
        <v>213496</v>
      </c>
      <c r="G402" s="38">
        <f>TRUNC(D402*F402)</f>
        <v>640488</v>
      </c>
      <c r="H402" s="53"/>
      <c r="I402" s="53"/>
      <c r="J402" s="53"/>
      <c r="K402" s="53"/>
      <c r="L402" s="23"/>
    </row>
    <row r="403" spans="1:12">
      <c r="A403" s="22" t="s">
        <v>1181</v>
      </c>
      <c r="B403" s="30"/>
      <c r="C403" s="23" t="s">
        <v>685</v>
      </c>
      <c r="D403" s="32">
        <v>3</v>
      </c>
      <c r="E403" s="38">
        <f>+G403+I403+K403</f>
        <v>714777</v>
      </c>
      <c r="F403" s="38">
        <f>+인건비!$D$9</f>
        <v>238259</v>
      </c>
      <c r="G403" s="38">
        <f>TRUNC(D403*F403)</f>
        <v>714777</v>
      </c>
      <c r="H403" s="53"/>
      <c r="I403" s="53"/>
      <c r="J403" s="53"/>
      <c r="K403" s="53"/>
      <c r="L403" s="23"/>
    </row>
    <row r="404" spans="1:12">
      <c r="A404" s="22" t="s">
        <v>1167</v>
      </c>
      <c r="B404" s="30"/>
      <c r="C404" s="23" t="s">
        <v>685</v>
      </c>
      <c r="D404" s="32">
        <v>3</v>
      </c>
      <c r="E404" s="38">
        <f>+G404+I404+K404</f>
        <v>582087</v>
      </c>
      <c r="F404" s="38">
        <f>+인건비!$D$10</f>
        <v>194029</v>
      </c>
      <c r="G404" s="38">
        <f>TRUNC(D404*F404)</f>
        <v>582087</v>
      </c>
      <c r="H404" s="53"/>
      <c r="I404" s="53"/>
      <c r="J404" s="53"/>
      <c r="K404" s="53"/>
      <c r="L404" s="23"/>
    </row>
    <row r="405" spans="1:12" ht="18" customHeight="1">
      <c r="A405" s="22" t="s">
        <v>1317</v>
      </c>
      <c r="B405" s="23" t="s">
        <v>347</v>
      </c>
      <c r="C405" s="23" t="s">
        <v>781</v>
      </c>
      <c r="D405" s="32">
        <v>1</v>
      </c>
      <c r="E405" s="38">
        <f t="shared" si="24"/>
        <v>40000000</v>
      </c>
      <c r="F405" s="38"/>
      <c r="G405" s="38"/>
      <c r="H405" s="38">
        <f>+재료비!$K$180</f>
        <v>40000000</v>
      </c>
      <c r="I405" s="38">
        <f>TRUNC(D405*H405)</f>
        <v>40000000</v>
      </c>
      <c r="J405" s="38"/>
      <c r="K405" s="38"/>
      <c r="L405" s="23"/>
    </row>
    <row r="406" spans="1:12" ht="18" customHeight="1">
      <c r="A406" s="22" t="s">
        <v>150</v>
      </c>
      <c r="B406" s="23" t="s">
        <v>779</v>
      </c>
      <c r="C406" s="23" t="s">
        <v>780</v>
      </c>
      <c r="D406" s="32">
        <v>1</v>
      </c>
      <c r="E406" s="38">
        <f t="shared" si="24"/>
        <v>1500000</v>
      </c>
      <c r="F406" s="38"/>
      <c r="G406" s="38"/>
      <c r="H406" s="38">
        <f>+재료비!$K$181</f>
        <v>1500000</v>
      </c>
      <c r="I406" s="38">
        <f t="shared" ref="I406:I411" si="25">TRUNC(D406*H406)</f>
        <v>1500000</v>
      </c>
      <c r="J406" s="38"/>
      <c r="K406" s="38"/>
      <c r="L406" s="23"/>
    </row>
    <row r="407" spans="1:12" ht="18" customHeight="1">
      <c r="A407" s="22" t="s">
        <v>767</v>
      </c>
      <c r="B407" s="23" t="s">
        <v>759</v>
      </c>
      <c r="C407" s="23" t="s">
        <v>781</v>
      </c>
      <c r="D407" s="32">
        <v>1</v>
      </c>
      <c r="E407" s="38">
        <f t="shared" si="24"/>
        <v>2000000</v>
      </c>
      <c r="F407" s="38"/>
      <c r="G407" s="38"/>
      <c r="H407" s="38">
        <f>+재료비!$K$182</f>
        <v>2000000</v>
      </c>
      <c r="I407" s="38">
        <f t="shared" si="25"/>
        <v>2000000</v>
      </c>
      <c r="J407" s="38"/>
      <c r="K407" s="38"/>
      <c r="L407" s="23"/>
    </row>
    <row r="408" spans="1:12" ht="18" customHeight="1">
      <c r="A408" s="22" t="s">
        <v>774</v>
      </c>
      <c r="B408" s="23" t="s">
        <v>143</v>
      </c>
      <c r="C408" s="23" t="s">
        <v>663</v>
      </c>
      <c r="D408" s="32">
        <v>1</v>
      </c>
      <c r="E408" s="38">
        <f t="shared" si="24"/>
        <v>600000</v>
      </c>
      <c r="F408" s="38"/>
      <c r="G408" s="38"/>
      <c r="H408" s="38">
        <f>+재료비!$K$183</f>
        <v>600000</v>
      </c>
      <c r="I408" s="38">
        <f t="shared" si="25"/>
        <v>600000</v>
      </c>
      <c r="J408" s="38"/>
      <c r="K408" s="38"/>
      <c r="L408" s="23"/>
    </row>
    <row r="409" spans="1:12" ht="18" customHeight="1">
      <c r="A409" s="22" t="s">
        <v>1337</v>
      </c>
      <c r="B409" s="23" t="s">
        <v>1318</v>
      </c>
      <c r="C409" s="23" t="s">
        <v>671</v>
      </c>
      <c r="D409" s="32"/>
      <c r="E409" s="38">
        <f t="shared" si="24"/>
        <v>0</v>
      </c>
      <c r="F409" s="38"/>
      <c r="G409" s="38"/>
      <c r="H409" s="38">
        <f>+재료비!$K$331</f>
        <v>10000</v>
      </c>
      <c r="I409" s="38">
        <f t="shared" si="25"/>
        <v>0</v>
      </c>
      <c r="J409" s="38"/>
      <c r="K409" s="38"/>
      <c r="L409" s="30" t="s">
        <v>1274</v>
      </c>
    </row>
    <row r="410" spans="1:12" ht="18" customHeight="1">
      <c r="A410" s="22" t="s">
        <v>765</v>
      </c>
      <c r="B410" s="23" t="s">
        <v>127</v>
      </c>
      <c r="C410" s="23" t="s">
        <v>671</v>
      </c>
      <c r="D410" s="32"/>
      <c r="E410" s="38">
        <f t="shared" si="24"/>
        <v>0</v>
      </c>
      <c r="F410" s="38"/>
      <c r="G410" s="38"/>
      <c r="H410" s="38">
        <f>+재료비!$K$333</f>
        <v>1270</v>
      </c>
      <c r="I410" s="38">
        <f t="shared" si="25"/>
        <v>0</v>
      </c>
      <c r="J410" s="38"/>
      <c r="K410" s="38"/>
      <c r="L410" s="30" t="s">
        <v>1274</v>
      </c>
    </row>
    <row r="411" spans="1:12" ht="18" customHeight="1">
      <c r="A411" s="22" t="s">
        <v>36</v>
      </c>
      <c r="B411" s="23" t="s">
        <v>1320</v>
      </c>
      <c r="C411" s="23" t="s">
        <v>780</v>
      </c>
      <c r="D411" s="32">
        <v>1</v>
      </c>
      <c r="E411" s="38">
        <f t="shared" si="24"/>
        <v>355000</v>
      </c>
      <c r="F411" s="38"/>
      <c r="G411" s="38"/>
      <c r="H411" s="38">
        <f>+재료비!$K$184</f>
        <v>355000</v>
      </c>
      <c r="I411" s="38">
        <f t="shared" si="25"/>
        <v>355000</v>
      </c>
      <c r="J411" s="38"/>
      <c r="K411" s="38"/>
      <c r="L411" s="23"/>
    </row>
    <row r="412" spans="1:12" ht="18" customHeight="1">
      <c r="A412" s="22" t="s">
        <v>668</v>
      </c>
      <c r="B412" s="23" t="s">
        <v>1159</v>
      </c>
      <c r="C412" s="23" t="s">
        <v>666</v>
      </c>
      <c r="D412" s="32">
        <v>5</v>
      </c>
      <c r="E412" s="38">
        <f t="shared" si="24"/>
        <v>2205000</v>
      </c>
      <c r="F412" s="38"/>
      <c r="G412" s="38"/>
      <c r="H412" s="38">
        <f>SUM(I405:I409)</f>
        <v>44100000</v>
      </c>
      <c r="I412" s="38">
        <f>TRUNC(D412/100*H412)</f>
        <v>2205000</v>
      </c>
      <c r="J412" s="38"/>
      <c r="K412" s="38"/>
      <c r="L412" s="23"/>
    </row>
    <row r="413" spans="1:12" ht="18" customHeight="1">
      <c r="A413" s="22" t="s">
        <v>1315</v>
      </c>
      <c r="B413" s="23" t="s">
        <v>1173</v>
      </c>
      <c r="C413" s="23" t="s">
        <v>666</v>
      </c>
      <c r="D413" s="32">
        <v>3</v>
      </c>
      <c r="E413" s="38">
        <f t="shared" si="24"/>
        <v>70401</v>
      </c>
      <c r="F413" s="38"/>
      <c r="G413" s="38"/>
      <c r="H413" s="38"/>
      <c r="I413" s="38"/>
      <c r="J413" s="38">
        <f>SUM(G401:G404)</f>
        <v>2346724</v>
      </c>
      <c r="K413" s="38">
        <f>TRUNC(D413/100*J413)</f>
        <v>70401</v>
      </c>
      <c r="L413" s="23"/>
    </row>
    <row r="414" spans="1:12" ht="18" customHeight="1">
      <c r="A414" s="22" t="s">
        <v>701</v>
      </c>
      <c r="B414" s="23"/>
      <c r="C414" s="23"/>
      <c r="D414" s="32"/>
      <c r="E414" s="38">
        <f>SUM(E401:E413)</f>
        <v>49077125</v>
      </c>
      <c r="F414" s="38"/>
      <c r="G414" s="38">
        <f>SUM(G401:G413)</f>
        <v>2346724</v>
      </c>
      <c r="H414" s="38"/>
      <c r="I414" s="38">
        <f>SUM(I401:I413)</f>
        <v>46660000</v>
      </c>
      <c r="J414" s="38"/>
      <c r="K414" s="38">
        <f>SUM(K401:K413)</f>
        <v>70401</v>
      </c>
      <c r="L414" s="29"/>
    </row>
    <row r="415" spans="1:12" ht="18" customHeight="1">
      <c r="A415" s="22"/>
      <c r="B415" s="23"/>
      <c r="C415" s="23"/>
      <c r="D415" s="32"/>
      <c r="E415" s="38"/>
      <c r="F415" s="38"/>
      <c r="G415" s="38"/>
      <c r="H415" s="38"/>
      <c r="I415" s="38"/>
      <c r="J415" s="38"/>
      <c r="K415" s="38"/>
      <c r="L415" s="29"/>
    </row>
    <row r="416" spans="1:12" ht="18" customHeight="1">
      <c r="A416" s="39" t="s">
        <v>682</v>
      </c>
      <c r="B416" s="33" t="s">
        <v>1164</v>
      </c>
      <c r="C416" s="34"/>
      <c r="D416" s="35">
        <f>+집계표!$G$2</f>
        <v>1.1000000000000001</v>
      </c>
      <c r="E416" s="40">
        <f>(G416+I416+K416)</f>
        <v>2581396</v>
      </c>
      <c r="F416" s="40"/>
      <c r="G416" s="40"/>
      <c r="H416" s="40"/>
      <c r="I416" s="40"/>
      <c r="J416" s="40">
        <f>+G414</f>
        <v>2346724</v>
      </c>
      <c r="K416" s="40">
        <f>TRUNC(D416*J416)</f>
        <v>2581396</v>
      </c>
      <c r="L416" s="23"/>
    </row>
    <row r="417" spans="1:12" ht="18" customHeight="1">
      <c r="A417" s="39" t="s">
        <v>670</v>
      </c>
      <c r="B417" s="33" t="s">
        <v>425</v>
      </c>
      <c r="C417" s="34"/>
      <c r="D417" s="35">
        <f>+집계표!$H$2</f>
        <v>0.2</v>
      </c>
      <c r="E417" s="40">
        <f>(G417+I417+K417)</f>
        <v>985624</v>
      </c>
      <c r="F417" s="40"/>
      <c r="G417" s="40"/>
      <c r="H417" s="40"/>
      <c r="I417" s="40"/>
      <c r="J417" s="40">
        <f>+J416+K416</f>
        <v>4928120</v>
      </c>
      <c r="K417" s="40">
        <f>TRUNC(D417*J417)</f>
        <v>985624</v>
      </c>
      <c r="L417" s="23"/>
    </row>
    <row r="418" spans="1:12" ht="18" customHeight="1">
      <c r="A418" s="39" t="s">
        <v>718</v>
      </c>
      <c r="B418" s="33"/>
      <c r="C418" s="34"/>
      <c r="D418" s="36"/>
      <c r="E418" s="40">
        <f>SUM(E414:E417)</f>
        <v>52644145</v>
      </c>
      <c r="F418" s="40"/>
      <c r="G418" s="40">
        <f>SUM(G414:G417)</f>
        <v>2346724</v>
      </c>
      <c r="H418" s="40"/>
      <c r="I418" s="40">
        <f>+I414</f>
        <v>46660000</v>
      </c>
      <c r="J418" s="40"/>
      <c r="K418" s="40">
        <f>SUM(K414:K417)</f>
        <v>3637421</v>
      </c>
      <c r="L418" s="23"/>
    </row>
    <row r="419" spans="1:12" ht="18" customHeight="1">
      <c r="A419" s="39"/>
      <c r="B419" s="30"/>
      <c r="C419" s="23"/>
      <c r="D419" s="32"/>
      <c r="E419" s="38"/>
      <c r="F419" s="38"/>
      <c r="G419" s="38"/>
      <c r="H419" s="38"/>
      <c r="I419" s="38"/>
      <c r="J419" s="38"/>
      <c r="K419" s="38"/>
      <c r="L419" s="23" t="s">
        <v>662</v>
      </c>
    </row>
    <row r="420" spans="1:12">
      <c r="A420" s="43" t="s">
        <v>37</v>
      </c>
      <c r="B420" s="37"/>
      <c r="C420" s="23"/>
      <c r="D420" s="23"/>
      <c r="E420" s="38"/>
      <c r="F420" s="53"/>
      <c r="G420" s="38" t="s">
        <v>662</v>
      </c>
      <c r="H420" s="53"/>
      <c r="I420" s="38"/>
      <c r="J420" s="53"/>
      <c r="K420" s="38" t="s">
        <v>662</v>
      </c>
      <c r="L420" s="26"/>
    </row>
    <row r="421" spans="1:12" ht="17.25" customHeight="1">
      <c r="A421" s="41" t="s">
        <v>400</v>
      </c>
      <c r="B421" s="37"/>
      <c r="C421" s="23"/>
      <c r="D421" s="23"/>
      <c r="E421" s="42"/>
      <c r="F421" s="54"/>
      <c r="G421" s="42"/>
      <c r="H421" s="54"/>
      <c r="I421" s="42"/>
      <c r="J421" s="54"/>
      <c r="K421" s="42"/>
      <c r="L421" s="28"/>
    </row>
    <row r="422" spans="1:12">
      <c r="A422" s="22" t="s">
        <v>1154</v>
      </c>
      <c r="B422" s="30"/>
      <c r="C422" s="23" t="s">
        <v>685</v>
      </c>
      <c r="D422" s="59">
        <v>0.11</v>
      </c>
      <c r="E422" s="38">
        <f t="shared" ref="E422:E433" si="26">+G422+I422+K422</f>
        <v>30020</v>
      </c>
      <c r="F422" s="38">
        <f>+인건비!$D$6</f>
        <v>272915</v>
      </c>
      <c r="G422" s="38">
        <f>TRUNC(D422*F422)</f>
        <v>30020</v>
      </c>
      <c r="H422" s="53"/>
      <c r="I422" s="53"/>
      <c r="J422" s="53"/>
      <c r="K422" s="53"/>
      <c r="L422" s="23"/>
    </row>
    <row r="423" spans="1:12" ht="17.25" customHeight="1">
      <c r="A423" s="22" t="s">
        <v>678</v>
      </c>
      <c r="B423" s="23"/>
      <c r="C423" s="23" t="s">
        <v>685</v>
      </c>
      <c r="D423" s="59">
        <v>0.19</v>
      </c>
      <c r="E423" s="38">
        <f t="shared" si="26"/>
        <v>42457</v>
      </c>
      <c r="F423" s="38"/>
      <c r="G423" s="38"/>
      <c r="H423" s="38"/>
      <c r="I423" s="38"/>
      <c r="J423" s="38">
        <f>+인건비!$E$21</f>
        <v>223458</v>
      </c>
      <c r="K423" s="38">
        <f>TRUNC(D423*J423)</f>
        <v>42457</v>
      </c>
      <c r="L423" s="23"/>
    </row>
    <row r="424" spans="1:12" ht="17.25" customHeight="1">
      <c r="A424" s="22" t="s">
        <v>1187</v>
      </c>
      <c r="B424" s="23"/>
      <c r="C424" s="23" t="s">
        <v>685</v>
      </c>
      <c r="D424" s="59">
        <v>0.14000000000000001</v>
      </c>
      <c r="E424" s="38">
        <f t="shared" si="26"/>
        <v>29991</v>
      </c>
      <c r="F424" s="38"/>
      <c r="G424" s="38"/>
      <c r="H424" s="38"/>
      <c r="I424" s="38"/>
      <c r="J424" s="38">
        <f>+인건비!$E$18</f>
        <v>214222</v>
      </c>
      <c r="K424" s="38">
        <f>TRUNC(D424*J424)</f>
        <v>29991</v>
      </c>
      <c r="L424" s="23"/>
    </row>
    <row r="425" spans="1:12" ht="17.25" customHeight="1">
      <c r="A425" s="22" t="s">
        <v>1182</v>
      </c>
      <c r="B425" s="23"/>
      <c r="C425" s="23" t="s">
        <v>685</v>
      </c>
      <c r="D425" s="59">
        <v>0.19</v>
      </c>
      <c r="E425" s="38">
        <f t="shared" si="26"/>
        <v>31453</v>
      </c>
      <c r="F425" s="38"/>
      <c r="G425" s="38"/>
      <c r="H425" s="38"/>
      <c r="I425" s="38"/>
      <c r="J425" s="38">
        <f>+인건비!$E$17</f>
        <v>165545</v>
      </c>
      <c r="K425" s="38">
        <f>TRUNC(D425*J425)</f>
        <v>31453</v>
      </c>
      <c r="L425" s="23"/>
    </row>
    <row r="426" spans="1:12" ht="17.25" customHeight="1">
      <c r="A426" s="22" t="s">
        <v>1319</v>
      </c>
      <c r="B426" s="23" t="s">
        <v>350</v>
      </c>
      <c r="C426" s="23" t="s">
        <v>665</v>
      </c>
      <c r="D426" s="59">
        <v>0.01</v>
      </c>
      <c r="E426" s="38">
        <f t="shared" si="26"/>
        <v>850</v>
      </c>
      <c r="F426" s="38"/>
      <c r="G426" s="38"/>
      <c r="H426" s="38">
        <f>+재료비!$K$35</f>
        <v>85000</v>
      </c>
      <c r="I426" s="38">
        <f t="shared" ref="I426:I431" si="27">TRUNC(D426*H426)</f>
        <v>850</v>
      </c>
      <c r="J426" s="38"/>
      <c r="K426" s="38"/>
      <c r="L426" s="23"/>
    </row>
    <row r="427" spans="1:12" ht="17.25" customHeight="1">
      <c r="A427" s="22" t="s">
        <v>1131</v>
      </c>
      <c r="B427" s="23" t="s">
        <v>680</v>
      </c>
      <c r="C427" s="23" t="s">
        <v>665</v>
      </c>
      <c r="D427" s="59">
        <v>2.5000000000000001E-2</v>
      </c>
      <c r="E427" s="38">
        <f t="shared" si="26"/>
        <v>575</v>
      </c>
      <c r="F427" s="38"/>
      <c r="G427" s="38"/>
      <c r="H427" s="38">
        <f>+재료비!$K$55</f>
        <v>23000</v>
      </c>
      <c r="I427" s="38">
        <f t="shared" si="27"/>
        <v>575</v>
      </c>
      <c r="J427" s="38"/>
      <c r="K427" s="38"/>
      <c r="L427" s="23"/>
    </row>
    <row r="428" spans="1:12" ht="17.25" customHeight="1">
      <c r="A428" s="22" t="s">
        <v>420</v>
      </c>
      <c r="B428" s="23" t="s">
        <v>680</v>
      </c>
      <c r="C428" s="23" t="s">
        <v>665</v>
      </c>
      <c r="D428" s="59">
        <v>0.01</v>
      </c>
      <c r="E428" s="38">
        <f t="shared" si="26"/>
        <v>400</v>
      </c>
      <c r="F428" s="38"/>
      <c r="G428" s="38"/>
      <c r="H428" s="38">
        <f>+재료비!$K$47</f>
        <v>40000</v>
      </c>
      <c r="I428" s="38">
        <f t="shared" si="27"/>
        <v>400</v>
      </c>
      <c r="J428" s="38"/>
      <c r="K428" s="38"/>
      <c r="L428" s="23"/>
    </row>
    <row r="429" spans="1:12" ht="17.25" customHeight="1">
      <c r="A429" s="22" t="s">
        <v>418</v>
      </c>
      <c r="B429" s="23" t="s">
        <v>680</v>
      </c>
      <c r="C429" s="23" t="s">
        <v>665</v>
      </c>
      <c r="D429" s="59">
        <v>0.01</v>
      </c>
      <c r="E429" s="38">
        <f t="shared" si="26"/>
        <v>300</v>
      </c>
      <c r="F429" s="38"/>
      <c r="G429" s="38"/>
      <c r="H429" s="38">
        <f>+재료비!$K$51</f>
        <v>30000</v>
      </c>
      <c r="I429" s="38">
        <f t="shared" si="27"/>
        <v>300</v>
      </c>
      <c r="J429" s="38"/>
      <c r="K429" s="38"/>
      <c r="L429" s="23"/>
    </row>
    <row r="430" spans="1:12" ht="17.25" customHeight="1">
      <c r="A430" s="22" t="s">
        <v>1136</v>
      </c>
      <c r="B430" s="23" t="s">
        <v>351</v>
      </c>
      <c r="C430" s="23" t="s">
        <v>665</v>
      </c>
      <c r="D430" s="59">
        <v>0.01</v>
      </c>
      <c r="E430" s="38">
        <f t="shared" si="26"/>
        <v>850</v>
      </c>
      <c r="F430" s="38"/>
      <c r="G430" s="38"/>
      <c r="H430" s="38">
        <f>+재료비!$K$43</f>
        <v>85000</v>
      </c>
      <c r="I430" s="38">
        <f t="shared" si="27"/>
        <v>850</v>
      </c>
      <c r="J430" s="38"/>
      <c r="K430" s="38"/>
      <c r="L430" s="23"/>
    </row>
    <row r="431" spans="1:12" ht="17.25" customHeight="1">
      <c r="A431" s="22" t="s">
        <v>681</v>
      </c>
      <c r="B431" s="23"/>
      <c r="C431" s="23" t="s">
        <v>739</v>
      </c>
      <c r="D431" s="32">
        <v>4.7</v>
      </c>
      <c r="E431" s="38">
        <f t="shared" si="26"/>
        <v>7078</v>
      </c>
      <c r="F431" s="38"/>
      <c r="G431" s="38"/>
      <c r="H431" s="38">
        <f>+재료비!$K$7</f>
        <v>1506</v>
      </c>
      <c r="I431" s="38">
        <f t="shared" si="27"/>
        <v>7078</v>
      </c>
      <c r="J431" s="38"/>
      <c r="K431" s="38"/>
      <c r="L431" s="23"/>
    </row>
    <row r="432" spans="1:12" ht="17.25" customHeight="1">
      <c r="A432" s="22" t="s">
        <v>668</v>
      </c>
      <c r="B432" s="23" t="s">
        <v>1327</v>
      </c>
      <c r="C432" s="23" t="s">
        <v>666</v>
      </c>
      <c r="D432" s="32">
        <v>16</v>
      </c>
      <c r="E432" s="38">
        <f t="shared" si="26"/>
        <v>1132</v>
      </c>
      <c r="F432" s="38"/>
      <c r="G432" s="38"/>
      <c r="H432" s="38">
        <f>+I431</f>
        <v>7078</v>
      </c>
      <c r="I432" s="38">
        <f>TRUNC(D432/100*H432)</f>
        <v>1132</v>
      </c>
      <c r="J432" s="38"/>
      <c r="K432" s="38"/>
      <c r="L432" s="23"/>
    </row>
    <row r="433" spans="1:12" ht="17.25" customHeight="1">
      <c r="A433" s="22" t="s">
        <v>1354</v>
      </c>
      <c r="B433" s="23" t="s">
        <v>864</v>
      </c>
      <c r="C433" s="23" t="s">
        <v>770</v>
      </c>
      <c r="D433" s="59">
        <v>0.82</v>
      </c>
      <c r="E433" s="38">
        <f t="shared" si="26"/>
        <v>22993</v>
      </c>
      <c r="F433" s="38"/>
      <c r="G433" s="38"/>
      <c r="H433" s="38"/>
      <c r="I433" s="38"/>
      <c r="J433" s="38">
        <f>+기계손료!$J$40</f>
        <v>28041</v>
      </c>
      <c r="K433" s="38">
        <f>TRUNC(D433*J433)</f>
        <v>22993</v>
      </c>
      <c r="L433" s="23"/>
    </row>
    <row r="434" spans="1:12">
      <c r="A434" s="22" t="s">
        <v>701</v>
      </c>
      <c r="B434" s="23"/>
      <c r="C434" s="23"/>
      <c r="D434" s="32"/>
      <c r="E434" s="38">
        <f>SUM(E422:E433)</f>
        <v>168099</v>
      </c>
      <c r="F434" s="38"/>
      <c r="G434" s="38">
        <f>SUM(G422:G433)</f>
        <v>30020</v>
      </c>
      <c r="H434" s="38"/>
      <c r="I434" s="38">
        <f>SUM(I422:I433)</f>
        <v>11185</v>
      </c>
      <c r="J434" s="38"/>
      <c r="K434" s="38">
        <f>SUM(K422:K433)</f>
        <v>126894</v>
      </c>
      <c r="L434" s="29"/>
    </row>
    <row r="435" spans="1:12">
      <c r="A435" s="22"/>
      <c r="B435" s="23"/>
      <c r="C435" s="23"/>
      <c r="D435" s="32"/>
      <c r="E435" s="38"/>
      <c r="F435" s="38"/>
      <c r="G435" s="38"/>
      <c r="H435" s="38"/>
      <c r="I435" s="38"/>
      <c r="J435" s="38"/>
      <c r="K435" s="38"/>
      <c r="L435" s="29"/>
    </row>
    <row r="436" spans="1:12">
      <c r="A436" s="39" t="s">
        <v>682</v>
      </c>
      <c r="B436" s="33" t="s">
        <v>1164</v>
      </c>
      <c r="C436" s="34"/>
      <c r="D436" s="35">
        <f>+집계표!$G$2</f>
        <v>1.1000000000000001</v>
      </c>
      <c r="E436" s="40">
        <f>(G436+I436+K436)</f>
        <v>33022</v>
      </c>
      <c r="F436" s="40"/>
      <c r="G436" s="40"/>
      <c r="H436" s="40"/>
      <c r="I436" s="40"/>
      <c r="J436" s="40">
        <f>+G434</f>
        <v>30020</v>
      </c>
      <c r="K436" s="40">
        <f>TRUNC(D436*J436)</f>
        <v>33022</v>
      </c>
      <c r="L436" s="23"/>
    </row>
    <row r="437" spans="1:12">
      <c r="A437" s="39" t="s">
        <v>670</v>
      </c>
      <c r="B437" s="33" t="s">
        <v>425</v>
      </c>
      <c r="C437" s="34"/>
      <c r="D437" s="35">
        <f>+집계표!$H$2</f>
        <v>0.2</v>
      </c>
      <c r="E437" s="40">
        <f>(G437+I437+K437)</f>
        <v>12608</v>
      </c>
      <c r="F437" s="40"/>
      <c r="G437" s="40"/>
      <c r="H437" s="40"/>
      <c r="I437" s="40"/>
      <c r="J437" s="40">
        <f>+J436+K436</f>
        <v>63042</v>
      </c>
      <c r="K437" s="40">
        <f>TRUNC(D437*J437)</f>
        <v>12608</v>
      </c>
      <c r="L437" s="23"/>
    </row>
    <row r="438" spans="1:12">
      <c r="A438" s="39" t="s">
        <v>718</v>
      </c>
      <c r="B438" s="33"/>
      <c r="C438" s="34"/>
      <c r="D438" s="36"/>
      <c r="E438" s="40">
        <f>SUM(E434:E437)</f>
        <v>213729</v>
      </c>
      <c r="F438" s="40"/>
      <c r="G438" s="40">
        <f>SUM(G434:G437)</f>
        <v>30020</v>
      </c>
      <c r="H438" s="40"/>
      <c r="I438" s="40">
        <f>+I434</f>
        <v>11185</v>
      </c>
      <c r="J438" s="40"/>
      <c r="K438" s="40">
        <f>SUM(K434:K437)</f>
        <v>172524</v>
      </c>
      <c r="L438" s="23"/>
    </row>
    <row r="439" spans="1:12" ht="17.25" customHeight="1">
      <c r="A439" s="39"/>
      <c r="B439" s="30"/>
      <c r="C439" s="23"/>
      <c r="D439" s="32"/>
      <c r="E439" s="38"/>
      <c r="F439" s="38"/>
      <c r="G439" s="38"/>
      <c r="H439" s="38"/>
      <c r="I439" s="38"/>
      <c r="J439" s="38"/>
      <c r="K439" s="38"/>
      <c r="L439" s="23" t="s">
        <v>662</v>
      </c>
    </row>
    <row r="440" spans="1:12" ht="17.25" customHeight="1">
      <c r="A440" s="41" t="s">
        <v>401</v>
      </c>
      <c r="B440" s="37"/>
      <c r="C440" s="23"/>
      <c r="D440" s="23"/>
      <c r="E440" s="42"/>
      <c r="F440" s="54"/>
      <c r="G440" s="42"/>
      <c r="H440" s="54"/>
      <c r="I440" s="42"/>
      <c r="J440" s="54"/>
      <c r="K440" s="42"/>
      <c r="L440" s="28"/>
    </row>
    <row r="441" spans="1:12">
      <c r="A441" s="22" t="s">
        <v>1154</v>
      </c>
      <c r="B441" s="30"/>
      <c r="C441" s="23" t="s">
        <v>685</v>
      </c>
      <c r="D441" s="59">
        <v>0.12</v>
      </c>
      <c r="E441" s="38">
        <f t="shared" ref="E441:E452" si="28">+G441+I441+K441</f>
        <v>32749</v>
      </c>
      <c r="F441" s="38">
        <f>+인건비!$D$6</f>
        <v>272915</v>
      </c>
      <c r="G441" s="38">
        <f>TRUNC(D441*F441)</f>
        <v>32749</v>
      </c>
      <c r="H441" s="53"/>
      <c r="I441" s="53"/>
      <c r="J441" s="53"/>
      <c r="K441" s="53"/>
      <c r="L441" s="23"/>
    </row>
    <row r="442" spans="1:12" ht="17.25" customHeight="1">
      <c r="A442" s="22" t="s">
        <v>678</v>
      </c>
      <c r="B442" s="23"/>
      <c r="C442" s="23" t="s">
        <v>685</v>
      </c>
      <c r="D442" s="59">
        <v>0.23</v>
      </c>
      <c r="E442" s="38">
        <f t="shared" si="28"/>
        <v>51395</v>
      </c>
      <c r="F442" s="38"/>
      <c r="G442" s="38"/>
      <c r="H442" s="38"/>
      <c r="I442" s="38"/>
      <c r="J442" s="38">
        <f>+인건비!$E$21</f>
        <v>223458</v>
      </c>
      <c r="K442" s="38">
        <f>TRUNC(D442*J442)</f>
        <v>51395</v>
      </c>
      <c r="L442" s="23"/>
    </row>
    <row r="443" spans="1:12" ht="17.25" customHeight="1">
      <c r="A443" s="22" t="s">
        <v>1187</v>
      </c>
      <c r="B443" s="23"/>
      <c r="C443" s="23" t="s">
        <v>685</v>
      </c>
      <c r="D443" s="59">
        <v>0.16</v>
      </c>
      <c r="E443" s="38">
        <f t="shared" si="28"/>
        <v>34275</v>
      </c>
      <c r="F443" s="38"/>
      <c r="G443" s="38"/>
      <c r="H443" s="38"/>
      <c r="I443" s="38"/>
      <c r="J443" s="38">
        <f>+인건비!$E$18</f>
        <v>214222</v>
      </c>
      <c r="K443" s="38">
        <f>TRUNC(D443*J443)</f>
        <v>34275</v>
      </c>
      <c r="L443" s="23"/>
    </row>
    <row r="444" spans="1:12" ht="17.25" customHeight="1">
      <c r="A444" s="22" t="s">
        <v>1182</v>
      </c>
      <c r="B444" s="23"/>
      <c r="C444" s="23" t="s">
        <v>685</v>
      </c>
      <c r="D444" s="59">
        <v>0.23</v>
      </c>
      <c r="E444" s="38">
        <f t="shared" si="28"/>
        <v>38075</v>
      </c>
      <c r="F444" s="38"/>
      <c r="G444" s="38"/>
      <c r="H444" s="38"/>
      <c r="I444" s="38"/>
      <c r="J444" s="38">
        <f>+인건비!$E$17</f>
        <v>165545</v>
      </c>
      <c r="K444" s="38">
        <f>TRUNC(D444*J444)</f>
        <v>38075</v>
      </c>
      <c r="L444" s="23"/>
    </row>
    <row r="445" spans="1:12" ht="17.25" customHeight="1">
      <c r="A445" s="22" t="s">
        <v>1319</v>
      </c>
      <c r="B445" s="23" t="s">
        <v>350</v>
      </c>
      <c r="C445" s="23" t="s">
        <v>665</v>
      </c>
      <c r="D445" s="31">
        <v>2.5000000000000001E-2</v>
      </c>
      <c r="E445" s="38">
        <f t="shared" si="28"/>
        <v>2125</v>
      </c>
      <c r="F445" s="38"/>
      <c r="G445" s="38"/>
      <c r="H445" s="38">
        <f>+재료비!$K$35</f>
        <v>85000</v>
      </c>
      <c r="I445" s="38">
        <f t="shared" ref="I445:I450" si="29">TRUNC(D445*H445)</f>
        <v>2125</v>
      </c>
      <c r="J445" s="38"/>
      <c r="K445" s="38"/>
      <c r="L445" s="23"/>
    </row>
    <row r="446" spans="1:12" ht="17.25" customHeight="1">
      <c r="A446" s="22" t="s">
        <v>1131</v>
      </c>
      <c r="B446" s="23" t="s">
        <v>680</v>
      </c>
      <c r="C446" s="23" t="s">
        <v>665</v>
      </c>
      <c r="D446" s="59">
        <v>0.05</v>
      </c>
      <c r="E446" s="38">
        <f t="shared" si="28"/>
        <v>1150</v>
      </c>
      <c r="F446" s="38"/>
      <c r="G446" s="38"/>
      <c r="H446" s="38">
        <f>+재료비!$K$55</f>
        <v>23000</v>
      </c>
      <c r="I446" s="38">
        <f t="shared" si="29"/>
        <v>1150</v>
      </c>
      <c r="J446" s="38"/>
      <c r="K446" s="38"/>
      <c r="L446" s="23"/>
    </row>
    <row r="447" spans="1:12" ht="17.25" customHeight="1">
      <c r="A447" s="22" t="s">
        <v>420</v>
      </c>
      <c r="B447" s="23" t="s">
        <v>680</v>
      </c>
      <c r="C447" s="23" t="s">
        <v>665</v>
      </c>
      <c r="D447" s="31">
        <v>2.5000000000000001E-2</v>
      </c>
      <c r="E447" s="38">
        <f t="shared" si="28"/>
        <v>1000</v>
      </c>
      <c r="F447" s="38"/>
      <c r="G447" s="38"/>
      <c r="H447" s="38">
        <f>+재료비!$K$47</f>
        <v>40000</v>
      </c>
      <c r="I447" s="38">
        <f t="shared" si="29"/>
        <v>1000</v>
      </c>
      <c r="J447" s="38"/>
      <c r="K447" s="38"/>
      <c r="L447" s="23"/>
    </row>
    <row r="448" spans="1:12" ht="17.25" customHeight="1">
      <c r="A448" s="22" t="s">
        <v>418</v>
      </c>
      <c r="B448" s="23" t="s">
        <v>680</v>
      </c>
      <c r="C448" s="23" t="s">
        <v>665</v>
      </c>
      <c r="D448" s="31">
        <v>2.5000000000000001E-2</v>
      </c>
      <c r="E448" s="38">
        <f t="shared" si="28"/>
        <v>750</v>
      </c>
      <c r="F448" s="38"/>
      <c r="G448" s="38"/>
      <c r="H448" s="38">
        <f>+재료비!$K$51</f>
        <v>30000</v>
      </c>
      <c r="I448" s="38">
        <f t="shared" si="29"/>
        <v>750</v>
      </c>
      <c r="J448" s="38"/>
      <c r="K448" s="38"/>
      <c r="L448" s="23"/>
    </row>
    <row r="449" spans="1:12" ht="17.25" customHeight="1">
      <c r="A449" s="22" t="s">
        <v>1136</v>
      </c>
      <c r="B449" s="23" t="s">
        <v>351</v>
      </c>
      <c r="C449" s="23" t="s">
        <v>665</v>
      </c>
      <c r="D449" s="31">
        <v>2.5000000000000001E-2</v>
      </c>
      <c r="E449" s="38">
        <f t="shared" si="28"/>
        <v>2125</v>
      </c>
      <c r="F449" s="38"/>
      <c r="G449" s="38"/>
      <c r="H449" s="38">
        <f>+재료비!$K$43</f>
        <v>85000</v>
      </c>
      <c r="I449" s="38">
        <f t="shared" si="29"/>
        <v>2125</v>
      </c>
      <c r="J449" s="38"/>
      <c r="K449" s="38"/>
      <c r="L449" s="23"/>
    </row>
    <row r="450" spans="1:12" ht="17.25" customHeight="1">
      <c r="A450" s="22" t="s">
        <v>681</v>
      </c>
      <c r="B450" s="23"/>
      <c r="C450" s="23" t="s">
        <v>739</v>
      </c>
      <c r="D450" s="32">
        <v>5.8</v>
      </c>
      <c r="E450" s="38">
        <f t="shared" si="28"/>
        <v>8734</v>
      </c>
      <c r="F450" s="38"/>
      <c r="G450" s="38"/>
      <c r="H450" s="38">
        <f>+재료비!$K$7</f>
        <v>1506</v>
      </c>
      <c r="I450" s="38">
        <f t="shared" si="29"/>
        <v>8734</v>
      </c>
      <c r="J450" s="38"/>
      <c r="K450" s="38"/>
      <c r="L450" s="23"/>
    </row>
    <row r="451" spans="1:12" ht="17.25" customHeight="1">
      <c r="A451" s="22" t="s">
        <v>668</v>
      </c>
      <c r="B451" s="23" t="s">
        <v>1327</v>
      </c>
      <c r="C451" s="23" t="s">
        <v>666</v>
      </c>
      <c r="D451" s="32">
        <v>16</v>
      </c>
      <c r="E451" s="38">
        <f t="shared" si="28"/>
        <v>1397</v>
      </c>
      <c r="F451" s="38"/>
      <c r="G451" s="38"/>
      <c r="H451" s="38">
        <f>+I450</f>
        <v>8734</v>
      </c>
      <c r="I451" s="38">
        <f>TRUNC(D451/100*H451)</f>
        <v>1397</v>
      </c>
      <c r="J451" s="38"/>
      <c r="K451" s="38"/>
      <c r="L451" s="23"/>
    </row>
    <row r="452" spans="1:12" ht="17.25" customHeight="1">
      <c r="A452" s="22" t="s">
        <v>1354</v>
      </c>
      <c r="B452" s="23" t="s">
        <v>864</v>
      </c>
      <c r="C452" s="23" t="s">
        <v>770</v>
      </c>
      <c r="D452" s="32">
        <v>1</v>
      </c>
      <c r="E452" s="38">
        <f t="shared" si="28"/>
        <v>28041</v>
      </c>
      <c r="F452" s="38"/>
      <c r="G452" s="38"/>
      <c r="H452" s="38"/>
      <c r="I452" s="38"/>
      <c r="J452" s="38">
        <f>+기계손료!$J$40</f>
        <v>28041</v>
      </c>
      <c r="K452" s="38">
        <f>TRUNC(D452*J452)</f>
        <v>28041</v>
      </c>
      <c r="L452" s="23"/>
    </row>
    <row r="453" spans="1:12">
      <c r="A453" s="22" t="s">
        <v>701</v>
      </c>
      <c r="B453" s="23"/>
      <c r="C453" s="23"/>
      <c r="D453" s="32"/>
      <c r="E453" s="38">
        <f>SUM(E441:E452)</f>
        <v>201816</v>
      </c>
      <c r="F453" s="38"/>
      <c r="G453" s="38">
        <f>SUM(G441:G452)</f>
        <v>32749</v>
      </c>
      <c r="H453" s="38"/>
      <c r="I453" s="38">
        <f>SUM(I441:I452)</f>
        <v>17281</v>
      </c>
      <c r="J453" s="38"/>
      <c r="K453" s="38">
        <f>SUM(K441:K452)</f>
        <v>151786</v>
      </c>
      <c r="L453" s="29"/>
    </row>
    <row r="454" spans="1:12">
      <c r="A454" s="22"/>
      <c r="B454" s="23"/>
      <c r="C454" s="23"/>
      <c r="D454" s="32"/>
      <c r="E454" s="38"/>
      <c r="F454" s="38"/>
      <c r="G454" s="38"/>
      <c r="H454" s="38"/>
      <c r="I454" s="38"/>
      <c r="J454" s="38"/>
      <c r="K454" s="38"/>
      <c r="L454" s="29"/>
    </row>
    <row r="455" spans="1:12">
      <c r="A455" s="39" t="s">
        <v>682</v>
      </c>
      <c r="B455" s="33" t="s">
        <v>1164</v>
      </c>
      <c r="C455" s="34"/>
      <c r="D455" s="35">
        <f>+집계표!$G$2</f>
        <v>1.1000000000000001</v>
      </c>
      <c r="E455" s="40">
        <f>(G455+I455+K455)</f>
        <v>36023</v>
      </c>
      <c r="F455" s="40"/>
      <c r="G455" s="40"/>
      <c r="H455" s="40"/>
      <c r="I455" s="40"/>
      <c r="J455" s="40">
        <f>+G453</f>
        <v>32749</v>
      </c>
      <c r="K455" s="40">
        <f>TRUNC(D455*J455)</f>
        <v>36023</v>
      </c>
      <c r="L455" s="23"/>
    </row>
    <row r="456" spans="1:12">
      <c r="A456" s="39" t="s">
        <v>670</v>
      </c>
      <c r="B456" s="33" t="s">
        <v>425</v>
      </c>
      <c r="C456" s="34"/>
      <c r="D456" s="35">
        <f>+집계표!$H$2</f>
        <v>0.2</v>
      </c>
      <c r="E456" s="40">
        <f>(G456+I456+K456)</f>
        <v>13754</v>
      </c>
      <c r="F456" s="40"/>
      <c r="G456" s="40"/>
      <c r="H456" s="40"/>
      <c r="I456" s="40"/>
      <c r="J456" s="40">
        <f>+J455+K455</f>
        <v>68772</v>
      </c>
      <c r="K456" s="40">
        <f>TRUNC(D456*J456)</f>
        <v>13754</v>
      </c>
      <c r="L456" s="23"/>
    </row>
    <row r="457" spans="1:12">
      <c r="A457" s="39" t="s">
        <v>718</v>
      </c>
      <c r="B457" s="33"/>
      <c r="C457" s="34"/>
      <c r="D457" s="36"/>
      <c r="E457" s="40">
        <f>SUM(E453:E456)</f>
        <v>251593</v>
      </c>
      <c r="F457" s="40"/>
      <c r="G457" s="40">
        <f>SUM(G453:G456)</f>
        <v>32749</v>
      </c>
      <c r="H457" s="40"/>
      <c r="I457" s="40">
        <f>+I453</f>
        <v>17281</v>
      </c>
      <c r="J457" s="40"/>
      <c r="K457" s="40">
        <f>SUM(K453:K456)</f>
        <v>201563</v>
      </c>
      <c r="L457" s="23"/>
    </row>
    <row r="458" spans="1:12" ht="17.25" customHeight="1">
      <c r="A458" s="39"/>
      <c r="B458" s="30"/>
      <c r="C458" s="23"/>
      <c r="D458" s="32"/>
      <c r="E458" s="38"/>
      <c r="F458" s="38"/>
      <c r="G458" s="38"/>
      <c r="H458" s="53"/>
      <c r="I458" s="38"/>
      <c r="J458" s="38"/>
      <c r="K458" s="38"/>
      <c r="L458" s="23"/>
    </row>
    <row r="459" spans="1:12" ht="17.25" customHeight="1">
      <c r="A459" s="41" t="s">
        <v>525</v>
      </c>
      <c r="B459" s="37"/>
      <c r="C459" s="23"/>
      <c r="D459" s="23"/>
      <c r="E459" s="42"/>
      <c r="F459" s="54"/>
      <c r="G459" s="42"/>
      <c r="H459" s="54"/>
      <c r="I459" s="42"/>
      <c r="J459" s="54"/>
      <c r="K459" s="42"/>
      <c r="L459" s="28"/>
    </row>
    <row r="460" spans="1:12">
      <c r="A460" s="22" t="s">
        <v>1154</v>
      </c>
      <c r="B460" s="30"/>
      <c r="C460" s="23" t="s">
        <v>685</v>
      </c>
      <c r="D460" s="59">
        <v>0.26</v>
      </c>
      <c r="E460" s="38">
        <f t="shared" ref="E460:E471" si="30">+G460+I460+K460</f>
        <v>70957</v>
      </c>
      <c r="F460" s="38">
        <f>+인건비!$D$6</f>
        <v>272915</v>
      </c>
      <c r="G460" s="38">
        <f>TRUNC(D460*F460)</f>
        <v>70957</v>
      </c>
      <c r="H460" s="53"/>
      <c r="I460" s="53"/>
      <c r="J460" s="53"/>
      <c r="K460" s="53"/>
      <c r="L460" s="23"/>
    </row>
    <row r="461" spans="1:12" ht="17.25" customHeight="1">
      <c r="A461" s="22" t="s">
        <v>678</v>
      </c>
      <c r="B461" s="23"/>
      <c r="C461" s="23" t="s">
        <v>685</v>
      </c>
      <c r="D461" s="59">
        <v>0.41</v>
      </c>
      <c r="E461" s="38">
        <f t="shared" si="30"/>
        <v>91617</v>
      </c>
      <c r="F461" s="38"/>
      <c r="G461" s="38"/>
      <c r="H461" s="38"/>
      <c r="I461" s="38"/>
      <c r="J461" s="38">
        <f>+인건비!$E$21</f>
        <v>223458</v>
      </c>
      <c r="K461" s="38">
        <f>TRUNC(D461*J461)</f>
        <v>91617</v>
      </c>
      <c r="L461" s="23"/>
    </row>
    <row r="462" spans="1:12" ht="17.25" customHeight="1">
      <c r="A462" s="22" t="s">
        <v>1187</v>
      </c>
      <c r="B462" s="23"/>
      <c r="C462" s="23" t="s">
        <v>685</v>
      </c>
      <c r="D462" s="59">
        <v>0.35</v>
      </c>
      <c r="E462" s="38">
        <f t="shared" si="30"/>
        <v>74977</v>
      </c>
      <c r="F462" s="38"/>
      <c r="G462" s="38"/>
      <c r="H462" s="38"/>
      <c r="I462" s="38"/>
      <c r="J462" s="38">
        <f>+인건비!$E$18</f>
        <v>214222</v>
      </c>
      <c r="K462" s="38">
        <f>TRUNC(D462*J462)</f>
        <v>74977</v>
      </c>
      <c r="L462" s="23"/>
    </row>
    <row r="463" spans="1:12" ht="17.25" customHeight="1">
      <c r="A463" s="22" t="s">
        <v>1182</v>
      </c>
      <c r="B463" s="23"/>
      <c r="C463" s="23" t="s">
        <v>685</v>
      </c>
      <c r="D463" s="59">
        <v>0.41</v>
      </c>
      <c r="E463" s="38">
        <f t="shared" si="30"/>
        <v>67873</v>
      </c>
      <c r="F463" s="38"/>
      <c r="G463" s="38"/>
      <c r="H463" s="38"/>
      <c r="I463" s="38"/>
      <c r="J463" s="38">
        <f>+인건비!$E$17</f>
        <v>165545</v>
      </c>
      <c r="K463" s="38">
        <f>TRUNC(D463*J463)</f>
        <v>67873</v>
      </c>
      <c r="L463" s="23"/>
    </row>
    <row r="464" spans="1:12" ht="17.25" customHeight="1">
      <c r="A464" s="22" t="s">
        <v>1319</v>
      </c>
      <c r="B464" s="23" t="s">
        <v>350</v>
      </c>
      <c r="C464" s="23" t="s">
        <v>665</v>
      </c>
      <c r="D464" s="59">
        <v>0.05</v>
      </c>
      <c r="E464" s="38">
        <f t="shared" si="30"/>
        <v>4250</v>
      </c>
      <c r="F464" s="38"/>
      <c r="G464" s="38"/>
      <c r="H464" s="38">
        <f>+재료비!$K$35</f>
        <v>85000</v>
      </c>
      <c r="I464" s="38">
        <f t="shared" ref="I464:I469" si="31">TRUNC(D464*H464)</f>
        <v>4250</v>
      </c>
      <c r="J464" s="38"/>
      <c r="K464" s="38"/>
      <c r="L464" s="94"/>
    </row>
    <row r="465" spans="1:12" ht="17.25" customHeight="1">
      <c r="A465" s="22" t="s">
        <v>1131</v>
      </c>
      <c r="B465" s="23" t="s">
        <v>680</v>
      </c>
      <c r="C465" s="23" t="s">
        <v>665</v>
      </c>
      <c r="D465" s="32">
        <v>0.5</v>
      </c>
      <c r="E465" s="38">
        <f t="shared" si="30"/>
        <v>11500</v>
      </c>
      <c r="F465" s="38"/>
      <c r="G465" s="38"/>
      <c r="H465" s="38">
        <f>+재료비!$K$55</f>
        <v>23000</v>
      </c>
      <c r="I465" s="38">
        <f t="shared" si="31"/>
        <v>11500</v>
      </c>
      <c r="J465" s="38"/>
      <c r="K465" s="38"/>
      <c r="L465" s="94"/>
    </row>
    <row r="466" spans="1:12" ht="17.25" customHeight="1">
      <c r="A466" s="22" t="s">
        <v>420</v>
      </c>
      <c r="B466" s="23" t="s">
        <v>680</v>
      </c>
      <c r="C466" s="23" t="s">
        <v>665</v>
      </c>
      <c r="D466" s="59">
        <v>0.05</v>
      </c>
      <c r="E466" s="38">
        <f t="shared" si="30"/>
        <v>2000</v>
      </c>
      <c r="F466" s="38"/>
      <c r="G466" s="38"/>
      <c r="H466" s="38">
        <f>+재료비!$K$47</f>
        <v>40000</v>
      </c>
      <c r="I466" s="38">
        <f t="shared" si="31"/>
        <v>2000</v>
      </c>
      <c r="J466" s="38"/>
      <c r="K466" s="38"/>
      <c r="L466" s="23"/>
    </row>
    <row r="467" spans="1:12" ht="17.25" customHeight="1">
      <c r="A467" s="22" t="s">
        <v>418</v>
      </c>
      <c r="B467" s="23" t="s">
        <v>680</v>
      </c>
      <c r="C467" s="23" t="s">
        <v>665</v>
      </c>
      <c r="D467" s="59">
        <v>0.05</v>
      </c>
      <c r="E467" s="38">
        <f t="shared" si="30"/>
        <v>1500</v>
      </c>
      <c r="F467" s="38"/>
      <c r="G467" s="38"/>
      <c r="H467" s="38">
        <f>+재료비!$K$51</f>
        <v>30000</v>
      </c>
      <c r="I467" s="38">
        <f t="shared" si="31"/>
        <v>1500</v>
      </c>
      <c r="J467" s="38"/>
      <c r="K467" s="38"/>
      <c r="L467" s="23"/>
    </row>
    <row r="468" spans="1:12" ht="17.25" customHeight="1">
      <c r="A468" s="22" t="s">
        <v>1136</v>
      </c>
      <c r="B468" s="23" t="s">
        <v>351</v>
      </c>
      <c r="C468" s="23" t="s">
        <v>665</v>
      </c>
      <c r="D468" s="59">
        <v>0.05</v>
      </c>
      <c r="E468" s="38">
        <f t="shared" si="30"/>
        <v>4250</v>
      </c>
      <c r="F468" s="38"/>
      <c r="G468" s="38"/>
      <c r="H468" s="38">
        <f>+재료비!$K$43</f>
        <v>85000</v>
      </c>
      <c r="I468" s="38">
        <f t="shared" si="31"/>
        <v>4250</v>
      </c>
      <c r="J468" s="38"/>
      <c r="K468" s="38"/>
      <c r="L468" s="23"/>
    </row>
    <row r="469" spans="1:12" ht="17.25" customHeight="1">
      <c r="A469" s="22" t="s">
        <v>681</v>
      </c>
      <c r="B469" s="23"/>
      <c r="C469" s="23" t="s">
        <v>739</v>
      </c>
      <c r="D469" s="32">
        <v>10.199999999999999</v>
      </c>
      <c r="E469" s="38">
        <f t="shared" si="30"/>
        <v>15361</v>
      </c>
      <c r="F469" s="38"/>
      <c r="G469" s="38"/>
      <c r="H469" s="38">
        <f>+재료비!$K$7</f>
        <v>1506</v>
      </c>
      <c r="I469" s="38">
        <f t="shared" si="31"/>
        <v>15361</v>
      </c>
      <c r="J469" s="38"/>
      <c r="K469" s="38"/>
      <c r="L469" s="23"/>
    </row>
    <row r="470" spans="1:12" ht="17.25" customHeight="1">
      <c r="A470" s="22" t="s">
        <v>668</v>
      </c>
      <c r="B470" s="23" t="s">
        <v>1327</v>
      </c>
      <c r="C470" s="23" t="s">
        <v>666</v>
      </c>
      <c r="D470" s="32">
        <v>16</v>
      </c>
      <c r="E470" s="38">
        <f t="shared" si="30"/>
        <v>2457</v>
      </c>
      <c r="F470" s="38"/>
      <c r="G470" s="38"/>
      <c r="H470" s="38">
        <f>+I469</f>
        <v>15361</v>
      </c>
      <c r="I470" s="38">
        <f>TRUNC(D470/100*H470)</f>
        <v>2457</v>
      </c>
      <c r="J470" s="38"/>
      <c r="K470" s="38"/>
      <c r="L470" s="23"/>
    </row>
    <row r="471" spans="1:12" ht="17.25" customHeight="1">
      <c r="A471" s="22" t="s">
        <v>1354</v>
      </c>
      <c r="B471" s="23" t="s">
        <v>864</v>
      </c>
      <c r="C471" s="23" t="s">
        <v>770</v>
      </c>
      <c r="D471" s="59">
        <v>1.77</v>
      </c>
      <c r="E471" s="38">
        <f t="shared" si="30"/>
        <v>49632</v>
      </c>
      <c r="F471" s="38"/>
      <c r="G471" s="38"/>
      <c r="H471" s="38"/>
      <c r="I471" s="38"/>
      <c r="J471" s="38">
        <f>+기계손료!$J$40</f>
        <v>28041</v>
      </c>
      <c r="K471" s="38">
        <f>TRUNC(D471*J471)</f>
        <v>49632</v>
      </c>
      <c r="L471" s="23"/>
    </row>
    <row r="472" spans="1:12">
      <c r="A472" s="22" t="s">
        <v>701</v>
      </c>
      <c r="B472" s="23"/>
      <c r="C472" s="23"/>
      <c r="D472" s="32"/>
      <c r="E472" s="38">
        <f>SUM(E460:E471)</f>
        <v>396374</v>
      </c>
      <c r="F472" s="38"/>
      <c r="G472" s="38">
        <f>SUM(G460:G471)</f>
        <v>70957</v>
      </c>
      <c r="H472" s="38"/>
      <c r="I472" s="38">
        <f>SUM(I460:I471)</f>
        <v>41318</v>
      </c>
      <c r="J472" s="38"/>
      <c r="K472" s="38">
        <f>SUM(K460:K471)</f>
        <v>284099</v>
      </c>
      <c r="L472" s="29"/>
    </row>
    <row r="473" spans="1:12">
      <c r="A473" s="22"/>
      <c r="B473" s="23"/>
      <c r="C473" s="23"/>
      <c r="D473" s="32"/>
      <c r="E473" s="38"/>
      <c r="F473" s="38"/>
      <c r="G473" s="38"/>
      <c r="H473" s="38"/>
      <c r="I473" s="38"/>
      <c r="J473" s="38"/>
      <c r="K473" s="38"/>
      <c r="L473" s="29"/>
    </row>
    <row r="474" spans="1:12">
      <c r="A474" s="39" t="s">
        <v>682</v>
      </c>
      <c r="B474" s="33" t="s">
        <v>1164</v>
      </c>
      <c r="C474" s="34"/>
      <c r="D474" s="35">
        <f>+집계표!$G$2</f>
        <v>1.1000000000000001</v>
      </c>
      <c r="E474" s="40">
        <f>(G474+I474+K474)</f>
        <v>78052</v>
      </c>
      <c r="F474" s="40"/>
      <c r="G474" s="40"/>
      <c r="H474" s="40"/>
      <c r="I474" s="40"/>
      <c r="J474" s="40">
        <f>+G472</f>
        <v>70957</v>
      </c>
      <c r="K474" s="40">
        <f>TRUNC(D474*J474)</f>
        <v>78052</v>
      </c>
      <c r="L474" s="23"/>
    </row>
    <row r="475" spans="1:12">
      <c r="A475" s="39" t="s">
        <v>670</v>
      </c>
      <c r="B475" s="33" t="s">
        <v>425</v>
      </c>
      <c r="C475" s="34"/>
      <c r="D475" s="35">
        <f>+집계표!$H$2</f>
        <v>0.2</v>
      </c>
      <c r="E475" s="40">
        <f>(G475+I475+K475)</f>
        <v>29801</v>
      </c>
      <c r="F475" s="40"/>
      <c r="G475" s="40"/>
      <c r="H475" s="40"/>
      <c r="I475" s="40"/>
      <c r="J475" s="40">
        <f>+J474+K474</f>
        <v>149009</v>
      </c>
      <c r="K475" s="40">
        <f>TRUNC(D475*J475)</f>
        <v>29801</v>
      </c>
      <c r="L475" s="23"/>
    </row>
    <row r="476" spans="1:12">
      <c r="A476" s="39" t="s">
        <v>718</v>
      </c>
      <c r="B476" s="33"/>
      <c r="C476" s="34"/>
      <c r="D476" s="36"/>
      <c r="E476" s="40">
        <f>SUM(E472:E475)</f>
        <v>504227</v>
      </c>
      <c r="F476" s="40"/>
      <c r="G476" s="40">
        <f>SUM(G472:G475)</f>
        <v>70957</v>
      </c>
      <c r="H476" s="40"/>
      <c r="I476" s="40">
        <f>+I472</f>
        <v>41318</v>
      </c>
      <c r="J476" s="40"/>
      <c r="K476" s="40">
        <f>SUM(K472:K475)</f>
        <v>391952</v>
      </c>
      <c r="L476" s="23"/>
    </row>
    <row r="477" spans="1:12" ht="17.25" customHeight="1">
      <c r="A477" s="39"/>
      <c r="B477" s="30"/>
      <c r="C477" s="23"/>
      <c r="D477" s="32"/>
      <c r="E477" s="38"/>
      <c r="F477" s="38"/>
      <c r="G477" s="38"/>
      <c r="H477" s="53"/>
      <c r="I477" s="38"/>
      <c r="J477" s="38"/>
      <c r="K477" s="38"/>
      <c r="L477" s="23"/>
    </row>
    <row r="478" spans="1:12" ht="17.25" customHeight="1">
      <c r="A478" s="41" t="s">
        <v>403</v>
      </c>
      <c r="B478" s="37"/>
      <c r="C478" s="23"/>
      <c r="D478" s="23"/>
      <c r="E478" s="42"/>
      <c r="F478" s="54"/>
      <c r="G478" s="42"/>
      <c r="H478" s="54"/>
      <c r="I478" s="42"/>
      <c r="J478" s="54"/>
      <c r="K478" s="42"/>
      <c r="L478" s="28"/>
    </row>
    <row r="479" spans="1:12">
      <c r="A479" s="22" t="s">
        <v>1154</v>
      </c>
      <c r="B479" s="30"/>
      <c r="C479" s="23" t="s">
        <v>685</v>
      </c>
      <c r="D479" s="59">
        <v>0.43</v>
      </c>
      <c r="E479" s="38">
        <f t="shared" ref="E479:E491" si="32">+G479+I479+K479</f>
        <v>117353</v>
      </c>
      <c r="F479" s="38">
        <f>+인건비!$D$6</f>
        <v>272915</v>
      </c>
      <c r="G479" s="38">
        <f>TRUNC(D479*F479)</f>
        <v>117353</v>
      </c>
      <c r="H479" s="53"/>
      <c r="I479" s="53"/>
      <c r="J479" s="53"/>
      <c r="K479" s="53"/>
      <c r="L479" s="23"/>
    </row>
    <row r="480" spans="1:12" ht="17.25" customHeight="1">
      <c r="A480" s="22" t="s">
        <v>678</v>
      </c>
      <c r="B480" s="23"/>
      <c r="C480" s="23" t="s">
        <v>685</v>
      </c>
      <c r="D480" s="59">
        <v>0.54</v>
      </c>
      <c r="E480" s="38">
        <f t="shared" si="32"/>
        <v>120667</v>
      </c>
      <c r="F480" s="38"/>
      <c r="G480" s="38"/>
      <c r="H480" s="38"/>
      <c r="I480" s="38"/>
      <c r="J480" s="38">
        <f>+인건비!$E$21</f>
        <v>223458</v>
      </c>
      <c r="K480" s="38">
        <f>TRUNC(D480*J480)</f>
        <v>120667</v>
      </c>
      <c r="L480" s="23"/>
    </row>
    <row r="481" spans="1:12" ht="17.25" customHeight="1">
      <c r="A481" s="22" t="s">
        <v>1187</v>
      </c>
      <c r="B481" s="23"/>
      <c r="C481" s="23" t="s">
        <v>685</v>
      </c>
      <c r="D481" s="59">
        <v>0.43</v>
      </c>
      <c r="E481" s="38">
        <f t="shared" si="32"/>
        <v>92115</v>
      </c>
      <c r="F481" s="38"/>
      <c r="G481" s="38"/>
      <c r="H481" s="38"/>
      <c r="I481" s="38"/>
      <c r="J481" s="38">
        <f>+인건비!$E$18</f>
        <v>214222</v>
      </c>
      <c r="K481" s="38">
        <f>TRUNC(D481*J481)</f>
        <v>92115</v>
      </c>
      <c r="L481" s="23"/>
    </row>
    <row r="482" spans="1:12" ht="17.25" customHeight="1">
      <c r="A482" s="22" t="s">
        <v>1182</v>
      </c>
      <c r="B482" s="23"/>
      <c r="C482" s="23" t="s">
        <v>685</v>
      </c>
      <c r="D482" s="59">
        <v>0.54</v>
      </c>
      <c r="E482" s="38">
        <f t="shared" si="32"/>
        <v>89394</v>
      </c>
      <c r="F482" s="38"/>
      <c r="G482" s="38"/>
      <c r="H482" s="38"/>
      <c r="I482" s="38"/>
      <c r="J482" s="38">
        <f>+인건비!$E$17</f>
        <v>165545</v>
      </c>
      <c r="K482" s="38">
        <f>TRUNC(D482*J482)</f>
        <v>89394</v>
      </c>
      <c r="L482" s="23"/>
    </row>
    <row r="483" spans="1:12" ht="17.25" customHeight="1">
      <c r="A483" s="22" t="s">
        <v>1319</v>
      </c>
      <c r="B483" s="23" t="s">
        <v>350</v>
      </c>
      <c r="C483" s="23" t="s">
        <v>665</v>
      </c>
      <c r="D483" s="59">
        <v>0.15</v>
      </c>
      <c r="E483" s="38">
        <f t="shared" si="32"/>
        <v>12750</v>
      </c>
      <c r="F483" s="38"/>
      <c r="G483" s="38"/>
      <c r="H483" s="38">
        <f>+재료비!$K$35</f>
        <v>85000</v>
      </c>
      <c r="I483" s="38">
        <f t="shared" ref="I483:I488" si="33">TRUNC(D483*H483)</f>
        <v>12750</v>
      </c>
      <c r="J483" s="38"/>
      <c r="K483" s="38"/>
      <c r="L483" s="23"/>
    </row>
    <row r="484" spans="1:12" ht="17.25" customHeight="1">
      <c r="A484" s="22" t="s">
        <v>1131</v>
      </c>
      <c r="B484" s="23" t="s">
        <v>680</v>
      </c>
      <c r="C484" s="23" t="s">
        <v>665</v>
      </c>
      <c r="D484" s="32">
        <v>1.5</v>
      </c>
      <c r="E484" s="38">
        <f t="shared" si="32"/>
        <v>34500</v>
      </c>
      <c r="F484" s="38"/>
      <c r="G484" s="38"/>
      <c r="H484" s="38">
        <f>+재료비!$K$55</f>
        <v>23000</v>
      </c>
      <c r="I484" s="38">
        <f t="shared" si="33"/>
        <v>34500</v>
      </c>
      <c r="J484" s="38"/>
      <c r="K484" s="38"/>
      <c r="L484" s="23"/>
    </row>
    <row r="485" spans="1:12" ht="17.25" customHeight="1">
      <c r="A485" s="22" t="s">
        <v>1132</v>
      </c>
      <c r="B485" s="23" t="s">
        <v>680</v>
      </c>
      <c r="C485" s="23" t="s">
        <v>665</v>
      </c>
      <c r="D485" s="32">
        <v>0.5</v>
      </c>
      <c r="E485" s="38">
        <f>+G485+I485+K485</f>
        <v>60000</v>
      </c>
      <c r="F485" s="38"/>
      <c r="G485" s="38"/>
      <c r="H485" s="38">
        <f>+재료비!$K$63</f>
        <v>120000</v>
      </c>
      <c r="I485" s="38">
        <f>TRUNC(D485*H485)</f>
        <v>60000</v>
      </c>
      <c r="J485" s="38"/>
      <c r="K485" s="38"/>
      <c r="L485" s="23"/>
    </row>
    <row r="486" spans="1:12" ht="17.25" customHeight="1">
      <c r="A486" s="22" t="s">
        <v>420</v>
      </c>
      <c r="B486" s="23" t="s">
        <v>680</v>
      </c>
      <c r="C486" s="23" t="s">
        <v>665</v>
      </c>
      <c r="D486" s="59">
        <v>0.08</v>
      </c>
      <c r="E486" s="38">
        <f t="shared" si="32"/>
        <v>3200</v>
      </c>
      <c r="F486" s="38"/>
      <c r="G486" s="38"/>
      <c r="H486" s="38">
        <f>+재료비!$K$47</f>
        <v>40000</v>
      </c>
      <c r="I486" s="38">
        <f t="shared" si="33"/>
        <v>3200</v>
      </c>
      <c r="J486" s="38"/>
      <c r="K486" s="38"/>
      <c r="L486" s="23"/>
    </row>
    <row r="487" spans="1:12" ht="17.25" customHeight="1">
      <c r="A487" s="22" t="s">
        <v>418</v>
      </c>
      <c r="B487" s="23" t="s">
        <v>680</v>
      </c>
      <c r="C487" s="23" t="s">
        <v>665</v>
      </c>
      <c r="D487" s="59">
        <v>0.08</v>
      </c>
      <c r="E487" s="38">
        <f t="shared" si="32"/>
        <v>2400</v>
      </c>
      <c r="F487" s="38"/>
      <c r="G487" s="38"/>
      <c r="H487" s="38">
        <f>+재료비!$K$51</f>
        <v>30000</v>
      </c>
      <c r="I487" s="38">
        <f t="shared" si="33"/>
        <v>2400</v>
      </c>
      <c r="J487" s="38"/>
      <c r="K487" s="38"/>
      <c r="L487" s="23"/>
    </row>
    <row r="488" spans="1:12" ht="17.25" customHeight="1">
      <c r="A488" s="22" t="s">
        <v>1136</v>
      </c>
      <c r="B488" s="23" t="s">
        <v>351</v>
      </c>
      <c r="C488" s="23" t="s">
        <v>665</v>
      </c>
      <c r="D488" s="59">
        <v>0.08</v>
      </c>
      <c r="E488" s="38">
        <f t="shared" si="32"/>
        <v>6800</v>
      </c>
      <c r="F488" s="38"/>
      <c r="G488" s="38"/>
      <c r="H488" s="38">
        <f>+재료비!$K$43</f>
        <v>85000</v>
      </c>
      <c r="I488" s="38">
        <f t="shared" si="33"/>
        <v>6800</v>
      </c>
      <c r="J488" s="38"/>
      <c r="K488" s="38"/>
      <c r="L488" s="23"/>
    </row>
    <row r="489" spans="1:12" ht="17.25" customHeight="1">
      <c r="A489" s="22" t="s">
        <v>681</v>
      </c>
      <c r="B489" s="23"/>
      <c r="C489" s="23" t="s">
        <v>739</v>
      </c>
      <c r="D489" s="32">
        <v>13.4</v>
      </c>
      <c r="E489" s="38">
        <f t="shared" si="32"/>
        <v>20180</v>
      </c>
      <c r="F489" s="38"/>
      <c r="G489" s="38"/>
      <c r="H489" s="38">
        <f>+재료비!$K$7</f>
        <v>1506</v>
      </c>
      <c r="I489" s="38">
        <f>TRUNC(D489*H489)</f>
        <v>20180</v>
      </c>
      <c r="J489" s="38"/>
      <c r="K489" s="38"/>
      <c r="L489" s="23"/>
    </row>
    <row r="490" spans="1:12" ht="17.25" customHeight="1">
      <c r="A490" s="22" t="s">
        <v>668</v>
      </c>
      <c r="B490" s="23" t="s">
        <v>1327</v>
      </c>
      <c r="C490" s="23" t="s">
        <v>666</v>
      </c>
      <c r="D490" s="32">
        <v>16</v>
      </c>
      <c r="E490" s="38">
        <f t="shared" si="32"/>
        <v>3228</v>
      </c>
      <c r="F490" s="38"/>
      <c r="G490" s="38"/>
      <c r="H490" s="38">
        <f>+I489</f>
        <v>20180</v>
      </c>
      <c r="I490" s="38">
        <f>TRUNC(D490/100*H490)</f>
        <v>3228</v>
      </c>
      <c r="J490" s="38"/>
      <c r="K490" s="38"/>
      <c r="L490" s="23"/>
    </row>
    <row r="491" spans="1:12" ht="17.25" customHeight="1">
      <c r="A491" s="22" t="s">
        <v>1354</v>
      </c>
      <c r="B491" s="23" t="s">
        <v>864</v>
      </c>
      <c r="C491" s="23" t="s">
        <v>770</v>
      </c>
      <c r="D491" s="59">
        <v>2.31</v>
      </c>
      <c r="E491" s="38">
        <f t="shared" si="32"/>
        <v>64774</v>
      </c>
      <c r="F491" s="38"/>
      <c r="G491" s="38"/>
      <c r="H491" s="38"/>
      <c r="I491" s="38"/>
      <c r="J491" s="38">
        <f>+기계손료!$J$40</f>
        <v>28041</v>
      </c>
      <c r="K491" s="38">
        <f>TRUNC(D491*J491)</f>
        <v>64774</v>
      </c>
      <c r="L491" s="23"/>
    </row>
    <row r="492" spans="1:12">
      <c r="A492" s="22" t="s">
        <v>701</v>
      </c>
      <c r="B492" s="23"/>
      <c r="C492" s="23"/>
      <c r="D492" s="32"/>
      <c r="E492" s="38">
        <f>SUM(E479:E491)</f>
        <v>627361</v>
      </c>
      <c r="F492" s="38"/>
      <c r="G492" s="38">
        <f>SUM(G479:G491)</f>
        <v>117353</v>
      </c>
      <c r="H492" s="38"/>
      <c r="I492" s="38">
        <f>SUM(I479:I491)</f>
        <v>143058</v>
      </c>
      <c r="J492" s="38"/>
      <c r="K492" s="38">
        <f>SUM(K479:K491)</f>
        <v>366950</v>
      </c>
      <c r="L492" s="29"/>
    </row>
    <row r="493" spans="1:12">
      <c r="A493" s="22"/>
      <c r="B493" s="23"/>
      <c r="C493" s="23"/>
      <c r="D493" s="32"/>
      <c r="E493" s="38"/>
      <c r="F493" s="38"/>
      <c r="G493" s="38"/>
      <c r="H493" s="38"/>
      <c r="I493" s="38"/>
      <c r="J493" s="38"/>
      <c r="K493" s="38"/>
      <c r="L493" s="29"/>
    </row>
    <row r="494" spans="1:12">
      <c r="A494" s="39" t="s">
        <v>682</v>
      </c>
      <c r="B494" s="33" t="s">
        <v>1164</v>
      </c>
      <c r="C494" s="34"/>
      <c r="D494" s="35">
        <f>+집계표!$G$2</f>
        <v>1.1000000000000001</v>
      </c>
      <c r="E494" s="40">
        <f>(G494+I494+K494)</f>
        <v>129088</v>
      </c>
      <c r="F494" s="40"/>
      <c r="G494" s="40"/>
      <c r="H494" s="40"/>
      <c r="I494" s="40"/>
      <c r="J494" s="40">
        <f>+G492</f>
        <v>117353</v>
      </c>
      <c r="K494" s="40">
        <f>TRUNC(D494*J494)</f>
        <v>129088</v>
      </c>
      <c r="L494" s="23"/>
    </row>
    <row r="495" spans="1:12">
      <c r="A495" s="39" t="s">
        <v>670</v>
      </c>
      <c r="B495" s="33" t="s">
        <v>425</v>
      </c>
      <c r="C495" s="34"/>
      <c r="D495" s="35">
        <f>+집계표!$H$2</f>
        <v>0.2</v>
      </c>
      <c r="E495" s="40">
        <f>(G495+I495+K495)</f>
        <v>49288</v>
      </c>
      <c r="F495" s="40"/>
      <c r="G495" s="40"/>
      <c r="H495" s="40"/>
      <c r="I495" s="40"/>
      <c r="J495" s="40">
        <f>+J494+K494</f>
        <v>246441</v>
      </c>
      <c r="K495" s="40">
        <f>TRUNC(D495*J495)</f>
        <v>49288</v>
      </c>
      <c r="L495" s="23"/>
    </row>
    <row r="496" spans="1:12">
      <c r="A496" s="39" t="s">
        <v>718</v>
      </c>
      <c r="B496" s="33"/>
      <c r="C496" s="34"/>
      <c r="D496" s="36"/>
      <c r="E496" s="40">
        <f>SUM(E492:E495)</f>
        <v>805737</v>
      </c>
      <c r="F496" s="40"/>
      <c r="G496" s="40">
        <f>SUM(G492:G495)</f>
        <v>117353</v>
      </c>
      <c r="H496" s="40"/>
      <c r="I496" s="40">
        <f>+I492</f>
        <v>143058</v>
      </c>
      <c r="J496" s="40"/>
      <c r="K496" s="40">
        <f>SUM(K492:K495)</f>
        <v>545326</v>
      </c>
      <c r="L496" s="23"/>
    </row>
    <row r="497" spans="1:12" ht="17.25" customHeight="1">
      <c r="A497" s="39"/>
      <c r="B497" s="30"/>
      <c r="C497" s="23"/>
      <c r="D497" s="32"/>
      <c r="E497" s="38"/>
      <c r="F497" s="38"/>
      <c r="G497" s="38"/>
      <c r="H497" s="38"/>
      <c r="I497" s="38"/>
      <c r="J497" s="38"/>
      <c r="K497" s="38"/>
      <c r="L497" s="23" t="s">
        <v>662</v>
      </c>
    </row>
    <row r="498" spans="1:12" ht="17.25" customHeight="1">
      <c r="A498" s="41" t="s">
        <v>374</v>
      </c>
      <c r="B498" s="37"/>
      <c r="C498" s="23"/>
      <c r="D498" s="23"/>
      <c r="E498" s="42"/>
      <c r="F498" s="54"/>
      <c r="G498" s="42"/>
      <c r="H498" s="54"/>
      <c r="I498" s="42"/>
      <c r="J498" s="54"/>
      <c r="K498" s="42"/>
      <c r="L498" s="28"/>
    </row>
    <row r="499" spans="1:12">
      <c r="A499" s="22" t="s">
        <v>1154</v>
      </c>
      <c r="B499" s="30"/>
      <c r="C499" s="23" t="s">
        <v>685</v>
      </c>
      <c r="D499" s="59">
        <v>0.11</v>
      </c>
      <c r="E499" s="38">
        <f t="shared" ref="E499:E512" si="34">+G499+I499+K499</f>
        <v>30020</v>
      </c>
      <c r="F499" s="38">
        <f>+인건비!$D$6</f>
        <v>272915</v>
      </c>
      <c r="G499" s="38">
        <f>TRUNC(D499*F499)</f>
        <v>30020</v>
      </c>
      <c r="H499" s="53"/>
      <c r="I499" s="53"/>
      <c r="J499" s="53"/>
      <c r="K499" s="53"/>
      <c r="L499" s="23"/>
    </row>
    <row r="500" spans="1:12" ht="17.25" customHeight="1">
      <c r="A500" s="22" t="s">
        <v>678</v>
      </c>
      <c r="B500" s="23"/>
      <c r="C500" s="23" t="s">
        <v>685</v>
      </c>
      <c r="D500" s="32">
        <v>0.2</v>
      </c>
      <c r="E500" s="38">
        <f t="shared" si="34"/>
        <v>44691</v>
      </c>
      <c r="F500" s="38"/>
      <c r="G500" s="38"/>
      <c r="H500" s="38"/>
      <c r="I500" s="38"/>
      <c r="J500" s="38">
        <f>+인건비!$E$21</f>
        <v>223458</v>
      </c>
      <c r="K500" s="38">
        <f>TRUNC(D500*J500)</f>
        <v>44691</v>
      </c>
      <c r="L500" s="23"/>
    </row>
    <row r="501" spans="1:12" ht="17.25" customHeight="1">
      <c r="A501" s="22" t="s">
        <v>1187</v>
      </c>
      <c r="B501" s="23"/>
      <c r="C501" s="23" t="s">
        <v>685</v>
      </c>
      <c r="D501" s="59">
        <v>0.15</v>
      </c>
      <c r="E501" s="38">
        <f t="shared" si="34"/>
        <v>32133</v>
      </c>
      <c r="F501" s="38"/>
      <c r="G501" s="38"/>
      <c r="H501" s="38"/>
      <c r="I501" s="38"/>
      <c r="J501" s="38">
        <f>+인건비!$E$18</f>
        <v>214222</v>
      </c>
      <c r="K501" s="38">
        <f>TRUNC(D501*J501)</f>
        <v>32133</v>
      </c>
      <c r="L501" s="23"/>
    </row>
    <row r="502" spans="1:12" ht="17.25" customHeight="1">
      <c r="A502" s="22" t="s">
        <v>1182</v>
      </c>
      <c r="B502" s="23"/>
      <c r="C502" s="23" t="s">
        <v>685</v>
      </c>
      <c r="D502" s="32">
        <v>0.2</v>
      </c>
      <c r="E502" s="38">
        <f t="shared" si="34"/>
        <v>33109</v>
      </c>
      <c r="F502" s="38"/>
      <c r="G502" s="38"/>
      <c r="H502" s="38"/>
      <c r="I502" s="38"/>
      <c r="J502" s="38">
        <f>+인건비!$E$17</f>
        <v>165545</v>
      </c>
      <c r="K502" s="38">
        <f>TRUNC(D502*J502)</f>
        <v>33109</v>
      </c>
      <c r="L502" s="23"/>
    </row>
    <row r="503" spans="1:12" ht="17.25" customHeight="1">
      <c r="A503" s="22" t="s">
        <v>1319</v>
      </c>
      <c r="B503" s="23" t="s">
        <v>350</v>
      </c>
      <c r="C503" s="23" t="s">
        <v>665</v>
      </c>
      <c r="D503" s="59">
        <v>0.02</v>
      </c>
      <c r="E503" s="38">
        <f t="shared" si="34"/>
        <v>1700</v>
      </c>
      <c r="F503" s="38"/>
      <c r="G503" s="38"/>
      <c r="H503" s="38">
        <f>+재료비!$K$35</f>
        <v>85000</v>
      </c>
      <c r="I503" s="38">
        <f t="shared" ref="I503:I510" si="35">TRUNC(D503*H503)</f>
        <v>1700</v>
      </c>
      <c r="J503" s="38"/>
      <c r="K503" s="38"/>
      <c r="L503" s="23"/>
    </row>
    <row r="504" spans="1:12" ht="17.25" customHeight="1">
      <c r="A504" s="22" t="s">
        <v>1131</v>
      </c>
      <c r="B504" s="23" t="s">
        <v>680</v>
      </c>
      <c r="C504" s="23" t="s">
        <v>665</v>
      </c>
      <c r="D504" s="32">
        <v>0.8</v>
      </c>
      <c r="E504" s="38">
        <f t="shared" si="34"/>
        <v>18400</v>
      </c>
      <c r="F504" s="38"/>
      <c r="G504" s="38"/>
      <c r="H504" s="38">
        <f>+재료비!$K$55</f>
        <v>23000</v>
      </c>
      <c r="I504" s="38">
        <f t="shared" si="35"/>
        <v>18400</v>
      </c>
      <c r="J504" s="38"/>
      <c r="K504" s="38"/>
      <c r="L504" s="23"/>
    </row>
    <row r="505" spans="1:12" ht="17.25" customHeight="1">
      <c r="A505" s="22" t="s">
        <v>1348</v>
      </c>
      <c r="B505" s="23" t="s">
        <v>680</v>
      </c>
      <c r="C505" s="23" t="s">
        <v>665</v>
      </c>
      <c r="D505" s="59">
        <v>0.02</v>
      </c>
      <c r="E505" s="38">
        <f t="shared" si="34"/>
        <v>900</v>
      </c>
      <c r="F505" s="38"/>
      <c r="G505" s="38"/>
      <c r="H505" s="38">
        <f>+재료비!$K$59</f>
        <v>45000</v>
      </c>
      <c r="I505" s="38">
        <f t="shared" si="35"/>
        <v>900</v>
      </c>
      <c r="J505" s="38"/>
      <c r="K505" s="38"/>
      <c r="L505" s="23"/>
    </row>
    <row r="506" spans="1:12" ht="17.25" customHeight="1">
      <c r="A506" s="22" t="s">
        <v>1339</v>
      </c>
      <c r="B506" s="23" t="s">
        <v>680</v>
      </c>
      <c r="C506" s="23" t="s">
        <v>665</v>
      </c>
      <c r="D506" s="32">
        <v>0.1</v>
      </c>
      <c r="E506" s="38">
        <f t="shared" si="34"/>
        <v>1500</v>
      </c>
      <c r="F506" s="38"/>
      <c r="G506" s="38"/>
      <c r="H506" s="38">
        <f>+재료비!$K$67</f>
        <v>15000</v>
      </c>
      <c r="I506" s="38">
        <f t="shared" si="35"/>
        <v>1500</v>
      </c>
      <c r="J506" s="38"/>
      <c r="K506" s="38"/>
      <c r="L506" s="23"/>
    </row>
    <row r="507" spans="1:12" ht="17.25" customHeight="1">
      <c r="A507" s="22" t="s">
        <v>420</v>
      </c>
      <c r="B507" s="23" t="s">
        <v>680</v>
      </c>
      <c r="C507" s="23" t="s">
        <v>665</v>
      </c>
      <c r="D507" s="59"/>
      <c r="E507" s="38">
        <f t="shared" si="34"/>
        <v>0</v>
      </c>
      <c r="F507" s="38"/>
      <c r="G507" s="38"/>
      <c r="H507" s="38">
        <f>+재료비!$K$47</f>
        <v>40000</v>
      </c>
      <c r="I507" s="38">
        <f t="shared" si="35"/>
        <v>0</v>
      </c>
      <c r="J507" s="38"/>
      <c r="K507" s="38"/>
      <c r="L507" s="23"/>
    </row>
    <row r="508" spans="1:12" ht="17.25" customHeight="1">
      <c r="A508" s="22" t="s">
        <v>418</v>
      </c>
      <c r="B508" s="23" t="s">
        <v>680</v>
      </c>
      <c r="C508" s="23" t="s">
        <v>665</v>
      </c>
      <c r="D508" s="59"/>
      <c r="E508" s="38">
        <f t="shared" si="34"/>
        <v>0</v>
      </c>
      <c r="F508" s="38"/>
      <c r="G508" s="38"/>
      <c r="H508" s="38">
        <f>+재료비!$K$51</f>
        <v>30000</v>
      </c>
      <c r="I508" s="38">
        <f t="shared" si="35"/>
        <v>0</v>
      </c>
      <c r="J508" s="38"/>
      <c r="K508" s="38"/>
      <c r="L508" s="23"/>
    </row>
    <row r="509" spans="1:12" ht="17.25" customHeight="1">
      <c r="A509" s="22" t="s">
        <v>1136</v>
      </c>
      <c r="B509" s="23" t="s">
        <v>351</v>
      </c>
      <c r="C509" s="23" t="s">
        <v>665</v>
      </c>
      <c r="D509" s="59"/>
      <c r="E509" s="38">
        <f t="shared" si="34"/>
        <v>0</v>
      </c>
      <c r="F509" s="38"/>
      <c r="G509" s="38"/>
      <c r="H509" s="38">
        <f>+재료비!$K$43</f>
        <v>85000</v>
      </c>
      <c r="I509" s="38">
        <f t="shared" si="35"/>
        <v>0</v>
      </c>
      <c r="J509" s="38"/>
      <c r="K509" s="38"/>
      <c r="L509" s="23"/>
    </row>
    <row r="510" spans="1:12" ht="17.25" customHeight="1">
      <c r="A510" s="22" t="s">
        <v>681</v>
      </c>
      <c r="B510" s="23"/>
      <c r="C510" s="23" t="s">
        <v>739</v>
      </c>
      <c r="D510" s="32">
        <v>5.2</v>
      </c>
      <c r="E510" s="38">
        <f t="shared" si="34"/>
        <v>7831</v>
      </c>
      <c r="F510" s="38"/>
      <c r="G510" s="38"/>
      <c r="H510" s="38">
        <f>+재료비!$K$7</f>
        <v>1506</v>
      </c>
      <c r="I510" s="38">
        <f t="shared" si="35"/>
        <v>7831</v>
      </c>
      <c r="J510" s="38"/>
      <c r="K510" s="38"/>
      <c r="L510" s="23"/>
    </row>
    <row r="511" spans="1:12" ht="17.25" customHeight="1">
      <c r="A511" s="22" t="s">
        <v>668</v>
      </c>
      <c r="B511" s="23" t="s">
        <v>1327</v>
      </c>
      <c r="C511" s="23" t="s">
        <v>666</v>
      </c>
      <c r="D511" s="32">
        <v>16</v>
      </c>
      <c r="E511" s="38">
        <f t="shared" si="34"/>
        <v>1252</v>
      </c>
      <c r="F511" s="38"/>
      <c r="G511" s="38"/>
      <c r="H511" s="38">
        <f>+I510</f>
        <v>7831</v>
      </c>
      <c r="I511" s="38">
        <f>TRUNC(D511/100*H511)</f>
        <v>1252</v>
      </c>
      <c r="J511" s="38"/>
      <c r="K511" s="38"/>
      <c r="L511" s="23"/>
    </row>
    <row r="512" spans="1:12" ht="17.25" customHeight="1">
      <c r="A512" s="22" t="s">
        <v>1354</v>
      </c>
      <c r="B512" s="23" t="s">
        <v>864</v>
      </c>
      <c r="C512" s="23" t="s">
        <v>770</v>
      </c>
      <c r="D512" s="32">
        <v>0.9</v>
      </c>
      <c r="E512" s="38">
        <f t="shared" si="34"/>
        <v>25236</v>
      </c>
      <c r="F512" s="38"/>
      <c r="G512" s="38"/>
      <c r="H512" s="38"/>
      <c r="I512" s="38"/>
      <c r="J512" s="38">
        <f>+기계손료!$J$40</f>
        <v>28041</v>
      </c>
      <c r="K512" s="38">
        <f>TRUNC(D512*J512)</f>
        <v>25236</v>
      </c>
      <c r="L512" s="23"/>
    </row>
    <row r="513" spans="1:12">
      <c r="A513" s="22" t="s">
        <v>701</v>
      </c>
      <c r="B513" s="23"/>
      <c r="C513" s="23"/>
      <c r="D513" s="32"/>
      <c r="E513" s="38">
        <f>SUM(E499:E512)</f>
        <v>196772</v>
      </c>
      <c r="F513" s="38"/>
      <c r="G513" s="38">
        <f>SUM(G499:G512)</f>
        <v>30020</v>
      </c>
      <c r="H513" s="38"/>
      <c r="I513" s="38">
        <f>SUM(I499:I512)</f>
        <v>31583</v>
      </c>
      <c r="J513" s="38"/>
      <c r="K513" s="38">
        <f>SUM(K499:K512)</f>
        <v>135169</v>
      </c>
      <c r="L513" s="29"/>
    </row>
    <row r="514" spans="1:12">
      <c r="A514" s="22"/>
      <c r="B514" s="23"/>
      <c r="C514" s="23"/>
      <c r="D514" s="32"/>
      <c r="E514" s="38"/>
      <c r="F514" s="38"/>
      <c r="G514" s="38"/>
      <c r="H514" s="38"/>
      <c r="I514" s="38"/>
      <c r="J514" s="38"/>
      <c r="K514" s="38"/>
      <c r="L514" s="29"/>
    </row>
    <row r="515" spans="1:12">
      <c r="A515" s="39" t="s">
        <v>682</v>
      </c>
      <c r="B515" s="33" t="s">
        <v>1164</v>
      </c>
      <c r="C515" s="34"/>
      <c r="D515" s="35">
        <f>+집계표!$G$2</f>
        <v>1.1000000000000001</v>
      </c>
      <c r="E515" s="40">
        <f>(G515+I515+K515)</f>
        <v>33022</v>
      </c>
      <c r="F515" s="40"/>
      <c r="G515" s="40"/>
      <c r="H515" s="40"/>
      <c r="I515" s="40"/>
      <c r="J515" s="40">
        <f>+G513</f>
        <v>30020</v>
      </c>
      <c r="K515" s="40">
        <f>TRUNC(D515*J515)</f>
        <v>33022</v>
      </c>
      <c r="L515" s="23"/>
    </row>
    <row r="516" spans="1:12">
      <c r="A516" s="39" t="s">
        <v>670</v>
      </c>
      <c r="B516" s="33" t="s">
        <v>425</v>
      </c>
      <c r="C516" s="34"/>
      <c r="D516" s="35">
        <f>+집계표!$H$2</f>
        <v>0.2</v>
      </c>
      <c r="E516" s="40">
        <f>(G516+I516+K516)</f>
        <v>12608</v>
      </c>
      <c r="F516" s="40"/>
      <c r="G516" s="40"/>
      <c r="H516" s="40"/>
      <c r="I516" s="40"/>
      <c r="J516" s="40">
        <f>+J515+K515</f>
        <v>63042</v>
      </c>
      <c r="K516" s="40">
        <f>TRUNC(D516*J516)</f>
        <v>12608</v>
      </c>
      <c r="L516" s="23"/>
    </row>
    <row r="517" spans="1:12">
      <c r="A517" s="39" t="s">
        <v>718</v>
      </c>
      <c r="B517" s="33"/>
      <c r="C517" s="34"/>
      <c r="D517" s="36"/>
      <c r="E517" s="40">
        <f>SUM(E513:E516)</f>
        <v>242402</v>
      </c>
      <c r="F517" s="40"/>
      <c r="G517" s="40">
        <f>SUM(G513:G516)</f>
        <v>30020</v>
      </c>
      <c r="H517" s="40"/>
      <c r="I517" s="40">
        <f>+I513</f>
        <v>31583</v>
      </c>
      <c r="J517" s="40"/>
      <c r="K517" s="40">
        <f>SUM(K513:K516)</f>
        <v>180799</v>
      </c>
      <c r="L517" s="23"/>
    </row>
    <row r="518" spans="1:12" ht="17.25" customHeight="1">
      <c r="A518" s="39"/>
      <c r="B518" s="30"/>
      <c r="C518" s="23"/>
      <c r="D518" s="32"/>
      <c r="E518" s="38"/>
      <c r="F518" s="38"/>
      <c r="G518" s="38"/>
      <c r="H518" s="53"/>
      <c r="I518" s="38"/>
      <c r="J518" s="38"/>
      <c r="K518" s="38"/>
      <c r="L518" s="23"/>
    </row>
    <row r="519" spans="1:12" ht="17.25" customHeight="1">
      <c r="A519" s="41" t="s">
        <v>524</v>
      </c>
      <c r="B519" s="37"/>
      <c r="C519" s="23"/>
      <c r="D519" s="23"/>
      <c r="E519" s="42"/>
      <c r="F519" s="54"/>
      <c r="G519" s="42"/>
      <c r="H519" s="54"/>
      <c r="I519" s="42"/>
      <c r="J519" s="54"/>
      <c r="K519" s="42"/>
      <c r="L519" s="28"/>
    </row>
    <row r="520" spans="1:12">
      <c r="A520" s="22" t="s">
        <v>1154</v>
      </c>
      <c r="B520" s="30"/>
      <c r="C520" s="23" t="s">
        <v>685</v>
      </c>
      <c r="D520" s="59">
        <v>0.11</v>
      </c>
      <c r="E520" s="38">
        <f t="shared" ref="E520:E533" si="36">+G520+I520+K520</f>
        <v>30020</v>
      </c>
      <c r="F520" s="38">
        <f>+인건비!$D$6</f>
        <v>272915</v>
      </c>
      <c r="G520" s="38">
        <f>TRUNC(D520*F520)</f>
        <v>30020</v>
      </c>
      <c r="H520" s="53"/>
      <c r="I520" s="53"/>
      <c r="J520" s="53"/>
      <c r="K520" s="53"/>
      <c r="L520" s="23"/>
    </row>
    <row r="521" spans="1:12" ht="17.25" customHeight="1">
      <c r="A521" s="22" t="s">
        <v>678</v>
      </c>
      <c r="B521" s="23"/>
      <c r="C521" s="23" t="s">
        <v>685</v>
      </c>
      <c r="D521" s="59">
        <v>0.21</v>
      </c>
      <c r="E521" s="38">
        <f t="shared" si="36"/>
        <v>46926</v>
      </c>
      <c r="F521" s="38"/>
      <c r="G521" s="38"/>
      <c r="H521" s="38"/>
      <c r="I521" s="38"/>
      <c r="J521" s="38">
        <f>+인건비!$E$21</f>
        <v>223458</v>
      </c>
      <c r="K521" s="38">
        <f>TRUNC(D521*J521)</f>
        <v>46926</v>
      </c>
      <c r="L521" s="23"/>
    </row>
    <row r="522" spans="1:12" ht="17.25" customHeight="1">
      <c r="A522" s="22" t="s">
        <v>1187</v>
      </c>
      <c r="B522" s="23"/>
      <c r="C522" s="23" t="s">
        <v>685</v>
      </c>
      <c r="D522" s="59">
        <v>0.16</v>
      </c>
      <c r="E522" s="38">
        <f t="shared" si="36"/>
        <v>34275</v>
      </c>
      <c r="F522" s="38"/>
      <c r="G522" s="38"/>
      <c r="H522" s="38"/>
      <c r="I522" s="38"/>
      <c r="J522" s="38">
        <f>+인건비!$E$18</f>
        <v>214222</v>
      </c>
      <c r="K522" s="38">
        <f>TRUNC(D522*J522)</f>
        <v>34275</v>
      </c>
      <c r="L522" s="23"/>
    </row>
    <row r="523" spans="1:12" ht="17.25" customHeight="1">
      <c r="A523" s="22" t="s">
        <v>1182</v>
      </c>
      <c r="B523" s="23"/>
      <c r="C523" s="23" t="s">
        <v>685</v>
      </c>
      <c r="D523" s="59">
        <v>0.21</v>
      </c>
      <c r="E523" s="38">
        <f t="shared" si="36"/>
        <v>34764</v>
      </c>
      <c r="F523" s="38"/>
      <c r="G523" s="38"/>
      <c r="H523" s="38"/>
      <c r="I523" s="38"/>
      <c r="J523" s="38">
        <f>+인건비!$E$17</f>
        <v>165545</v>
      </c>
      <c r="K523" s="38">
        <f>TRUNC(D523*J523)</f>
        <v>34764</v>
      </c>
      <c r="L523" s="23"/>
    </row>
    <row r="524" spans="1:12" ht="17.25" customHeight="1">
      <c r="A524" s="22" t="s">
        <v>1319</v>
      </c>
      <c r="B524" s="23" t="s">
        <v>350</v>
      </c>
      <c r="C524" s="23" t="s">
        <v>665</v>
      </c>
      <c r="D524" s="31">
        <v>2.5000000000000001E-2</v>
      </c>
      <c r="E524" s="38">
        <f t="shared" si="36"/>
        <v>2125</v>
      </c>
      <c r="F524" s="38"/>
      <c r="G524" s="38"/>
      <c r="H524" s="38">
        <f>+재료비!$K$35</f>
        <v>85000</v>
      </c>
      <c r="I524" s="38">
        <f t="shared" ref="I524:I531" si="37">TRUNC(D524*H524)</f>
        <v>2125</v>
      </c>
      <c r="J524" s="38"/>
      <c r="K524" s="38"/>
      <c r="L524" s="23"/>
    </row>
    <row r="525" spans="1:12" ht="17.25" customHeight="1">
      <c r="A525" s="22" t="s">
        <v>1131</v>
      </c>
      <c r="B525" s="23" t="s">
        <v>680</v>
      </c>
      <c r="C525" s="23" t="s">
        <v>665</v>
      </c>
      <c r="D525" s="32">
        <v>1</v>
      </c>
      <c r="E525" s="38">
        <f t="shared" si="36"/>
        <v>23000</v>
      </c>
      <c r="F525" s="38"/>
      <c r="G525" s="38"/>
      <c r="H525" s="38">
        <f>+재료비!$K$55</f>
        <v>23000</v>
      </c>
      <c r="I525" s="38">
        <f t="shared" si="37"/>
        <v>23000</v>
      </c>
      <c r="J525" s="38"/>
      <c r="K525" s="38"/>
      <c r="L525" s="23"/>
    </row>
    <row r="526" spans="1:12" ht="17.25" customHeight="1">
      <c r="A526" s="22" t="s">
        <v>1348</v>
      </c>
      <c r="B526" s="23" t="s">
        <v>680</v>
      </c>
      <c r="C526" s="23" t="s">
        <v>665</v>
      </c>
      <c r="D526" s="31">
        <v>2.5000000000000001E-2</v>
      </c>
      <c r="E526" s="38">
        <f t="shared" si="36"/>
        <v>1125</v>
      </c>
      <c r="F526" s="38"/>
      <c r="G526" s="38"/>
      <c r="H526" s="38">
        <f>+재료비!$K$59</f>
        <v>45000</v>
      </c>
      <c r="I526" s="38">
        <f t="shared" si="37"/>
        <v>1125</v>
      </c>
      <c r="J526" s="38"/>
      <c r="K526" s="38"/>
      <c r="L526" s="23"/>
    </row>
    <row r="527" spans="1:12" ht="17.25" customHeight="1">
      <c r="A527" s="22" t="s">
        <v>1339</v>
      </c>
      <c r="B527" s="23" t="s">
        <v>680</v>
      </c>
      <c r="C527" s="23" t="s">
        <v>665</v>
      </c>
      <c r="D527" s="32">
        <v>0.1</v>
      </c>
      <c r="E527" s="38">
        <f t="shared" si="36"/>
        <v>1500</v>
      </c>
      <c r="F527" s="38"/>
      <c r="G527" s="38"/>
      <c r="H527" s="38">
        <f>+재료비!$K$67</f>
        <v>15000</v>
      </c>
      <c r="I527" s="38">
        <f t="shared" si="37"/>
        <v>1500</v>
      </c>
      <c r="J527" s="38"/>
      <c r="K527" s="38"/>
      <c r="L527" s="23"/>
    </row>
    <row r="528" spans="1:12" ht="17.25" customHeight="1">
      <c r="A528" s="22" t="s">
        <v>420</v>
      </c>
      <c r="B528" s="23" t="s">
        <v>680</v>
      </c>
      <c r="C528" s="23" t="s">
        <v>665</v>
      </c>
      <c r="D528" s="31"/>
      <c r="E528" s="38">
        <f t="shared" si="36"/>
        <v>0</v>
      </c>
      <c r="F528" s="38"/>
      <c r="G528" s="38"/>
      <c r="H528" s="38">
        <f>+재료비!$K$47</f>
        <v>40000</v>
      </c>
      <c r="I528" s="38">
        <f t="shared" si="37"/>
        <v>0</v>
      </c>
      <c r="J528" s="38"/>
      <c r="K528" s="38"/>
      <c r="L528" s="23"/>
    </row>
    <row r="529" spans="1:12" ht="17.25" customHeight="1">
      <c r="A529" s="22" t="s">
        <v>418</v>
      </c>
      <c r="B529" s="23" t="s">
        <v>680</v>
      </c>
      <c r="C529" s="23" t="s">
        <v>665</v>
      </c>
      <c r="D529" s="31"/>
      <c r="E529" s="38">
        <f t="shared" si="36"/>
        <v>0</v>
      </c>
      <c r="F529" s="38"/>
      <c r="G529" s="38"/>
      <c r="H529" s="38">
        <f>+재료비!$K$51</f>
        <v>30000</v>
      </c>
      <c r="I529" s="38">
        <f t="shared" si="37"/>
        <v>0</v>
      </c>
      <c r="J529" s="38"/>
      <c r="K529" s="38"/>
      <c r="L529" s="23"/>
    </row>
    <row r="530" spans="1:12" ht="17.25" customHeight="1">
      <c r="A530" s="22" t="s">
        <v>1136</v>
      </c>
      <c r="B530" s="23" t="s">
        <v>351</v>
      </c>
      <c r="C530" s="23" t="s">
        <v>665</v>
      </c>
      <c r="D530" s="31"/>
      <c r="E530" s="38">
        <f t="shared" si="36"/>
        <v>0</v>
      </c>
      <c r="F530" s="38"/>
      <c r="G530" s="38"/>
      <c r="H530" s="38">
        <f>+재료비!$K$43</f>
        <v>85000</v>
      </c>
      <c r="I530" s="38">
        <f t="shared" si="37"/>
        <v>0</v>
      </c>
      <c r="J530" s="38"/>
      <c r="K530" s="38"/>
      <c r="L530" s="23"/>
    </row>
    <row r="531" spans="1:12" ht="17.25" customHeight="1">
      <c r="A531" s="22" t="s">
        <v>681</v>
      </c>
      <c r="B531" s="23"/>
      <c r="C531" s="23" t="s">
        <v>739</v>
      </c>
      <c r="D531" s="32">
        <v>6</v>
      </c>
      <c r="E531" s="38">
        <f t="shared" si="36"/>
        <v>9036</v>
      </c>
      <c r="F531" s="38"/>
      <c r="G531" s="38"/>
      <c r="H531" s="38">
        <f>+재료비!$K$7</f>
        <v>1506</v>
      </c>
      <c r="I531" s="38">
        <f t="shared" si="37"/>
        <v>9036</v>
      </c>
      <c r="J531" s="38"/>
      <c r="K531" s="38"/>
      <c r="L531" s="23"/>
    </row>
    <row r="532" spans="1:12" ht="17.25" customHeight="1">
      <c r="A532" s="22" t="s">
        <v>668</v>
      </c>
      <c r="B532" s="23" t="s">
        <v>1327</v>
      </c>
      <c r="C532" s="23" t="s">
        <v>666</v>
      </c>
      <c r="D532" s="32">
        <v>16</v>
      </c>
      <c r="E532" s="38">
        <f t="shared" si="36"/>
        <v>1445</v>
      </c>
      <c r="F532" s="38"/>
      <c r="G532" s="38"/>
      <c r="H532" s="38">
        <f>+I531</f>
        <v>9036</v>
      </c>
      <c r="I532" s="38">
        <f>TRUNC(D532/100*H532)</f>
        <v>1445</v>
      </c>
      <c r="J532" s="38"/>
      <c r="K532" s="38"/>
      <c r="L532" s="23"/>
    </row>
    <row r="533" spans="1:12" ht="17.25" customHeight="1">
      <c r="A533" s="22" t="s">
        <v>1354</v>
      </c>
      <c r="B533" s="23" t="s">
        <v>864</v>
      </c>
      <c r="C533" s="23" t="s">
        <v>770</v>
      </c>
      <c r="D533" s="59">
        <v>1.04</v>
      </c>
      <c r="E533" s="38">
        <f t="shared" si="36"/>
        <v>29162</v>
      </c>
      <c r="F533" s="38"/>
      <c r="G533" s="38"/>
      <c r="H533" s="38"/>
      <c r="I533" s="38"/>
      <c r="J533" s="38">
        <f>+기계손료!$J$40</f>
        <v>28041</v>
      </c>
      <c r="K533" s="38">
        <f>TRUNC(D533*J533)</f>
        <v>29162</v>
      </c>
      <c r="L533" s="23"/>
    </row>
    <row r="534" spans="1:12">
      <c r="A534" s="22" t="s">
        <v>701</v>
      </c>
      <c r="B534" s="23"/>
      <c r="C534" s="23"/>
      <c r="D534" s="32"/>
      <c r="E534" s="38">
        <f>SUM(E520:E533)</f>
        <v>213378</v>
      </c>
      <c r="F534" s="38"/>
      <c r="G534" s="38">
        <f>SUM(G520:G533)</f>
        <v>30020</v>
      </c>
      <c r="H534" s="38"/>
      <c r="I534" s="38">
        <f>SUM(I520:I533)</f>
        <v>38231</v>
      </c>
      <c r="J534" s="38"/>
      <c r="K534" s="38">
        <f>SUM(K520:K533)</f>
        <v>145127</v>
      </c>
      <c r="L534" s="29"/>
    </row>
    <row r="535" spans="1:12">
      <c r="A535" s="22"/>
      <c r="B535" s="23"/>
      <c r="C535" s="23"/>
      <c r="D535" s="32"/>
      <c r="E535" s="38"/>
      <c r="F535" s="38"/>
      <c r="G535" s="38"/>
      <c r="H535" s="38"/>
      <c r="I535" s="38"/>
      <c r="J535" s="38"/>
      <c r="K535" s="38"/>
      <c r="L535" s="29"/>
    </row>
    <row r="536" spans="1:12">
      <c r="A536" s="39" t="s">
        <v>682</v>
      </c>
      <c r="B536" s="33" t="s">
        <v>1164</v>
      </c>
      <c r="C536" s="34"/>
      <c r="D536" s="35">
        <f>+집계표!$G$2</f>
        <v>1.1000000000000001</v>
      </c>
      <c r="E536" s="40">
        <f>(G536+I536+K536)</f>
        <v>33022</v>
      </c>
      <c r="F536" s="40"/>
      <c r="G536" s="40"/>
      <c r="H536" s="40"/>
      <c r="I536" s="40"/>
      <c r="J536" s="40">
        <f>+G534</f>
        <v>30020</v>
      </c>
      <c r="K536" s="40">
        <f>TRUNC(D536*J536)</f>
        <v>33022</v>
      </c>
      <c r="L536" s="23"/>
    </row>
    <row r="537" spans="1:12">
      <c r="A537" s="39" t="s">
        <v>670</v>
      </c>
      <c r="B537" s="33" t="s">
        <v>425</v>
      </c>
      <c r="C537" s="34"/>
      <c r="D537" s="35">
        <f>+집계표!$H$2</f>
        <v>0.2</v>
      </c>
      <c r="E537" s="40">
        <f>(G537+I537+K537)</f>
        <v>12608</v>
      </c>
      <c r="F537" s="40"/>
      <c r="G537" s="40"/>
      <c r="H537" s="40"/>
      <c r="I537" s="40"/>
      <c r="J537" s="40">
        <f>+J536+K536</f>
        <v>63042</v>
      </c>
      <c r="K537" s="40">
        <f>TRUNC(D537*J537)</f>
        <v>12608</v>
      </c>
      <c r="L537" s="23"/>
    </row>
    <row r="538" spans="1:12">
      <c r="A538" s="39" t="s">
        <v>718</v>
      </c>
      <c r="B538" s="33"/>
      <c r="C538" s="34"/>
      <c r="D538" s="36"/>
      <c r="E538" s="40">
        <f>SUM(E534:E537)</f>
        <v>259008</v>
      </c>
      <c r="F538" s="40"/>
      <c r="G538" s="40">
        <f>SUM(G534:G537)</f>
        <v>30020</v>
      </c>
      <c r="H538" s="40"/>
      <c r="I538" s="40">
        <f>+I534</f>
        <v>38231</v>
      </c>
      <c r="J538" s="40"/>
      <c r="K538" s="40">
        <f>SUM(K534:K537)</f>
        <v>190757</v>
      </c>
      <c r="L538" s="23"/>
    </row>
    <row r="539" spans="1:12" ht="17.25" customHeight="1">
      <c r="A539" s="39"/>
      <c r="B539" s="30"/>
      <c r="C539" s="23"/>
      <c r="D539" s="32"/>
      <c r="E539" s="38"/>
      <c r="F539" s="38"/>
      <c r="G539" s="38"/>
      <c r="H539" s="53"/>
      <c r="I539" s="38"/>
      <c r="J539" s="38"/>
      <c r="K539" s="38"/>
      <c r="L539" s="23"/>
    </row>
    <row r="540" spans="1:12" ht="17.25" customHeight="1">
      <c r="A540" s="41" t="s">
        <v>376</v>
      </c>
      <c r="B540" s="37"/>
      <c r="C540" s="23"/>
      <c r="D540" s="23"/>
      <c r="E540" s="42"/>
      <c r="F540" s="54"/>
      <c r="G540" s="42"/>
      <c r="H540" s="54"/>
      <c r="I540" s="42"/>
      <c r="J540" s="54"/>
      <c r="K540" s="42"/>
      <c r="L540" s="28"/>
    </row>
    <row r="541" spans="1:12">
      <c r="A541" s="22" t="s">
        <v>1154</v>
      </c>
      <c r="B541" s="30"/>
      <c r="C541" s="23" t="s">
        <v>685</v>
      </c>
      <c r="D541" s="59">
        <v>0.12</v>
      </c>
      <c r="E541" s="38">
        <f t="shared" ref="E541:E552" si="38">+G541+I541+K541</f>
        <v>32749</v>
      </c>
      <c r="F541" s="38">
        <f>+인건비!$D$6</f>
        <v>272915</v>
      </c>
      <c r="G541" s="38">
        <f>TRUNC(D541*F541)</f>
        <v>32749</v>
      </c>
      <c r="H541" s="53"/>
      <c r="I541" s="53"/>
      <c r="J541" s="53"/>
      <c r="K541" s="53"/>
      <c r="L541" s="23"/>
    </row>
    <row r="542" spans="1:12" ht="17.25" customHeight="1">
      <c r="A542" s="22" t="s">
        <v>678</v>
      </c>
      <c r="B542" s="23"/>
      <c r="C542" s="23" t="s">
        <v>685</v>
      </c>
      <c r="D542" s="59">
        <v>0.23</v>
      </c>
      <c r="E542" s="38">
        <f t="shared" si="38"/>
        <v>51395</v>
      </c>
      <c r="F542" s="38"/>
      <c r="G542" s="38"/>
      <c r="H542" s="38"/>
      <c r="I542" s="38"/>
      <c r="J542" s="38">
        <f>+인건비!$E$21</f>
        <v>223458</v>
      </c>
      <c r="K542" s="38">
        <f>TRUNC(D542*J542)</f>
        <v>51395</v>
      </c>
      <c r="L542" s="23"/>
    </row>
    <row r="543" spans="1:12" ht="17.25" customHeight="1">
      <c r="A543" s="22" t="s">
        <v>1187</v>
      </c>
      <c r="B543" s="23"/>
      <c r="C543" s="23" t="s">
        <v>685</v>
      </c>
      <c r="D543" s="59">
        <v>0.17</v>
      </c>
      <c r="E543" s="38">
        <f t="shared" si="38"/>
        <v>36417</v>
      </c>
      <c r="F543" s="38"/>
      <c r="G543" s="38"/>
      <c r="H543" s="38"/>
      <c r="I543" s="38"/>
      <c r="J543" s="38">
        <f>+인건비!$E$18</f>
        <v>214222</v>
      </c>
      <c r="K543" s="38">
        <f>TRUNC(D543*J543)</f>
        <v>36417</v>
      </c>
      <c r="L543" s="23"/>
    </row>
    <row r="544" spans="1:12" ht="17.25" customHeight="1">
      <c r="A544" s="22" t="s">
        <v>1182</v>
      </c>
      <c r="B544" s="23"/>
      <c r="C544" s="23" t="s">
        <v>685</v>
      </c>
      <c r="D544" s="59">
        <v>0.23</v>
      </c>
      <c r="E544" s="38">
        <f t="shared" si="38"/>
        <v>38075</v>
      </c>
      <c r="F544" s="38"/>
      <c r="G544" s="38"/>
      <c r="H544" s="38"/>
      <c r="I544" s="38"/>
      <c r="J544" s="38">
        <f>+인건비!$E$17</f>
        <v>165545</v>
      </c>
      <c r="K544" s="38">
        <f>TRUNC(D544*J544)</f>
        <v>38075</v>
      </c>
      <c r="L544" s="23"/>
    </row>
    <row r="545" spans="1:12" ht="17.25" customHeight="1">
      <c r="A545" s="22" t="s">
        <v>1319</v>
      </c>
      <c r="B545" s="23" t="s">
        <v>348</v>
      </c>
      <c r="C545" s="23" t="s">
        <v>665</v>
      </c>
      <c r="D545" s="59">
        <v>0.01</v>
      </c>
      <c r="E545" s="38">
        <f t="shared" si="38"/>
        <v>1100</v>
      </c>
      <c r="F545" s="38"/>
      <c r="G545" s="38"/>
      <c r="H545" s="38">
        <f>+재료비!$K$36</f>
        <v>110000</v>
      </c>
      <c r="I545" s="38">
        <f t="shared" ref="I545:I550" si="39">TRUNC(D545*H545)</f>
        <v>1100</v>
      </c>
      <c r="J545" s="38"/>
      <c r="K545" s="38"/>
      <c r="L545" s="23"/>
    </row>
    <row r="546" spans="1:12" ht="17.25" customHeight="1">
      <c r="A546" s="22" t="s">
        <v>1131</v>
      </c>
      <c r="B546" s="23" t="s">
        <v>679</v>
      </c>
      <c r="C546" s="23" t="s">
        <v>665</v>
      </c>
      <c r="D546" s="31">
        <v>2.5000000000000001E-2</v>
      </c>
      <c r="E546" s="38">
        <f t="shared" si="38"/>
        <v>900</v>
      </c>
      <c r="F546" s="38"/>
      <c r="G546" s="38"/>
      <c r="H546" s="38">
        <f>+재료비!$K$56</f>
        <v>36000</v>
      </c>
      <c r="I546" s="38">
        <f t="shared" si="39"/>
        <v>900</v>
      </c>
      <c r="J546" s="38"/>
      <c r="K546" s="38"/>
      <c r="L546" s="23"/>
    </row>
    <row r="547" spans="1:12" ht="17.25" customHeight="1">
      <c r="A547" s="22" t="s">
        <v>420</v>
      </c>
      <c r="B547" s="23" t="s">
        <v>679</v>
      </c>
      <c r="C547" s="23" t="s">
        <v>665</v>
      </c>
      <c r="D547" s="59">
        <v>0.01</v>
      </c>
      <c r="E547" s="38">
        <f t="shared" si="38"/>
        <v>500</v>
      </c>
      <c r="F547" s="38"/>
      <c r="G547" s="38"/>
      <c r="H547" s="38">
        <f>+재료비!$K$48</f>
        <v>50000</v>
      </c>
      <c r="I547" s="38">
        <f t="shared" si="39"/>
        <v>500</v>
      </c>
      <c r="J547" s="38"/>
      <c r="K547" s="38"/>
      <c r="L547" s="23"/>
    </row>
    <row r="548" spans="1:12" ht="17.25" customHeight="1">
      <c r="A548" s="22" t="s">
        <v>418</v>
      </c>
      <c r="B548" s="23" t="s">
        <v>679</v>
      </c>
      <c r="C548" s="23" t="s">
        <v>665</v>
      </c>
      <c r="D548" s="59">
        <v>0.01</v>
      </c>
      <c r="E548" s="38">
        <f t="shared" si="38"/>
        <v>350</v>
      </c>
      <c r="F548" s="38"/>
      <c r="G548" s="38"/>
      <c r="H548" s="38">
        <f>+재료비!$K$52</f>
        <v>35000</v>
      </c>
      <c r="I548" s="38">
        <f t="shared" si="39"/>
        <v>350</v>
      </c>
      <c r="J548" s="38"/>
      <c r="K548" s="38"/>
      <c r="L548" s="23"/>
    </row>
    <row r="549" spans="1:12" ht="17.25" customHeight="1">
      <c r="A549" s="22" t="s">
        <v>1136</v>
      </c>
      <c r="B549" s="23" t="s">
        <v>349</v>
      </c>
      <c r="C549" s="23" t="s">
        <v>665</v>
      </c>
      <c r="D549" s="59">
        <v>0.01</v>
      </c>
      <c r="E549" s="38">
        <f t="shared" si="38"/>
        <v>1300</v>
      </c>
      <c r="F549" s="38"/>
      <c r="G549" s="38"/>
      <c r="H549" s="38">
        <f>+재료비!$K$44</f>
        <v>130000</v>
      </c>
      <c r="I549" s="38">
        <f t="shared" si="39"/>
        <v>1300</v>
      </c>
      <c r="J549" s="38"/>
      <c r="K549" s="38"/>
      <c r="L549" s="23"/>
    </row>
    <row r="550" spans="1:12" ht="17.25" customHeight="1">
      <c r="A550" s="22" t="s">
        <v>681</v>
      </c>
      <c r="B550" s="23"/>
      <c r="C550" s="23" t="s">
        <v>739</v>
      </c>
      <c r="D550" s="32">
        <v>5.0999999999999996</v>
      </c>
      <c r="E550" s="38">
        <f t="shared" si="38"/>
        <v>7680</v>
      </c>
      <c r="F550" s="38"/>
      <c r="G550" s="38"/>
      <c r="H550" s="38">
        <f>+재료비!$K$7</f>
        <v>1506</v>
      </c>
      <c r="I550" s="38">
        <f t="shared" si="39"/>
        <v>7680</v>
      </c>
      <c r="J550" s="38"/>
      <c r="K550" s="38"/>
      <c r="L550" s="23"/>
    </row>
    <row r="551" spans="1:12" ht="17.25" customHeight="1">
      <c r="A551" s="22" t="s">
        <v>668</v>
      </c>
      <c r="B551" s="23" t="s">
        <v>1327</v>
      </c>
      <c r="C551" s="23" t="s">
        <v>666</v>
      </c>
      <c r="D551" s="32">
        <v>16</v>
      </c>
      <c r="E551" s="38">
        <f t="shared" si="38"/>
        <v>1228</v>
      </c>
      <c r="F551" s="38"/>
      <c r="G551" s="38"/>
      <c r="H551" s="38">
        <f>+I550</f>
        <v>7680</v>
      </c>
      <c r="I551" s="38">
        <f>TRUNC(D551/100*H551)</f>
        <v>1228</v>
      </c>
      <c r="J551" s="38"/>
      <c r="K551" s="38"/>
      <c r="L551" s="23"/>
    </row>
    <row r="552" spans="1:12" ht="17.25" customHeight="1">
      <c r="A552" s="22" t="s">
        <v>1354</v>
      </c>
      <c r="B552" s="23" t="s">
        <v>864</v>
      </c>
      <c r="C552" s="23" t="s">
        <v>770</v>
      </c>
      <c r="D552" s="59">
        <v>0.88</v>
      </c>
      <c r="E552" s="38">
        <f t="shared" si="38"/>
        <v>24676</v>
      </c>
      <c r="F552" s="38"/>
      <c r="G552" s="38"/>
      <c r="H552" s="38"/>
      <c r="I552" s="38"/>
      <c r="J552" s="38">
        <f>+기계손료!$J$40</f>
        <v>28041</v>
      </c>
      <c r="K552" s="38">
        <f>TRUNC(D552*J552)</f>
        <v>24676</v>
      </c>
      <c r="L552" s="23"/>
    </row>
    <row r="553" spans="1:12">
      <c r="A553" s="22" t="s">
        <v>701</v>
      </c>
      <c r="B553" s="23"/>
      <c r="C553" s="23"/>
      <c r="D553" s="32"/>
      <c r="E553" s="38">
        <f>SUM(E541:E552)</f>
        <v>196370</v>
      </c>
      <c r="F553" s="38"/>
      <c r="G553" s="38">
        <f>SUM(G541:G552)</f>
        <v>32749</v>
      </c>
      <c r="H553" s="38"/>
      <c r="I553" s="38">
        <f>SUM(I541:I552)</f>
        <v>13058</v>
      </c>
      <c r="J553" s="38"/>
      <c r="K553" s="38">
        <f>SUM(K541:K552)</f>
        <v>150563</v>
      </c>
      <c r="L553" s="29"/>
    </row>
    <row r="554" spans="1:12">
      <c r="A554" s="22"/>
      <c r="B554" s="23"/>
      <c r="C554" s="23"/>
      <c r="D554" s="32"/>
      <c r="E554" s="38"/>
      <c r="F554" s="38"/>
      <c r="G554" s="38"/>
      <c r="H554" s="38"/>
      <c r="I554" s="38"/>
      <c r="J554" s="38"/>
      <c r="K554" s="38"/>
      <c r="L554" s="29"/>
    </row>
    <row r="555" spans="1:12">
      <c r="A555" s="39" t="s">
        <v>682</v>
      </c>
      <c r="B555" s="33" t="s">
        <v>1164</v>
      </c>
      <c r="C555" s="34"/>
      <c r="D555" s="35">
        <f>+집계표!$G$2</f>
        <v>1.1000000000000001</v>
      </c>
      <c r="E555" s="40">
        <f>(G555+I555+K555)</f>
        <v>36023</v>
      </c>
      <c r="F555" s="40"/>
      <c r="G555" s="40"/>
      <c r="H555" s="40"/>
      <c r="I555" s="40"/>
      <c r="J555" s="40">
        <f>+G553</f>
        <v>32749</v>
      </c>
      <c r="K555" s="40">
        <f>TRUNC(D555*J555)</f>
        <v>36023</v>
      </c>
      <c r="L555" s="23"/>
    </row>
    <row r="556" spans="1:12">
      <c r="A556" s="39" t="s">
        <v>670</v>
      </c>
      <c r="B556" s="33" t="s">
        <v>425</v>
      </c>
      <c r="C556" s="34"/>
      <c r="D556" s="35">
        <f>+집계표!$H$2</f>
        <v>0.2</v>
      </c>
      <c r="E556" s="40">
        <f>(G556+I556+K556)</f>
        <v>13754</v>
      </c>
      <c r="F556" s="40"/>
      <c r="G556" s="40"/>
      <c r="H556" s="40"/>
      <c r="I556" s="40"/>
      <c r="J556" s="40">
        <f>+J555+K555</f>
        <v>68772</v>
      </c>
      <c r="K556" s="40">
        <f>TRUNC(D556*J556)</f>
        <v>13754</v>
      </c>
      <c r="L556" s="23"/>
    </row>
    <row r="557" spans="1:12">
      <c r="A557" s="39" t="s">
        <v>718</v>
      </c>
      <c r="B557" s="33"/>
      <c r="C557" s="34"/>
      <c r="D557" s="36"/>
      <c r="E557" s="40">
        <f>SUM(E553:E556)</f>
        <v>246147</v>
      </c>
      <c r="F557" s="40"/>
      <c r="G557" s="40">
        <f>SUM(G553:G556)</f>
        <v>32749</v>
      </c>
      <c r="H557" s="40"/>
      <c r="I557" s="40">
        <f>+I553</f>
        <v>13058</v>
      </c>
      <c r="J557" s="40"/>
      <c r="K557" s="40">
        <f>SUM(K553:K556)</f>
        <v>200340</v>
      </c>
      <c r="L557" s="23"/>
    </row>
    <row r="558" spans="1:12" ht="17.25" customHeight="1">
      <c r="A558" s="39"/>
      <c r="B558" s="30"/>
      <c r="C558" s="23"/>
      <c r="D558" s="32"/>
      <c r="E558" s="38"/>
      <c r="F558" s="38"/>
      <c r="G558" s="38"/>
      <c r="H558" s="53"/>
      <c r="I558" s="38"/>
      <c r="J558" s="38"/>
      <c r="K558" s="38"/>
      <c r="L558" s="23"/>
    </row>
    <row r="559" spans="1:12" ht="17.25" customHeight="1">
      <c r="A559" s="41" t="s">
        <v>384</v>
      </c>
      <c r="B559" s="37"/>
      <c r="C559" s="23"/>
      <c r="D559" s="23"/>
      <c r="E559" s="42"/>
      <c r="F559" s="54"/>
      <c r="G559" s="42"/>
      <c r="H559" s="54"/>
      <c r="I559" s="42"/>
      <c r="J559" s="54"/>
      <c r="K559" s="42"/>
      <c r="L559" s="28"/>
    </row>
    <row r="560" spans="1:12">
      <c r="A560" s="22" t="s">
        <v>1154</v>
      </c>
      <c r="B560" s="30"/>
      <c r="C560" s="23" t="s">
        <v>685</v>
      </c>
      <c r="D560" s="59">
        <v>0.14000000000000001</v>
      </c>
      <c r="E560" s="38">
        <f t="shared" ref="E560:E571" si="40">+G560+I560+K560</f>
        <v>38208</v>
      </c>
      <c r="F560" s="38">
        <f>+인건비!$D$6</f>
        <v>272915</v>
      </c>
      <c r="G560" s="38">
        <f>TRUNC(D560*F560)</f>
        <v>38208</v>
      </c>
      <c r="H560" s="53"/>
      <c r="I560" s="53"/>
      <c r="J560" s="53"/>
      <c r="K560" s="53"/>
      <c r="L560" s="23"/>
    </row>
    <row r="561" spans="1:12" ht="17.25" customHeight="1">
      <c r="A561" s="22" t="s">
        <v>678</v>
      </c>
      <c r="B561" s="23"/>
      <c r="C561" s="23" t="s">
        <v>685</v>
      </c>
      <c r="D561" s="59">
        <v>0.27</v>
      </c>
      <c r="E561" s="38">
        <f t="shared" si="40"/>
        <v>60333</v>
      </c>
      <c r="F561" s="38"/>
      <c r="G561" s="38"/>
      <c r="H561" s="38"/>
      <c r="I561" s="38"/>
      <c r="J561" s="38">
        <f>+인건비!$E$21</f>
        <v>223458</v>
      </c>
      <c r="K561" s="38">
        <f>TRUNC(D561*J561)</f>
        <v>60333</v>
      </c>
      <c r="L561" s="23"/>
    </row>
    <row r="562" spans="1:12" ht="17.25" customHeight="1">
      <c r="A562" s="22" t="s">
        <v>1187</v>
      </c>
      <c r="B562" s="23"/>
      <c r="C562" s="23" t="s">
        <v>685</v>
      </c>
      <c r="D562" s="59">
        <v>0.19</v>
      </c>
      <c r="E562" s="38">
        <f t="shared" si="40"/>
        <v>40702</v>
      </c>
      <c r="F562" s="38"/>
      <c r="G562" s="38"/>
      <c r="H562" s="38"/>
      <c r="I562" s="38"/>
      <c r="J562" s="38">
        <f>+인건비!$E$18</f>
        <v>214222</v>
      </c>
      <c r="K562" s="38">
        <f>TRUNC(D562*J562)</f>
        <v>40702</v>
      </c>
      <c r="L562" s="23"/>
    </row>
    <row r="563" spans="1:12" ht="17.25" customHeight="1">
      <c r="A563" s="22" t="s">
        <v>1182</v>
      </c>
      <c r="B563" s="23"/>
      <c r="C563" s="23" t="s">
        <v>685</v>
      </c>
      <c r="D563" s="59">
        <v>0.27</v>
      </c>
      <c r="E563" s="38">
        <f t="shared" si="40"/>
        <v>44697</v>
      </c>
      <c r="F563" s="38"/>
      <c r="G563" s="38"/>
      <c r="H563" s="38"/>
      <c r="I563" s="38"/>
      <c r="J563" s="38">
        <f>+인건비!$E$17</f>
        <v>165545</v>
      </c>
      <c r="K563" s="38">
        <f>TRUNC(D563*J563)</f>
        <v>44697</v>
      </c>
      <c r="L563" s="23"/>
    </row>
    <row r="564" spans="1:12" ht="17.25" customHeight="1">
      <c r="A564" s="22" t="s">
        <v>1319</v>
      </c>
      <c r="B564" s="23" t="s">
        <v>348</v>
      </c>
      <c r="C564" s="23" t="s">
        <v>665</v>
      </c>
      <c r="D564" s="59">
        <v>0.01</v>
      </c>
      <c r="E564" s="38">
        <f t="shared" si="40"/>
        <v>1100</v>
      </c>
      <c r="F564" s="38"/>
      <c r="G564" s="38"/>
      <c r="H564" s="38">
        <f>+재료비!$K$36</f>
        <v>110000</v>
      </c>
      <c r="I564" s="38">
        <f t="shared" ref="I564:I569" si="41">TRUNC(D564*H564)</f>
        <v>1100</v>
      </c>
      <c r="J564" s="38"/>
      <c r="K564" s="38"/>
      <c r="L564" s="23"/>
    </row>
    <row r="565" spans="1:12" ht="17.25" customHeight="1">
      <c r="A565" s="22" t="s">
        <v>1131</v>
      </c>
      <c r="B565" s="23" t="s">
        <v>679</v>
      </c>
      <c r="C565" s="23" t="s">
        <v>665</v>
      </c>
      <c r="D565" s="31">
        <v>2.5000000000000001E-2</v>
      </c>
      <c r="E565" s="38">
        <f t="shared" si="40"/>
        <v>900</v>
      </c>
      <c r="F565" s="38"/>
      <c r="G565" s="38"/>
      <c r="H565" s="38">
        <f>+재료비!$K$56</f>
        <v>36000</v>
      </c>
      <c r="I565" s="38">
        <f t="shared" si="41"/>
        <v>900</v>
      </c>
      <c r="J565" s="38"/>
      <c r="K565" s="38"/>
      <c r="L565" s="23"/>
    </row>
    <row r="566" spans="1:12" ht="17.25" customHeight="1">
      <c r="A566" s="22" t="s">
        <v>420</v>
      </c>
      <c r="B566" s="23" t="s">
        <v>679</v>
      </c>
      <c r="C566" s="23" t="s">
        <v>665</v>
      </c>
      <c r="D566" s="59">
        <v>0.01</v>
      </c>
      <c r="E566" s="38">
        <f t="shared" si="40"/>
        <v>500</v>
      </c>
      <c r="F566" s="38"/>
      <c r="G566" s="38"/>
      <c r="H566" s="38">
        <f>+재료비!$K$48</f>
        <v>50000</v>
      </c>
      <c r="I566" s="38">
        <f t="shared" si="41"/>
        <v>500</v>
      </c>
      <c r="J566" s="38"/>
      <c r="K566" s="38"/>
      <c r="L566" s="23"/>
    </row>
    <row r="567" spans="1:12" ht="17.25" customHeight="1">
      <c r="A567" s="22" t="s">
        <v>418</v>
      </c>
      <c r="B567" s="23" t="s">
        <v>679</v>
      </c>
      <c r="C567" s="23" t="s">
        <v>665</v>
      </c>
      <c r="D567" s="59">
        <v>0.01</v>
      </c>
      <c r="E567" s="38">
        <f t="shared" si="40"/>
        <v>350</v>
      </c>
      <c r="F567" s="38"/>
      <c r="G567" s="38"/>
      <c r="H567" s="38">
        <f>+재료비!$K$52</f>
        <v>35000</v>
      </c>
      <c r="I567" s="38">
        <f t="shared" si="41"/>
        <v>350</v>
      </c>
      <c r="J567" s="38"/>
      <c r="K567" s="38"/>
      <c r="L567" s="23"/>
    </row>
    <row r="568" spans="1:12" ht="17.25" customHeight="1">
      <c r="A568" s="22" t="s">
        <v>1136</v>
      </c>
      <c r="B568" s="23" t="s">
        <v>349</v>
      </c>
      <c r="C568" s="23" t="s">
        <v>665</v>
      </c>
      <c r="D568" s="59">
        <v>0.01</v>
      </c>
      <c r="E568" s="38">
        <f t="shared" si="40"/>
        <v>1300</v>
      </c>
      <c r="F568" s="38"/>
      <c r="G568" s="38"/>
      <c r="H568" s="38">
        <f>+재료비!$K$44</f>
        <v>130000</v>
      </c>
      <c r="I568" s="38">
        <f t="shared" si="41"/>
        <v>1300</v>
      </c>
      <c r="J568" s="38"/>
      <c r="K568" s="38"/>
      <c r="L568" s="94"/>
    </row>
    <row r="569" spans="1:12" ht="17.25" customHeight="1">
      <c r="A569" s="22" t="s">
        <v>681</v>
      </c>
      <c r="B569" s="23"/>
      <c r="C569" s="23" t="s">
        <v>739</v>
      </c>
      <c r="D569" s="32">
        <v>6.4</v>
      </c>
      <c r="E569" s="38">
        <f t="shared" si="40"/>
        <v>9638</v>
      </c>
      <c r="F569" s="38"/>
      <c r="G569" s="38"/>
      <c r="H569" s="38">
        <f>+재료비!$K$7</f>
        <v>1506</v>
      </c>
      <c r="I569" s="38">
        <f t="shared" si="41"/>
        <v>9638</v>
      </c>
      <c r="J569" s="38"/>
      <c r="K569" s="38"/>
      <c r="L569" s="23"/>
    </row>
    <row r="570" spans="1:12" ht="17.25" customHeight="1">
      <c r="A570" s="22" t="s">
        <v>668</v>
      </c>
      <c r="B570" s="23" t="s">
        <v>1327</v>
      </c>
      <c r="C570" s="23" t="s">
        <v>666</v>
      </c>
      <c r="D570" s="32">
        <v>16</v>
      </c>
      <c r="E570" s="38">
        <f t="shared" si="40"/>
        <v>1542</v>
      </c>
      <c r="F570" s="38"/>
      <c r="G570" s="38"/>
      <c r="H570" s="38">
        <f>+I569</f>
        <v>9638</v>
      </c>
      <c r="I570" s="38">
        <f>TRUNC(D570/100*H570)</f>
        <v>1542</v>
      </c>
      <c r="J570" s="38"/>
      <c r="K570" s="38"/>
      <c r="L570" s="23"/>
    </row>
    <row r="571" spans="1:12" ht="17.25" customHeight="1">
      <c r="A571" s="22" t="s">
        <v>1354</v>
      </c>
      <c r="B571" s="23" t="s">
        <v>864</v>
      </c>
      <c r="C571" s="23" t="s">
        <v>770</v>
      </c>
      <c r="D571" s="32">
        <v>1.1000000000000001</v>
      </c>
      <c r="E571" s="38">
        <f t="shared" si="40"/>
        <v>30845</v>
      </c>
      <c r="F571" s="38"/>
      <c r="G571" s="38"/>
      <c r="H571" s="38"/>
      <c r="I571" s="38"/>
      <c r="J571" s="38">
        <f>+기계손료!$J$40</f>
        <v>28041</v>
      </c>
      <c r="K571" s="38">
        <f>TRUNC(D571*J571)</f>
        <v>30845</v>
      </c>
      <c r="L571" s="23"/>
    </row>
    <row r="572" spans="1:12">
      <c r="A572" s="22" t="s">
        <v>701</v>
      </c>
      <c r="B572" s="23"/>
      <c r="C572" s="23"/>
      <c r="D572" s="32"/>
      <c r="E572" s="38">
        <f>SUM(E560:E571)</f>
        <v>230115</v>
      </c>
      <c r="F572" s="38"/>
      <c r="G572" s="38">
        <f>SUM(G560:G571)</f>
        <v>38208</v>
      </c>
      <c r="H572" s="38"/>
      <c r="I572" s="38">
        <f>SUM(I560:I571)</f>
        <v>15330</v>
      </c>
      <c r="J572" s="38"/>
      <c r="K572" s="38">
        <f>SUM(K560:K571)</f>
        <v>176577</v>
      </c>
      <c r="L572" s="29"/>
    </row>
    <row r="573" spans="1:12">
      <c r="A573" s="22"/>
      <c r="B573" s="23"/>
      <c r="C573" s="23"/>
      <c r="D573" s="32"/>
      <c r="E573" s="38"/>
      <c r="F573" s="38"/>
      <c r="G573" s="38"/>
      <c r="H573" s="38"/>
      <c r="I573" s="38"/>
      <c r="J573" s="38"/>
      <c r="K573" s="38"/>
      <c r="L573" s="29"/>
    </row>
    <row r="574" spans="1:12">
      <c r="A574" s="39" t="s">
        <v>682</v>
      </c>
      <c r="B574" s="33" t="s">
        <v>1164</v>
      </c>
      <c r="C574" s="34"/>
      <c r="D574" s="35">
        <f>+집계표!$G$2</f>
        <v>1.1000000000000001</v>
      </c>
      <c r="E574" s="40">
        <f>(G574+I574+K574)</f>
        <v>42028</v>
      </c>
      <c r="F574" s="40"/>
      <c r="G574" s="40"/>
      <c r="H574" s="40"/>
      <c r="I574" s="40"/>
      <c r="J574" s="40">
        <f>+G572</f>
        <v>38208</v>
      </c>
      <c r="K574" s="40">
        <f>TRUNC(D574*J574)</f>
        <v>42028</v>
      </c>
      <c r="L574" s="23"/>
    </row>
    <row r="575" spans="1:12">
      <c r="A575" s="39" t="s">
        <v>670</v>
      </c>
      <c r="B575" s="33" t="s">
        <v>425</v>
      </c>
      <c r="C575" s="34"/>
      <c r="D575" s="35">
        <f>+집계표!$H$2</f>
        <v>0.2</v>
      </c>
      <c r="E575" s="40">
        <f>(G575+I575+K575)</f>
        <v>16047</v>
      </c>
      <c r="F575" s="40"/>
      <c r="G575" s="40"/>
      <c r="H575" s="40"/>
      <c r="I575" s="40"/>
      <c r="J575" s="40">
        <f>+J574+K574</f>
        <v>80236</v>
      </c>
      <c r="K575" s="40">
        <f>TRUNC(D575*J575)</f>
        <v>16047</v>
      </c>
      <c r="L575" s="23"/>
    </row>
    <row r="576" spans="1:12">
      <c r="A576" s="39" t="s">
        <v>718</v>
      </c>
      <c r="B576" s="33"/>
      <c r="C576" s="34"/>
      <c r="D576" s="36"/>
      <c r="E576" s="40">
        <f>SUM(E572:E575)</f>
        <v>288190</v>
      </c>
      <c r="F576" s="40"/>
      <c r="G576" s="40">
        <f>SUM(G572:G575)</f>
        <v>38208</v>
      </c>
      <c r="H576" s="40"/>
      <c r="I576" s="40">
        <f>+I572</f>
        <v>15330</v>
      </c>
      <c r="J576" s="40"/>
      <c r="K576" s="40">
        <f>SUM(K572:K575)</f>
        <v>234652</v>
      </c>
      <c r="L576" s="23"/>
    </row>
    <row r="577" spans="1:12" ht="17.25" customHeight="1">
      <c r="A577" s="39"/>
      <c r="B577" s="30"/>
      <c r="C577" s="23"/>
      <c r="D577" s="32"/>
      <c r="E577" s="38"/>
      <c r="F577" s="38"/>
      <c r="G577" s="38"/>
      <c r="H577" s="38"/>
      <c r="I577" s="38"/>
      <c r="J577" s="38"/>
      <c r="K577" s="38"/>
      <c r="L577" s="23" t="s">
        <v>662</v>
      </c>
    </row>
    <row r="578" spans="1:12" ht="17.25" customHeight="1">
      <c r="A578" s="41" t="s">
        <v>523</v>
      </c>
      <c r="B578" s="37"/>
      <c r="C578" s="23"/>
      <c r="D578" s="23"/>
      <c r="E578" s="42"/>
      <c r="F578" s="54"/>
      <c r="G578" s="42"/>
      <c r="H578" s="54"/>
      <c r="I578" s="42"/>
      <c r="J578" s="54"/>
      <c r="K578" s="42"/>
      <c r="L578" s="28"/>
    </row>
    <row r="579" spans="1:12">
      <c r="A579" s="22" t="s">
        <v>1154</v>
      </c>
      <c r="B579" s="30"/>
      <c r="C579" s="23" t="s">
        <v>685</v>
      </c>
      <c r="D579" s="32">
        <v>0.3</v>
      </c>
      <c r="E579" s="38">
        <f t="shared" ref="E579:E590" si="42">+G579+I579+K579</f>
        <v>81874</v>
      </c>
      <c r="F579" s="38">
        <f>+인건비!$D$6</f>
        <v>272915</v>
      </c>
      <c r="G579" s="38">
        <f>TRUNC(D579*F579)</f>
        <v>81874</v>
      </c>
      <c r="H579" s="53"/>
      <c r="I579" s="53"/>
      <c r="J579" s="53"/>
      <c r="K579" s="53"/>
      <c r="L579" s="23"/>
    </row>
    <row r="580" spans="1:12" ht="17.25" customHeight="1">
      <c r="A580" s="22" t="s">
        <v>678</v>
      </c>
      <c r="B580" s="23"/>
      <c r="C580" s="23" t="s">
        <v>685</v>
      </c>
      <c r="D580" s="59">
        <v>0.48</v>
      </c>
      <c r="E580" s="38">
        <f t="shared" si="42"/>
        <v>107259</v>
      </c>
      <c r="F580" s="38"/>
      <c r="G580" s="38"/>
      <c r="H580" s="38"/>
      <c r="I580" s="38"/>
      <c r="J580" s="38">
        <f>+인건비!$E$21</f>
        <v>223458</v>
      </c>
      <c r="K580" s="38">
        <f>TRUNC(D580*J580)</f>
        <v>107259</v>
      </c>
      <c r="L580" s="23"/>
    </row>
    <row r="581" spans="1:12" ht="17.25" customHeight="1">
      <c r="A581" s="22" t="s">
        <v>1187</v>
      </c>
      <c r="B581" s="23"/>
      <c r="C581" s="23" t="s">
        <v>685</v>
      </c>
      <c r="D581" s="59">
        <v>0.42</v>
      </c>
      <c r="E581" s="38">
        <f t="shared" si="42"/>
        <v>89973</v>
      </c>
      <c r="F581" s="38"/>
      <c r="G581" s="38"/>
      <c r="H581" s="38"/>
      <c r="I581" s="38"/>
      <c r="J581" s="38">
        <f>+인건비!$E$18</f>
        <v>214222</v>
      </c>
      <c r="K581" s="38">
        <f>TRUNC(D581*J581)</f>
        <v>89973</v>
      </c>
      <c r="L581" s="23"/>
    </row>
    <row r="582" spans="1:12" ht="17.25" customHeight="1">
      <c r="A582" s="22" t="s">
        <v>1182</v>
      </c>
      <c r="B582" s="23"/>
      <c r="C582" s="23" t="s">
        <v>685</v>
      </c>
      <c r="D582" s="59">
        <v>0.48</v>
      </c>
      <c r="E582" s="38">
        <f t="shared" si="42"/>
        <v>79461</v>
      </c>
      <c r="F582" s="38"/>
      <c r="G582" s="38"/>
      <c r="H582" s="38"/>
      <c r="I582" s="38"/>
      <c r="J582" s="38">
        <f>+인건비!$E$17</f>
        <v>165545</v>
      </c>
      <c r="K582" s="38">
        <f>TRUNC(D582*J582)</f>
        <v>79461</v>
      </c>
      <c r="L582" s="23"/>
    </row>
    <row r="583" spans="1:12" ht="17.25" customHeight="1">
      <c r="A583" s="22" t="s">
        <v>1319</v>
      </c>
      <c r="B583" s="23" t="s">
        <v>348</v>
      </c>
      <c r="C583" s="23" t="s">
        <v>665</v>
      </c>
      <c r="D583" s="59">
        <v>0.01</v>
      </c>
      <c r="E583" s="38">
        <f t="shared" si="42"/>
        <v>1100</v>
      </c>
      <c r="F583" s="38"/>
      <c r="G583" s="38"/>
      <c r="H583" s="38">
        <f>+재료비!$K$36</f>
        <v>110000</v>
      </c>
      <c r="I583" s="38">
        <f t="shared" ref="I583:I588" si="43">TRUNC(D583*H583)</f>
        <v>1100</v>
      </c>
      <c r="J583" s="38"/>
      <c r="K583" s="38"/>
      <c r="L583" s="23"/>
    </row>
    <row r="584" spans="1:12" ht="17.25" customHeight="1">
      <c r="A584" s="22" t="s">
        <v>1131</v>
      </c>
      <c r="B584" s="23" t="s">
        <v>679</v>
      </c>
      <c r="C584" s="23" t="s">
        <v>665</v>
      </c>
      <c r="D584" s="59">
        <v>2.5000000000000001E-2</v>
      </c>
      <c r="E584" s="38">
        <f t="shared" si="42"/>
        <v>900</v>
      </c>
      <c r="F584" s="38"/>
      <c r="G584" s="38"/>
      <c r="H584" s="38">
        <f>+재료비!$K$56</f>
        <v>36000</v>
      </c>
      <c r="I584" s="38">
        <f t="shared" si="43"/>
        <v>900</v>
      </c>
      <c r="J584" s="38"/>
      <c r="K584" s="38"/>
      <c r="L584" s="23"/>
    </row>
    <row r="585" spans="1:12" ht="17.25" customHeight="1">
      <c r="A585" s="22" t="s">
        <v>420</v>
      </c>
      <c r="B585" s="23" t="s">
        <v>679</v>
      </c>
      <c r="C585" s="23" t="s">
        <v>665</v>
      </c>
      <c r="D585" s="59">
        <v>0.01</v>
      </c>
      <c r="E585" s="38">
        <f t="shared" si="42"/>
        <v>500</v>
      </c>
      <c r="F585" s="38"/>
      <c r="G585" s="38"/>
      <c r="H585" s="38">
        <f>+재료비!$K$48</f>
        <v>50000</v>
      </c>
      <c r="I585" s="38">
        <f t="shared" si="43"/>
        <v>500</v>
      </c>
      <c r="J585" s="38"/>
      <c r="K585" s="38"/>
      <c r="L585" s="23"/>
    </row>
    <row r="586" spans="1:12" ht="17.25" customHeight="1">
      <c r="A586" s="22" t="s">
        <v>418</v>
      </c>
      <c r="B586" s="23" t="s">
        <v>679</v>
      </c>
      <c r="C586" s="23" t="s">
        <v>665</v>
      </c>
      <c r="D586" s="59">
        <v>0.01</v>
      </c>
      <c r="E586" s="38">
        <f t="shared" si="42"/>
        <v>350</v>
      </c>
      <c r="F586" s="38"/>
      <c r="G586" s="38"/>
      <c r="H586" s="38">
        <f>+재료비!$K$52</f>
        <v>35000</v>
      </c>
      <c r="I586" s="38">
        <f t="shared" si="43"/>
        <v>350</v>
      </c>
      <c r="J586" s="38"/>
      <c r="K586" s="38"/>
      <c r="L586" s="23"/>
    </row>
    <row r="587" spans="1:12" ht="17.25" customHeight="1">
      <c r="A587" s="22" t="s">
        <v>1136</v>
      </c>
      <c r="B587" s="23" t="s">
        <v>349</v>
      </c>
      <c r="C587" s="23" t="s">
        <v>665</v>
      </c>
      <c r="D587" s="59">
        <v>0.01</v>
      </c>
      <c r="E587" s="38">
        <f t="shared" si="42"/>
        <v>1300</v>
      </c>
      <c r="F587" s="38"/>
      <c r="G587" s="38"/>
      <c r="H587" s="38">
        <f>+재료비!$K$44</f>
        <v>130000</v>
      </c>
      <c r="I587" s="38">
        <f t="shared" si="43"/>
        <v>1300</v>
      </c>
      <c r="J587" s="38"/>
      <c r="K587" s="38"/>
      <c r="L587" s="23"/>
    </row>
    <row r="588" spans="1:12" ht="17.25" customHeight="1">
      <c r="A588" s="22" t="s">
        <v>681</v>
      </c>
      <c r="B588" s="23"/>
      <c r="C588" s="23" t="s">
        <v>739</v>
      </c>
      <c r="D588" s="32">
        <v>11</v>
      </c>
      <c r="E588" s="38">
        <f t="shared" si="42"/>
        <v>16566</v>
      </c>
      <c r="F588" s="38"/>
      <c r="G588" s="38"/>
      <c r="H588" s="38">
        <f>+재료비!$K$7</f>
        <v>1506</v>
      </c>
      <c r="I588" s="38">
        <f t="shared" si="43"/>
        <v>16566</v>
      </c>
      <c r="J588" s="38"/>
      <c r="K588" s="38"/>
      <c r="L588" s="23"/>
    </row>
    <row r="589" spans="1:12" ht="17.25" customHeight="1">
      <c r="A589" s="22" t="s">
        <v>668</v>
      </c>
      <c r="B589" s="23" t="s">
        <v>1327</v>
      </c>
      <c r="C589" s="23" t="s">
        <v>666</v>
      </c>
      <c r="D589" s="32">
        <v>16</v>
      </c>
      <c r="E589" s="38">
        <f t="shared" si="42"/>
        <v>2650</v>
      </c>
      <c r="F589" s="38"/>
      <c r="G589" s="38"/>
      <c r="H589" s="38">
        <f>+I588</f>
        <v>16566</v>
      </c>
      <c r="I589" s="38">
        <f>TRUNC(D589/100*H589)</f>
        <v>2650</v>
      </c>
      <c r="J589" s="38"/>
      <c r="K589" s="38"/>
      <c r="L589" s="23"/>
    </row>
    <row r="590" spans="1:12" ht="17.25" customHeight="1">
      <c r="A590" s="22" t="s">
        <v>1354</v>
      </c>
      <c r="B590" s="23" t="s">
        <v>864</v>
      </c>
      <c r="C590" s="23" t="s">
        <v>770</v>
      </c>
      <c r="D590" s="32">
        <v>1.9</v>
      </c>
      <c r="E590" s="38">
        <f t="shared" si="42"/>
        <v>53277</v>
      </c>
      <c r="F590" s="38"/>
      <c r="G590" s="38"/>
      <c r="H590" s="38"/>
      <c r="I590" s="38"/>
      <c r="J590" s="38">
        <f>+기계손료!$J$40</f>
        <v>28041</v>
      </c>
      <c r="K590" s="38">
        <f>TRUNC(D590*J590)</f>
        <v>53277</v>
      </c>
      <c r="L590" s="23"/>
    </row>
    <row r="591" spans="1:12">
      <c r="A591" s="22" t="s">
        <v>701</v>
      </c>
      <c r="B591" s="23"/>
      <c r="C591" s="23"/>
      <c r="D591" s="32"/>
      <c r="E591" s="38">
        <f>SUM(E579:E590)</f>
        <v>435210</v>
      </c>
      <c r="F591" s="38"/>
      <c r="G591" s="38">
        <f>SUM(G579:G590)</f>
        <v>81874</v>
      </c>
      <c r="H591" s="38"/>
      <c r="I591" s="38">
        <f>SUM(I579:I590)</f>
        <v>23366</v>
      </c>
      <c r="J591" s="38"/>
      <c r="K591" s="38">
        <f>SUM(K579:K590)</f>
        <v>329970</v>
      </c>
      <c r="L591" s="29"/>
    </row>
    <row r="592" spans="1:12">
      <c r="A592" s="22"/>
      <c r="B592" s="23"/>
      <c r="C592" s="23"/>
      <c r="D592" s="32"/>
      <c r="E592" s="38"/>
      <c r="F592" s="38"/>
      <c r="G592" s="38"/>
      <c r="H592" s="38"/>
      <c r="I592" s="38"/>
      <c r="J592" s="38"/>
      <c r="K592" s="38"/>
      <c r="L592" s="29"/>
    </row>
    <row r="593" spans="1:12">
      <c r="A593" s="39" t="s">
        <v>682</v>
      </c>
      <c r="B593" s="33" t="s">
        <v>1164</v>
      </c>
      <c r="C593" s="34"/>
      <c r="D593" s="35">
        <f>+집계표!$G$2</f>
        <v>1.1000000000000001</v>
      </c>
      <c r="E593" s="40">
        <f>(G593+I593+K593)</f>
        <v>90061</v>
      </c>
      <c r="F593" s="40"/>
      <c r="G593" s="40"/>
      <c r="H593" s="40"/>
      <c r="I593" s="40"/>
      <c r="J593" s="40">
        <f>+G591</f>
        <v>81874</v>
      </c>
      <c r="K593" s="40">
        <f>TRUNC(D593*J593)</f>
        <v>90061</v>
      </c>
      <c r="L593" s="23"/>
    </row>
    <row r="594" spans="1:12">
      <c r="A594" s="39" t="s">
        <v>670</v>
      </c>
      <c r="B594" s="33" t="s">
        <v>425</v>
      </c>
      <c r="C594" s="34"/>
      <c r="D594" s="35">
        <f>+집계표!$H$2</f>
        <v>0.2</v>
      </c>
      <c r="E594" s="40">
        <f>(G594+I594+K594)</f>
        <v>34387</v>
      </c>
      <c r="F594" s="40"/>
      <c r="G594" s="40"/>
      <c r="H594" s="40"/>
      <c r="I594" s="40"/>
      <c r="J594" s="40">
        <f>+J593+K593</f>
        <v>171935</v>
      </c>
      <c r="K594" s="40">
        <f>TRUNC(D594*J594)</f>
        <v>34387</v>
      </c>
      <c r="L594" s="23"/>
    </row>
    <row r="595" spans="1:12">
      <c r="A595" s="39" t="s">
        <v>718</v>
      </c>
      <c r="B595" s="33"/>
      <c r="C595" s="34"/>
      <c r="D595" s="36"/>
      <c r="E595" s="40">
        <f>SUM(E591:E594)</f>
        <v>559658</v>
      </c>
      <c r="F595" s="40"/>
      <c r="G595" s="40">
        <f>SUM(G591:G594)</f>
        <v>81874</v>
      </c>
      <c r="H595" s="40"/>
      <c r="I595" s="40">
        <f>+I591</f>
        <v>23366</v>
      </c>
      <c r="J595" s="40"/>
      <c r="K595" s="40">
        <f>SUM(K591:K594)</f>
        <v>454418</v>
      </c>
      <c r="L595" s="23"/>
    </row>
    <row r="596" spans="1:12" ht="17.25" customHeight="1">
      <c r="A596" s="39"/>
      <c r="B596" s="30"/>
      <c r="C596" s="23"/>
      <c r="D596" s="32"/>
      <c r="E596" s="38"/>
      <c r="F596" s="38"/>
      <c r="G596" s="38"/>
      <c r="H596" s="38"/>
      <c r="I596" s="38"/>
      <c r="J596" s="38"/>
      <c r="K596" s="38"/>
      <c r="L596" s="23" t="s">
        <v>662</v>
      </c>
    </row>
    <row r="597" spans="1:12" ht="17.25" customHeight="1">
      <c r="A597" s="41" t="s">
        <v>366</v>
      </c>
      <c r="B597" s="37"/>
      <c r="C597" s="23"/>
      <c r="D597" s="23"/>
      <c r="E597" s="42"/>
      <c r="F597" s="54"/>
      <c r="G597" s="42"/>
      <c r="H597" s="54"/>
      <c r="I597" s="42"/>
      <c r="J597" s="54"/>
      <c r="K597" s="42"/>
      <c r="L597" s="28"/>
    </row>
    <row r="598" spans="1:12">
      <c r="A598" s="22" t="s">
        <v>1154</v>
      </c>
      <c r="B598" s="30"/>
      <c r="C598" s="23" t="s">
        <v>685</v>
      </c>
      <c r="D598" s="59">
        <v>0.51</v>
      </c>
      <c r="E598" s="38">
        <f t="shared" ref="E598:E610" si="44">+G598+I598+K598</f>
        <v>139186</v>
      </c>
      <c r="F598" s="38">
        <f>+인건비!$D$6</f>
        <v>272915</v>
      </c>
      <c r="G598" s="38">
        <f>TRUNC(D598*F598)</f>
        <v>139186</v>
      </c>
      <c r="H598" s="53"/>
      <c r="I598" s="53"/>
      <c r="J598" s="53"/>
      <c r="K598" s="53"/>
      <c r="L598" s="23"/>
    </row>
    <row r="599" spans="1:12" ht="17.25" customHeight="1">
      <c r="A599" s="22" t="s">
        <v>678</v>
      </c>
      <c r="B599" s="23"/>
      <c r="C599" s="23" t="s">
        <v>685</v>
      </c>
      <c r="D599" s="59">
        <v>0.64</v>
      </c>
      <c r="E599" s="38">
        <f t="shared" si="44"/>
        <v>143013</v>
      </c>
      <c r="F599" s="38"/>
      <c r="G599" s="38"/>
      <c r="H599" s="38"/>
      <c r="I599" s="38"/>
      <c r="J599" s="38">
        <f>+인건비!$E$21</f>
        <v>223458</v>
      </c>
      <c r="K599" s="38">
        <f>TRUNC(D599*J599)</f>
        <v>143013</v>
      </c>
      <c r="L599" s="23"/>
    </row>
    <row r="600" spans="1:12" ht="17.25" customHeight="1">
      <c r="A600" s="22" t="s">
        <v>1187</v>
      </c>
      <c r="B600" s="23"/>
      <c r="C600" s="23" t="s">
        <v>685</v>
      </c>
      <c r="D600" s="59">
        <v>0.51</v>
      </c>
      <c r="E600" s="38">
        <f t="shared" si="44"/>
        <v>109253</v>
      </c>
      <c r="F600" s="38"/>
      <c r="G600" s="38"/>
      <c r="H600" s="38"/>
      <c r="I600" s="38"/>
      <c r="J600" s="38">
        <f>+인건비!$E$18</f>
        <v>214222</v>
      </c>
      <c r="K600" s="38">
        <f>TRUNC(D600*J600)</f>
        <v>109253</v>
      </c>
      <c r="L600" s="23"/>
    </row>
    <row r="601" spans="1:12" ht="17.25" customHeight="1">
      <c r="A601" s="22" t="s">
        <v>1182</v>
      </c>
      <c r="B601" s="23"/>
      <c r="C601" s="23" t="s">
        <v>685</v>
      </c>
      <c r="D601" s="59">
        <v>0.64</v>
      </c>
      <c r="E601" s="38">
        <f t="shared" si="44"/>
        <v>105948</v>
      </c>
      <c r="F601" s="38"/>
      <c r="G601" s="38"/>
      <c r="H601" s="38"/>
      <c r="I601" s="38"/>
      <c r="J601" s="38">
        <f>+인건비!$E$17</f>
        <v>165545</v>
      </c>
      <c r="K601" s="38">
        <f>TRUNC(D601*J601)</f>
        <v>105948</v>
      </c>
      <c r="L601" s="23"/>
    </row>
    <row r="602" spans="1:12" ht="17.25" customHeight="1">
      <c r="A602" s="22" t="s">
        <v>1319</v>
      </c>
      <c r="B602" s="23" t="s">
        <v>348</v>
      </c>
      <c r="C602" s="23" t="s">
        <v>665</v>
      </c>
      <c r="D602" s="59">
        <v>0.01</v>
      </c>
      <c r="E602" s="38">
        <f t="shared" si="44"/>
        <v>1100</v>
      </c>
      <c r="F602" s="38"/>
      <c r="G602" s="38"/>
      <c r="H602" s="38">
        <f>+재료비!$K$36</f>
        <v>110000</v>
      </c>
      <c r="I602" s="38">
        <f t="shared" ref="I602:I607" si="45">TRUNC(D602*H602)</f>
        <v>1100</v>
      </c>
      <c r="J602" s="38"/>
      <c r="K602" s="38"/>
      <c r="L602" s="23"/>
    </row>
    <row r="603" spans="1:12" ht="17.25" customHeight="1">
      <c r="A603" s="22" t="s">
        <v>1131</v>
      </c>
      <c r="B603" s="23" t="s">
        <v>679</v>
      </c>
      <c r="C603" s="23" t="s">
        <v>665</v>
      </c>
      <c r="D603" s="31">
        <v>2.5000000000000001E-2</v>
      </c>
      <c r="E603" s="38">
        <f t="shared" si="44"/>
        <v>900</v>
      </c>
      <c r="F603" s="38"/>
      <c r="G603" s="38"/>
      <c r="H603" s="38">
        <f>+재료비!$K$56</f>
        <v>36000</v>
      </c>
      <c r="I603" s="38">
        <f t="shared" si="45"/>
        <v>900</v>
      </c>
      <c r="J603" s="38"/>
      <c r="K603" s="38"/>
      <c r="L603" s="23"/>
    </row>
    <row r="604" spans="1:12" ht="17.25" customHeight="1">
      <c r="A604" s="22" t="s">
        <v>1132</v>
      </c>
      <c r="B604" s="23" t="s">
        <v>679</v>
      </c>
      <c r="C604" s="23" t="s">
        <v>665</v>
      </c>
      <c r="D604" s="32">
        <v>0.5</v>
      </c>
      <c r="E604" s="38">
        <f>+G604+I604+K604</f>
        <v>82500</v>
      </c>
      <c r="F604" s="38"/>
      <c r="G604" s="38"/>
      <c r="H604" s="38">
        <f>+재료비!$K$64</f>
        <v>165000</v>
      </c>
      <c r="I604" s="38">
        <f>TRUNC(D604*H604)</f>
        <v>82500</v>
      </c>
      <c r="J604" s="38"/>
      <c r="K604" s="38"/>
      <c r="L604" s="23"/>
    </row>
    <row r="605" spans="1:12" ht="17.25" customHeight="1">
      <c r="A605" s="22" t="s">
        <v>420</v>
      </c>
      <c r="B605" s="23" t="s">
        <v>679</v>
      </c>
      <c r="C605" s="23" t="s">
        <v>665</v>
      </c>
      <c r="D605" s="59">
        <v>0.01</v>
      </c>
      <c r="E605" s="38">
        <f t="shared" si="44"/>
        <v>500</v>
      </c>
      <c r="F605" s="38"/>
      <c r="G605" s="38"/>
      <c r="H605" s="38">
        <f>+재료비!$K$48</f>
        <v>50000</v>
      </c>
      <c r="I605" s="38">
        <f t="shared" si="45"/>
        <v>500</v>
      </c>
      <c r="J605" s="38"/>
      <c r="K605" s="38"/>
      <c r="L605" s="23"/>
    </row>
    <row r="606" spans="1:12" ht="17.25" customHeight="1">
      <c r="A606" s="22" t="s">
        <v>418</v>
      </c>
      <c r="B606" s="23" t="s">
        <v>679</v>
      </c>
      <c r="C606" s="23" t="s">
        <v>665</v>
      </c>
      <c r="D606" s="59">
        <v>0.01</v>
      </c>
      <c r="E606" s="38">
        <f t="shared" si="44"/>
        <v>350</v>
      </c>
      <c r="F606" s="38"/>
      <c r="G606" s="38"/>
      <c r="H606" s="38">
        <f>+재료비!$K$52</f>
        <v>35000</v>
      </c>
      <c r="I606" s="38">
        <f t="shared" si="45"/>
        <v>350</v>
      </c>
      <c r="J606" s="38"/>
      <c r="K606" s="38"/>
      <c r="L606" s="23"/>
    </row>
    <row r="607" spans="1:12" ht="17.25" customHeight="1">
      <c r="A607" s="22" t="s">
        <v>1136</v>
      </c>
      <c r="B607" s="23" t="s">
        <v>349</v>
      </c>
      <c r="C607" s="23" t="s">
        <v>665</v>
      </c>
      <c r="D607" s="59">
        <v>0.01</v>
      </c>
      <c r="E607" s="38">
        <f t="shared" si="44"/>
        <v>1300</v>
      </c>
      <c r="F607" s="38"/>
      <c r="G607" s="38"/>
      <c r="H607" s="38">
        <f>+재료비!$K$44</f>
        <v>130000</v>
      </c>
      <c r="I607" s="38">
        <f t="shared" si="45"/>
        <v>1300</v>
      </c>
      <c r="J607" s="38"/>
      <c r="K607" s="38"/>
      <c r="L607" s="23"/>
    </row>
    <row r="608" spans="1:12" ht="17.25" customHeight="1">
      <c r="A608" s="22" t="s">
        <v>681</v>
      </c>
      <c r="B608" s="23"/>
      <c r="C608" s="23" t="s">
        <v>739</v>
      </c>
      <c r="D608" s="32">
        <v>14.6</v>
      </c>
      <c r="E608" s="38">
        <f t="shared" si="44"/>
        <v>21987</v>
      </c>
      <c r="F608" s="38"/>
      <c r="G608" s="38"/>
      <c r="H608" s="38">
        <f>+재료비!$K$7</f>
        <v>1506</v>
      </c>
      <c r="I608" s="38">
        <f>TRUNC(D608*H608)</f>
        <v>21987</v>
      </c>
      <c r="J608" s="38"/>
      <c r="K608" s="38"/>
      <c r="L608" s="23"/>
    </row>
    <row r="609" spans="1:12" ht="17.25" customHeight="1">
      <c r="A609" s="22" t="s">
        <v>668</v>
      </c>
      <c r="B609" s="23" t="s">
        <v>1327</v>
      </c>
      <c r="C609" s="23" t="s">
        <v>666</v>
      </c>
      <c r="D609" s="32">
        <v>16</v>
      </c>
      <c r="E609" s="38">
        <f t="shared" si="44"/>
        <v>3517</v>
      </c>
      <c r="F609" s="38"/>
      <c r="G609" s="38"/>
      <c r="H609" s="38">
        <f>+I608</f>
        <v>21987</v>
      </c>
      <c r="I609" s="38">
        <f>TRUNC(D609/100*H609)</f>
        <v>3517</v>
      </c>
      <c r="J609" s="38"/>
      <c r="K609" s="38"/>
      <c r="L609" s="23"/>
    </row>
    <row r="610" spans="1:12" ht="17.25" customHeight="1">
      <c r="A610" s="22" t="s">
        <v>1354</v>
      </c>
      <c r="B610" s="23" t="s">
        <v>864</v>
      </c>
      <c r="C610" s="23" t="s">
        <v>770</v>
      </c>
      <c r="D610" s="59">
        <v>2.5299999999999998</v>
      </c>
      <c r="E610" s="38">
        <f t="shared" si="44"/>
        <v>70943</v>
      </c>
      <c r="F610" s="38"/>
      <c r="G610" s="38"/>
      <c r="H610" s="38"/>
      <c r="I610" s="38"/>
      <c r="J610" s="38">
        <f>+기계손료!$J$40</f>
        <v>28041</v>
      </c>
      <c r="K610" s="38">
        <f>TRUNC(D610*J610)</f>
        <v>70943</v>
      </c>
      <c r="L610" s="23"/>
    </row>
    <row r="611" spans="1:12">
      <c r="A611" s="22" t="s">
        <v>701</v>
      </c>
      <c r="B611" s="23"/>
      <c r="C611" s="23"/>
      <c r="D611" s="32"/>
      <c r="E611" s="38">
        <f>SUM(E598:E610)</f>
        <v>680497</v>
      </c>
      <c r="F611" s="38"/>
      <c r="G611" s="38">
        <f>SUM(G598:G610)</f>
        <v>139186</v>
      </c>
      <c r="H611" s="38"/>
      <c r="I611" s="38">
        <f>SUM(I598:I610)</f>
        <v>112154</v>
      </c>
      <c r="J611" s="38"/>
      <c r="K611" s="38">
        <f>SUM(K598:K610)</f>
        <v>429157</v>
      </c>
      <c r="L611" s="29"/>
    </row>
    <row r="612" spans="1:12">
      <c r="A612" s="22"/>
      <c r="B612" s="23"/>
      <c r="C612" s="23"/>
      <c r="D612" s="32"/>
      <c r="E612" s="38"/>
      <c r="F612" s="38"/>
      <c r="G612" s="38"/>
      <c r="H612" s="38"/>
      <c r="I612" s="38"/>
      <c r="J612" s="38"/>
      <c r="K612" s="38"/>
      <c r="L612" s="29"/>
    </row>
    <row r="613" spans="1:12">
      <c r="A613" s="39" t="s">
        <v>682</v>
      </c>
      <c r="B613" s="33" t="s">
        <v>1164</v>
      </c>
      <c r="C613" s="34"/>
      <c r="D613" s="35">
        <f>+집계표!$G$2</f>
        <v>1.1000000000000001</v>
      </c>
      <c r="E613" s="40">
        <f>(G613+I613+K613)</f>
        <v>153104</v>
      </c>
      <c r="F613" s="40"/>
      <c r="G613" s="40"/>
      <c r="H613" s="40"/>
      <c r="I613" s="40"/>
      <c r="J613" s="40">
        <f>+G611</f>
        <v>139186</v>
      </c>
      <c r="K613" s="40">
        <f>TRUNC(D613*J613)</f>
        <v>153104</v>
      </c>
      <c r="L613" s="23"/>
    </row>
    <row r="614" spans="1:12">
      <c r="A614" s="39" t="s">
        <v>670</v>
      </c>
      <c r="B614" s="33" t="s">
        <v>425</v>
      </c>
      <c r="C614" s="34"/>
      <c r="D614" s="35">
        <f>+집계표!$H$2</f>
        <v>0.2</v>
      </c>
      <c r="E614" s="40">
        <f>(G614+I614+K614)</f>
        <v>58458</v>
      </c>
      <c r="F614" s="40"/>
      <c r="G614" s="40"/>
      <c r="H614" s="40"/>
      <c r="I614" s="40"/>
      <c r="J614" s="40">
        <f>+J613+K613</f>
        <v>292290</v>
      </c>
      <c r="K614" s="40">
        <f>TRUNC(D614*J614)</f>
        <v>58458</v>
      </c>
      <c r="L614" s="23"/>
    </row>
    <row r="615" spans="1:12">
      <c r="A615" s="39" t="s">
        <v>718</v>
      </c>
      <c r="B615" s="33"/>
      <c r="C615" s="34"/>
      <c r="D615" s="36"/>
      <c r="E615" s="40">
        <f>SUM(E611:E614)</f>
        <v>892059</v>
      </c>
      <c r="F615" s="40"/>
      <c r="G615" s="40">
        <f>SUM(G611:G614)</f>
        <v>139186</v>
      </c>
      <c r="H615" s="40"/>
      <c r="I615" s="40">
        <f>+I611</f>
        <v>112154</v>
      </c>
      <c r="J615" s="40"/>
      <c r="K615" s="40">
        <f>SUM(K611:K614)</f>
        <v>640719</v>
      </c>
      <c r="L615" s="23"/>
    </row>
    <row r="616" spans="1:12" ht="17.25" customHeight="1">
      <c r="A616" s="39"/>
      <c r="B616" s="30"/>
      <c r="C616" s="23"/>
      <c r="D616" s="32"/>
      <c r="E616" s="38"/>
      <c r="F616" s="38"/>
      <c r="G616" s="38"/>
      <c r="H616" s="53"/>
      <c r="I616" s="38"/>
      <c r="J616" s="38"/>
      <c r="K616" s="38"/>
      <c r="L616" s="23"/>
    </row>
    <row r="617" spans="1:12" ht="17.25" customHeight="1">
      <c r="A617" s="41" t="s">
        <v>378</v>
      </c>
      <c r="B617" s="37"/>
      <c r="C617" s="23"/>
      <c r="D617" s="23"/>
      <c r="E617" s="42"/>
      <c r="F617" s="54"/>
      <c r="G617" s="42"/>
      <c r="H617" s="54"/>
      <c r="I617" s="42"/>
      <c r="J617" s="54"/>
      <c r="K617" s="42"/>
      <c r="L617" s="28"/>
    </row>
    <row r="618" spans="1:12">
      <c r="A618" s="22" t="s">
        <v>1154</v>
      </c>
      <c r="B618" s="30"/>
      <c r="C618" s="23" t="s">
        <v>685</v>
      </c>
      <c r="D618" s="59">
        <v>0.13</v>
      </c>
      <c r="E618" s="38">
        <f t="shared" ref="E618:E631" si="46">+G618+I618+K618</f>
        <v>35478</v>
      </c>
      <c r="F618" s="38">
        <f>+인건비!$D$6</f>
        <v>272915</v>
      </c>
      <c r="G618" s="38">
        <f>TRUNC(D618*F618)</f>
        <v>35478</v>
      </c>
      <c r="H618" s="53"/>
      <c r="I618" s="53"/>
      <c r="J618" s="53"/>
      <c r="K618" s="53"/>
      <c r="L618" s="23"/>
    </row>
    <row r="619" spans="1:12" ht="17.25" customHeight="1">
      <c r="A619" s="22" t="s">
        <v>678</v>
      </c>
      <c r="B619" s="23"/>
      <c r="C619" s="23" t="s">
        <v>685</v>
      </c>
      <c r="D619" s="59">
        <v>0.23</v>
      </c>
      <c r="E619" s="38">
        <f t="shared" si="46"/>
        <v>51395</v>
      </c>
      <c r="F619" s="38"/>
      <c r="G619" s="38"/>
      <c r="H619" s="38"/>
      <c r="I619" s="38"/>
      <c r="J619" s="38">
        <f>+인건비!$E$21</f>
        <v>223458</v>
      </c>
      <c r="K619" s="38">
        <f>TRUNC(D619*J619)</f>
        <v>51395</v>
      </c>
      <c r="L619" s="23"/>
    </row>
    <row r="620" spans="1:12" ht="17.25" customHeight="1">
      <c r="A620" s="22" t="s">
        <v>1187</v>
      </c>
      <c r="B620" s="23"/>
      <c r="C620" s="23" t="s">
        <v>685</v>
      </c>
      <c r="D620" s="59">
        <v>0.17</v>
      </c>
      <c r="E620" s="38">
        <f t="shared" si="46"/>
        <v>36417</v>
      </c>
      <c r="F620" s="38"/>
      <c r="G620" s="38"/>
      <c r="H620" s="38"/>
      <c r="I620" s="38"/>
      <c r="J620" s="38">
        <f>+인건비!$E$18</f>
        <v>214222</v>
      </c>
      <c r="K620" s="38">
        <f>TRUNC(D620*J620)</f>
        <v>36417</v>
      </c>
      <c r="L620" s="23"/>
    </row>
    <row r="621" spans="1:12" ht="17.25" customHeight="1">
      <c r="A621" s="22" t="s">
        <v>1182</v>
      </c>
      <c r="B621" s="23"/>
      <c r="C621" s="23" t="s">
        <v>685</v>
      </c>
      <c r="D621" s="59">
        <v>0.23</v>
      </c>
      <c r="E621" s="38">
        <f t="shared" si="46"/>
        <v>38075</v>
      </c>
      <c r="F621" s="38"/>
      <c r="G621" s="38"/>
      <c r="H621" s="38"/>
      <c r="I621" s="38"/>
      <c r="J621" s="38">
        <f>+인건비!$E$17</f>
        <v>165545</v>
      </c>
      <c r="K621" s="38">
        <f>TRUNC(D621*J621)</f>
        <v>38075</v>
      </c>
      <c r="L621" s="23"/>
    </row>
    <row r="622" spans="1:12" ht="17.25" customHeight="1">
      <c r="A622" s="22" t="s">
        <v>1319</v>
      </c>
      <c r="B622" s="23" t="s">
        <v>348</v>
      </c>
      <c r="C622" s="23" t="s">
        <v>665</v>
      </c>
      <c r="D622" s="59">
        <v>0.02</v>
      </c>
      <c r="E622" s="38">
        <f t="shared" si="46"/>
        <v>2200</v>
      </c>
      <c r="F622" s="38"/>
      <c r="G622" s="38"/>
      <c r="H622" s="38">
        <f>+재료비!$K$36</f>
        <v>110000</v>
      </c>
      <c r="I622" s="38">
        <f t="shared" ref="I622:I629" si="47">TRUNC(D622*H622)</f>
        <v>2200</v>
      </c>
      <c r="J622" s="38"/>
      <c r="K622" s="38"/>
      <c r="L622" s="23"/>
    </row>
    <row r="623" spans="1:12" ht="17.25" customHeight="1">
      <c r="A623" s="22" t="s">
        <v>1131</v>
      </c>
      <c r="B623" s="23" t="s">
        <v>679</v>
      </c>
      <c r="C623" s="23" t="s">
        <v>665</v>
      </c>
      <c r="D623" s="32">
        <v>0.8</v>
      </c>
      <c r="E623" s="38">
        <f t="shared" si="46"/>
        <v>28800</v>
      </c>
      <c r="F623" s="38"/>
      <c r="G623" s="38"/>
      <c r="H623" s="38">
        <f>+재료비!$K$56</f>
        <v>36000</v>
      </c>
      <c r="I623" s="38">
        <f t="shared" si="47"/>
        <v>28800</v>
      </c>
      <c r="J623" s="38"/>
      <c r="K623" s="38"/>
      <c r="L623" s="23"/>
    </row>
    <row r="624" spans="1:12" ht="17.25" customHeight="1">
      <c r="A624" s="22" t="s">
        <v>1348</v>
      </c>
      <c r="B624" s="23" t="s">
        <v>679</v>
      </c>
      <c r="C624" s="23" t="s">
        <v>665</v>
      </c>
      <c r="D624" s="59">
        <v>0.02</v>
      </c>
      <c r="E624" s="38">
        <f t="shared" si="46"/>
        <v>1000</v>
      </c>
      <c r="F624" s="38"/>
      <c r="G624" s="38"/>
      <c r="H624" s="38">
        <f>+재료비!$K$60</f>
        <v>50000</v>
      </c>
      <c r="I624" s="38">
        <f t="shared" si="47"/>
        <v>1000</v>
      </c>
      <c r="J624" s="38"/>
      <c r="K624" s="38"/>
      <c r="L624" s="23"/>
    </row>
    <row r="625" spans="1:12" ht="17.25" customHeight="1">
      <c r="A625" s="22" t="s">
        <v>1339</v>
      </c>
      <c r="B625" s="23" t="s">
        <v>679</v>
      </c>
      <c r="C625" s="23" t="s">
        <v>665</v>
      </c>
      <c r="D625" s="32">
        <v>0.1</v>
      </c>
      <c r="E625" s="38">
        <f t="shared" si="46"/>
        <v>1700</v>
      </c>
      <c r="F625" s="38"/>
      <c r="G625" s="38"/>
      <c r="H625" s="38">
        <f>+재료비!$K$68</f>
        <v>17000</v>
      </c>
      <c r="I625" s="38">
        <f t="shared" si="47"/>
        <v>1700</v>
      </c>
      <c r="J625" s="38"/>
      <c r="K625" s="38"/>
      <c r="L625" s="23"/>
    </row>
    <row r="626" spans="1:12" ht="17.25" customHeight="1">
      <c r="A626" s="22" t="s">
        <v>420</v>
      </c>
      <c r="B626" s="23" t="s">
        <v>679</v>
      </c>
      <c r="C626" s="23" t="s">
        <v>665</v>
      </c>
      <c r="D626" s="59"/>
      <c r="E626" s="38">
        <f t="shared" si="46"/>
        <v>0</v>
      </c>
      <c r="F626" s="38"/>
      <c r="G626" s="38"/>
      <c r="H626" s="38">
        <f>+재료비!$K$48</f>
        <v>50000</v>
      </c>
      <c r="I626" s="38">
        <f t="shared" si="47"/>
        <v>0</v>
      </c>
      <c r="J626" s="38"/>
      <c r="K626" s="38"/>
      <c r="L626" s="23"/>
    </row>
    <row r="627" spans="1:12" ht="17.25" customHeight="1">
      <c r="A627" s="22" t="s">
        <v>418</v>
      </c>
      <c r="B627" s="23" t="s">
        <v>679</v>
      </c>
      <c r="C627" s="23" t="s">
        <v>665</v>
      </c>
      <c r="D627" s="59"/>
      <c r="E627" s="38">
        <f t="shared" si="46"/>
        <v>0</v>
      </c>
      <c r="F627" s="38"/>
      <c r="G627" s="38"/>
      <c r="H627" s="38">
        <f>+재료비!$K$52</f>
        <v>35000</v>
      </c>
      <c r="I627" s="38">
        <f t="shared" si="47"/>
        <v>0</v>
      </c>
      <c r="J627" s="38"/>
      <c r="K627" s="38"/>
      <c r="L627" s="23"/>
    </row>
    <row r="628" spans="1:12" ht="17.25" customHeight="1">
      <c r="A628" s="22" t="s">
        <v>1136</v>
      </c>
      <c r="B628" s="23" t="s">
        <v>349</v>
      </c>
      <c r="C628" s="23" t="s">
        <v>665</v>
      </c>
      <c r="D628" s="59"/>
      <c r="E628" s="38">
        <f t="shared" si="46"/>
        <v>0</v>
      </c>
      <c r="F628" s="38"/>
      <c r="G628" s="38"/>
      <c r="H628" s="38">
        <f>+재료비!$K$44</f>
        <v>130000</v>
      </c>
      <c r="I628" s="38">
        <f t="shared" si="47"/>
        <v>0</v>
      </c>
      <c r="J628" s="38"/>
      <c r="K628" s="38"/>
      <c r="L628" s="23"/>
    </row>
    <row r="629" spans="1:12" ht="17.25" customHeight="1">
      <c r="A629" s="22" t="s">
        <v>681</v>
      </c>
      <c r="B629" s="23"/>
      <c r="C629" s="23" t="s">
        <v>739</v>
      </c>
      <c r="D629" s="32">
        <v>5.6</v>
      </c>
      <c r="E629" s="38">
        <f t="shared" si="46"/>
        <v>8433</v>
      </c>
      <c r="F629" s="38"/>
      <c r="G629" s="38"/>
      <c r="H629" s="38">
        <f>+재료비!$K$7</f>
        <v>1506</v>
      </c>
      <c r="I629" s="38">
        <f t="shared" si="47"/>
        <v>8433</v>
      </c>
      <c r="J629" s="38"/>
      <c r="K629" s="38"/>
      <c r="L629" s="23"/>
    </row>
    <row r="630" spans="1:12" ht="17.25" customHeight="1">
      <c r="A630" s="22" t="s">
        <v>668</v>
      </c>
      <c r="B630" s="23" t="s">
        <v>1327</v>
      </c>
      <c r="C630" s="23" t="s">
        <v>666</v>
      </c>
      <c r="D630" s="32">
        <v>16</v>
      </c>
      <c r="E630" s="38">
        <f t="shared" si="46"/>
        <v>1349</v>
      </c>
      <c r="F630" s="38"/>
      <c r="G630" s="38"/>
      <c r="H630" s="38">
        <f>+I629</f>
        <v>8433</v>
      </c>
      <c r="I630" s="38">
        <f>TRUNC(D630/100*H630)</f>
        <v>1349</v>
      </c>
      <c r="J630" s="38"/>
      <c r="K630" s="38"/>
      <c r="L630" s="23"/>
    </row>
    <row r="631" spans="1:12" ht="17.25" customHeight="1">
      <c r="A631" s="22" t="s">
        <v>1354</v>
      </c>
      <c r="B631" s="23" t="s">
        <v>864</v>
      </c>
      <c r="C631" s="23" t="s">
        <v>770</v>
      </c>
      <c r="D631" s="59">
        <v>0.97</v>
      </c>
      <c r="E631" s="38">
        <f t="shared" si="46"/>
        <v>27199</v>
      </c>
      <c r="F631" s="38"/>
      <c r="G631" s="38"/>
      <c r="H631" s="38"/>
      <c r="I631" s="38"/>
      <c r="J631" s="38">
        <f>+기계손료!$J$40</f>
        <v>28041</v>
      </c>
      <c r="K631" s="38">
        <f>TRUNC(D631*J631)</f>
        <v>27199</v>
      </c>
      <c r="L631" s="23"/>
    </row>
    <row r="632" spans="1:12">
      <c r="A632" s="22" t="s">
        <v>701</v>
      </c>
      <c r="B632" s="23"/>
      <c r="C632" s="23"/>
      <c r="D632" s="32"/>
      <c r="E632" s="38">
        <f>SUM(E618:E631)</f>
        <v>232046</v>
      </c>
      <c r="F632" s="38"/>
      <c r="G632" s="38">
        <f>SUM(G618:G631)</f>
        <v>35478</v>
      </c>
      <c r="H632" s="38"/>
      <c r="I632" s="38">
        <f>SUM(I618:I631)</f>
        <v>43482</v>
      </c>
      <c r="J632" s="38"/>
      <c r="K632" s="38">
        <f>SUM(K618:K631)</f>
        <v>153086</v>
      </c>
      <c r="L632" s="29"/>
    </row>
    <row r="633" spans="1:12">
      <c r="A633" s="22"/>
      <c r="B633" s="23"/>
      <c r="C633" s="23"/>
      <c r="D633" s="32"/>
      <c r="E633" s="38"/>
      <c r="F633" s="38"/>
      <c r="G633" s="38"/>
      <c r="H633" s="38"/>
      <c r="I633" s="38"/>
      <c r="J633" s="38"/>
      <c r="K633" s="38"/>
      <c r="L633" s="29"/>
    </row>
    <row r="634" spans="1:12">
      <c r="A634" s="39" t="s">
        <v>682</v>
      </c>
      <c r="B634" s="33" t="s">
        <v>1164</v>
      </c>
      <c r="C634" s="34"/>
      <c r="D634" s="35">
        <f>+집계표!$G$2</f>
        <v>1.1000000000000001</v>
      </c>
      <c r="E634" s="40">
        <f>(G634+I634+K634)</f>
        <v>39025</v>
      </c>
      <c r="F634" s="40"/>
      <c r="G634" s="40"/>
      <c r="H634" s="40"/>
      <c r="I634" s="40"/>
      <c r="J634" s="40">
        <f>+G632</f>
        <v>35478</v>
      </c>
      <c r="K634" s="40">
        <f>TRUNC(D634*J634)</f>
        <v>39025</v>
      </c>
      <c r="L634" s="23"/>
    </row>
    <row r="635" spans="1:12">
      <c r="A635" s="39" t="s">
        <v>670</v>
      </c>
      <c r="B635" s="33" t="s">
        <v>425</v>
      </c>
      <c r="C635" s="34"/>
      <c r="D635" s="35">
        <f>+집계표!$H$2</f>
        <v>0.2</v>
      </c>
      <c r="E635" s="40">
        <f>(G635+I635+K635)</f>
        <v>14900</v>
      </c>
      <c r="F635" s="40"/>
      <c r="G635" s="40"/>
      <c r="H635" s="40"/>
      <c r="I635" s="40"/>
      <c r="J635" s="40">
        <f>+J634+K634</f>
        <v>74503</v>
      </c>
      <c r="K635" s="40">
        <f>TRUNC(D635*J635)</f>
        <v>14900</v>
      </c>
      <c r="L635" s="23"/>
    </row>
    <row r="636" spans="1:12">
      <c r="A636" s="39" t="s">
        <v>718</v>
      </c>
      <c r="B636" s="33"/>
      <c r="C636" s="34"/>
      <c r="D636" s="36"/>
      <c r="E636" s="40">
        <f>SUM(E632:E635)</f>
        <v>285971</v>
      </c>
      <c r="F636" s="40"/>
      <c r="G636" s="40">
        <f>SUM(G632:G635)</f>
        <v>35478</v>
      </c>
      <c r="H636" s="40"/>
      <c r="I636" s="40">
        <f>+I632</f>
        <v>43482</v>
      </c>
      <c r="J636" s="40"/>
      <c r="K636" s="40">
        <f>SUM(K632:K635)</f>
        <v>207011</v>
      </c>
      <c r="L636" s="23"/>
    </row>
    <row r="637" spans="1:12" ht="17.25" customHeight="1">
      <c r="A637" s="39"/>
      <c r="B637" s="30"/>
      <c r="C637" s="23"/>
      <c r="D637" s="32"/>
      <c r="E637" s="38"/>
      <c r="F637" s="38"/>
      <c r="G637" s="38"/>
      <c r="H637" s="53"/>
      <c r="I637" s="38"/>
      <c r="J637" s="38"/>
      <c r="K637" s="38"/>
      <c r="L637" s="23"/>
    </row>
    <row r="638" spans="1:12" ht="17.25" customHeight="1">
      <c r="A638" s="41" t="s">
        <v>526</v>
      </c>
      <c r="B638" s="37"/>
      <c r="C638" s="23"/>
      <c r="D638" s="23"/>
      <c r="E638" s="42"/>
      <c r="F638" s="54"/>
      <c r="G638" s="42"/>
      <c r="H638" s="54"/>
      <c r="I638" s="42"/>
      <c r="J638" s="54"/>
      <c r="K638" s="42"/>
      <c r="L638" s="28"/>
    </row>
    <row r="639" spans="1:12">
      <c r="A639" s="22" t="s">
        <v>1154</v>
      </c>
      <c r="B639" s="30"/>
      <c r="C639" s="23" t="s">
        <v>685</v>
      </c>
      <c r="D639" s="59">
        <v>0.14000000000000001</v>
      </c>
      <c r="E639" s="38">
        <f t="shared" ref="E639:E652" si="48">+G639+I639+K639</f>
        <v>38208</v>
      </c>
      <c r="F639" s="38">
        <f>+인건비!$D$6</f>
        <v>272915</v>
      </c>
      <c r="G639" s="38">
        <f>TRUNC(D639*F639)</f>
        <v>38208</v>
      </c>
      <c r="H639" s="53"/>
      <c r="I639" s="53"/>
      <c r="J639" s="53"/>
      <c r="K639" s="53"/>
      <c r="L639" s="23"/>
    </row>
    <row r="640" spans="1:12" ht="17.25" customHeight="1">
      <c r="A640" s="22" t="s">
        <v>678</v>
      </c>
      <c r="B640" s="23"/>
      <c r="C640" s="23" t="s">
        <v>685</v>
      </c>
      <c r="D640" s="59">
        <v>0.25</v>
      </c>
      <c r="E640" s="38">
        <f t="shared" si="48"/>
        <v>55864</v>
      </c>
      <c r="F640" s="38"/>
      <c r="G640" s="38"/>
      <c r="H640" s="38"/>
      <c r="I640" s="38"/>
      <c r="J640" s="38">
        <f>+인건비!$E$21</f>
        <v>223458</v>
      </c>
      <c r="K640" s="38">
        <f>TRUNC(D640*J640)</f>
        <v>55864</v>
      </c>
      <c r="L640" s="23"/>
    </row>
    <row r="641" spans="1:12" ht="17.25" customHeight="1">
      <c r="A641" s="22" t="s">
        <v>1187</v>
      </c>
      <c r="B641" s="23"/>
      <c r="C641" s="23" t="s">
        <v>685</v>
      </c>
      <c r="D641" s="59">
        <v>0.19</v>
      </c>
      <c r="E641" s="38">
        <f t="shared" si="48"/>
        <v>40702</v>
      </c>
      <c r="F641" s="38"/>
      <c r="G641" s="38"/>
      <c r="H641" s="38"/>
      <c r="I641" s="38"/>
      <c r="J641" s="38">
        <f>+인건비!$E$18</f>
        <v>214222</v>
      </c>
      <c r="K641" s="38">
        <f>TRUNC(D641*J641)</f>
        <v>40702</v>
      </c>
      <c r="L641" s="23"/>
    </row>
    <row r="642" spans="1:12" ht="17.25" customHeight="1">
      <c r="A642" s="22" t="s">
        <v>1182</v>
      </c>
      <c r="B642" s="23"/>
      <c r="C642" s="23" t="s">
        <v>685</v>
      </c>
      <c r="D642" s="59">
        <v>0.25</v>
      </c>
      <c r="E642" s="38">
        <f t="shared" si="48"/>
        <v>41386</v>
      </c>
      <c r="F642" s="38"/>
      <c r="G642" s="38"/>
      <c r="H642" s="38"/>
      <c r="I642" s="38"/>
      <c r="J642" s="38">
        <f>+인건비!$E$17</f>
        <v>165545</v>
      </c>
      <c r="K642" s="38">
        <f>TRUNC(D642*J642)</f>
        <v>41386</v>
      </c>
      <c r="L642" s="23"/>
    </row>
    <row r="643" spans="1:12" ht="17.25" customHeight="1">
      <c r="A643" s="22" t="s">
        <v>1319</v>
      </c>
      <c r="B643" s="23" t="s">
        <v>348</v>
      </c>
      <c r="C643" s="23" t="s">
        <v>665</v>
      </c>
      <c r="D643" s="31">
        <v>2.5000000000000001E-2</v>
      </c>
      <c r="E643" s="38">
        <f t="shared" si="48"/>
        <v>2750</v>
      </c>
      <c r="F643" s="38"/>
      <c r="G643" s="38"/>
      <c r="H643" s="38">
        <f>+재료비!$K$36</f>
        <v>110000</v>
      </c>
      <c r="I643" s="38">
        <f t="shared" ref="I643:I650" si="49">TRUNC(D643*H643)</f>
        <v>2750</v>
      </c>
      <c r="J643" s="38"/>
      <c r="K643" s="38"/>
      <c r="L643" s="23"/>
    </row>
    <row r="644" spans="1:12" ht="17.25" customHeight="1">
      <c r="A644" s="22" t="s">
        <v>1131</v>
      </c>
      <c r="B644" s="23" t="s">
        <v>679</v>
      </c>
      <c r="C644" s="23" t="s">
        <v>665</v>
      </c>
      <c r="D644" s="32">
        <v>1</v>
      </c>
      <c r="E644" s="38">
        <f t="shared" si="48"/>
        <v>36000</v>
      </c>
      <c r="F644" s="38"/>
      <c r="G644" s="38"/>
      <c r="H644" s="38">
        <f>+재료비!$K$56</f>
        <v>36000</v>
      </c>
      <c r="I644" s="38">
        <f t="shared" si="49"/>
        <v>36000</v>
      </c>
      <c r="J644" s="38"/>
      <c r="K644" s="38"/>
      <c r="L644" s="23"/>
    </row>
    <row r="645" spans="1:12" ht="17.25" customHeight="1">
      <c r="A645" s="22" t="s">
        <v>1348</v>
      </c>
      <c r="B645" s="23" t="s">
        <v>679</v>
      </c>
      <c r="C645" s="23" t="s">
        <v>665</v>
      </c>
      <c r="D645" s="31">
        <v>2.5000000000000001E-2</v>
      </c>
      <c r="E645" s="38">
        <f t="shared" si="48"/>
        <v>1250</v>
      </c>
      <c r="F645" s="38"/>
      <c r="G645" s="38"/>
      <c r="H645" s="38">
        <f>+재료비!$K$60</f>
        <v>50000</v>
      </c>
      <c r="I645" s="38">
        <f t="shared" si="49"/>
        <v>1250</v>
      </c>
      <c r="J645" s="38"/>
      <c r="K645" s="38"/>
      <c r="L645" s="23"/>
    </row>
    <row r="646" spans="1:12" ht="17.25" customHeight="1">
      <c r="A646" s="22" t="s">
        <v>1339</v>
      </c>
      <c r="B646" s="23" t="s">
        <v>679</v>
      </c>
      <c r="C646" s="23" t="s">
        <v>665</v>
      </c>
      <c r="D646" s="32">
        <v>0.1</v>
      </c>
      <c r="E646" s="38">
        <f t="shared" si="48"/>
        <v>1700</v>
      </c>
      <c r="F646" s="38"/>
      <c r="G646" s="38"/>
      <c r="H646" s="38">
        <f>+재료비!$K$68</f>
        <v>17000</v>
      </c>
      <c r="I646" s="38">
        <f t="shared" si="49"/>
        <v>1700</v>
      </c>
      <c r="J646" s="38"/>
      <c r="K646" s="38"/>
      <c r="L646" s="23"/>
    </row>
    <row r="647" spans="1:12" ht="17.25" customHeight="1">
      <c r="A647" s="22" t="s">
        <v>420</v>
      </c>
      <c r="B647" s="23" t="s">
        <v>679</v>
      </c>
      <c r="C647" s="23" t="s">
        <v>665</v>
      </c>
      <c r="D647" s="32"/>
      <c r="E647" s="38">
        <f t="shared" si="48"/>
        <v>0</v>
      </c>
      <c r="F647" s="38"/>
      <c r="G647" s="38"/>
      <c r="H647" s="38">
        <f>+재료비!$K$48</f>
        <v>50000</v>
      </c>
      <c r="I647" s="38">
        <f t="shared" si="49"/>
        <v>0</v>
      </c>
      <c r="J647" s="38"/>
      <c r="K647" s="38"/>
      <c r="L647" s="23"/>
    </row>
    <row r="648" spans="1:12" ht="17.25" customHeight="1">
      <c r="A648" s="22" t="s">
        <v>418</v>
      </c>
      <c r="B648" s="23" t="s">
        <v>679</v>
      </c>
      <c r="C648" s="23" t="s">
        <v>665</v>
      </c>
      <c r="D648" s="32"/>
      <c r="E648" s="38">
        <f t="shared" si="48"/>
        <v>0</v>
      </c>
      <c r="F648" s="38"/>
      <c r="G648" s="38"/>
      <c r="H648" s="38">
        <f>+재료비!$K$52</f>
        <v>35000</v>
      </c>
      <c r="I648" s="38">
        <f t="shared" si="49"/>
        <v>0</v>
      </c>
      <c r="J648" s="38"/>
      <c r="K648" s="38"/>
      <c r="L648" s="23"/>
    </row>
    <row r="649" spans="1:12" ht="17.25" customHeight="1">
      <c r="A649" s="22" t="s">
        <v>1136</v>
      </c>
      <c r="B649" s="23" t="s">
        <v>349</v>
      </c>
      <c r="C649" s="23" t="s">
        <v>665</v>
      </c>
      <c r="D649" s="32"/>
      <c r="E649" s="38">
        <f t="shared" si="48"/>
        <v>0</v>
      </c>
      <c r="F649" s="38"/>
      <c r="G649" s="38"/>
      <c r="H649" s="38">
        <f>+재료비!$K$44</f>
        <v>130000</v>
      </c>
      <c r="I649" s="38">
        <f t="shared" si="49"/>
        <v>0</v>
      </c>
      <c r="J649" s="38"/>
      <c r="K649" s="38"/>
      <c r="L649" s="23"/>
    </row>
    <row r="650" spans="1:12" ht="17.25" customHeight="1">
      <c r="A650" s="22" t="s">
        <v>681</v>
      </c>
      <c r="B650" s="23"/>
      <c r="C650" s="23" t="s">
        <v>739</v>
      </c>
      <c r="D650" s="32">
        <v>6.4</v>
      </c>
      <c r="E650" s="38">
        <f t="shared" si="48"/>
        <v>9638</v>
      </c>
      <c r="F650" s="38"/>
      <c r="G650" s="38"/>
      <c r="H650" s="38">
        <f>+재료비!$K$7</f>
        <v>1506</v>
      </c>
      <c r="I650" s="38">
        <f t="shared" si="49"/>
        <v>9638</v>
      </c>
      <c r="J650" s="38"/>
      <c r="K650" s="38"/>
      <c r="L650" s="23"/>
    </row>
    <row r="651" spans="1:12" ht="17.25" customHeight="1">
      <c r="A651" s="22" t="s">
        <v>668</v>
      </c>
      <c r="B651" s="23" t="s">
        <v>1327</v>
      </c>
      <c r="C651" s="23" t="s">
        <v>666</v>
      </c>
      <c r="D651" s="32">
        <v>16</v>
      </c>
      <c r="E651" s="38">
        <f t="shared" si="48"/>
        <v>1542</v>
      </c>
      <c r="F651" s="38"/>
      <c r="G651" s="38"/>
      <c r="H651" s="38">
        <f>+I650</f>
        <v>9638</v>
      </c>
      <c r="I651" s="38">
        <f>TRUNC(D651/100*H651)</f>
        <v>1542</v>
      </c>
      <c r="J651" s="38"/>
      <c r="K651" s="38"/>
      <c r="L651" s="23"/>
    </row>
    <row r="652" spans="1:12" ht="17.25" customHeight="1">
      <c r="A652" s="22" t="s">
        <v>1354</v>
      </c>
      <c r="B652" s="23" t="s">
        <v>864</v>
      </c>
      <c r="C652" s="23" t="s">
        <v>770</v>
      </c>
      <c r="D652" s="59">
        <v>1.1100000000000001</v>
      </c>
      <c r="E652" s="38">
        <f t="shared" si="48"/>
        <v>31125</v>
      </c>
      <c r="F652" s="38"/>
      <c r="G652" s="38"/>
      <c r="H652" s="38"/>
      <c r="I652" s="38"/>
      <c r="J652" s="38">
        <f>+기계손료!$J$40</f>
        <v>28041</v>
      </c>
      <c r="K652" s="38">
        <f>TRUNC(D652*J652)</f>
        <v>31125</v>
      </c>
      <c r="L652" s="94"/>
    </row>
    <row r="653" spans="1:12">
      <c r="A653" s="22" t="s">
        <v>701</v>
      </c>
      <c r="B653" s="23"/>
      <c r="C653" s="23"/>
      <c r="D653" s="32"/>
      <c r="E653" s="38">
        <f>SUM(E639:E652)</f>
        <v>260165</v>
      </c>
      <c r="F653" s="38"/>
      <c r="G653" s="38">
        <f>SUM(G639:G652)</f>
        <v>38208</v>
      </c>
      <c r="H653" s="38"/>
      <c r="I653" s="38">
        <f>SUM(I639:I652)</f>
        <v>52880</v>
      </c>
      <c r="J653" s="38"/>
      <c r="K653" s="38">
        <f>SUM(K639:K652)</f>
        <v>169077</v>
      </c>
      <c r="L653" s="29"/>
    </row>
    <row r="654" spans="1:12">
      <c r="A654" s="22"/>
      <c r="B654" s="23"/>
      <c r="C654" s="23"/>
      <c r="D654" s="32"/>
      <c r="E654" s="38"/>
      <c r="F654" s="38"/>
      <c r="G654" s="38"/>
      <c r="H654" s="38"/>
      <c r="I654" s="38"/>
      <c r="J654" s="38"/>
      <c r="K654" s="38"/>
      <c r="L654" s="29"/>
    </row>
    <row r="655" spans="1:12">
      <c r="A655" s="39" t="s">
        <v>682</v>
      </c>
      <c r="B655" s="33" t="s">
        <v>1164</v>
      </c>
      <c r="C655" s="34"/>
      <c r="D655" s="35">
        <f>+집계표!$G$2</f>
        <v>1.1000000000000001</v>
      </c>
      <c r="E655" s="40">
        <f>(G655+I655+K655)</f>
        <v>42028</v>
      </c>
      <c r="F655" s="40"/>
      <c r="G655" s="40"/>
      <c r="H655" s="40"/>
      <c r="I655" s="40"/>
      <c r="J655" s="40">
        <f>+G653</f>
        <v>38208</v>
      </c>
      <c r="K655" s="40">
        <f>TRUNC(D655*J655)</f>
        <v>42028</v>
      </c>
      <c r="L655" s="23"/>
    </row>
    <row r="656" spans="1:12">
      <c r="A656" s="39" t="s">
        <v>670</v>
      </c>
      <c r="B656" s="33" t="s">
        <v>425</v>
      </c>
      <c r="C656" s="34"/>
      <c r="D656" s="35">
        <f>+집계표!$H$2</f>
        <v>0.2</v>
      </c>
      <c r="E656" s="40">
        <f>(G656+I656+K656)</f>
        <v>16047</v>
      </c>
      <c r="F656" s="40"/>
      <c r="G656" s="40"/>
      <c r="H656" s="40"/>
      <c r="I656" s="40"/>
      <c r="J656" s="40">
        <f>+J655+K655</f>
        <v>80236</v>
      </c>
      <c r="K656" s="40">
        <f>TRUNC(D656*J656)</f>
        <v>16047</v>
      </c>
      <c r="L656" s="23"/>
    </row>
    <row r="657" spans="1:12">
      <c r="A657" s="39" t="s">
        <v>718</v>
      </c>
      <c r="B657" s="33"/>
      <c r="C657" s="34"/>
      <c r="D657" s="36"/>
      <c r="E657" s="40">
        <f>SUM(E653:E656)</f>
        <v>318240</v>
      </c>
      <c r="F657" s="40"/>
      <c r="G657" s="40">
        <f>SUM(G653:G656)</f>
        <v>38208</v>
      </c>
      <c r="H657" s="40"/>
      <c r="I657" s="40">
        <f>+I653</f>
        <v>52880</v>
      </c>
      <c r="J657" s="40"/>
      <c r="K657" s="40">
        <f>SUM(K653:K656)</f>
        <v>227152</v>
      </c>
      <c r="L657" s="23"/>
    </row>
    <row r="658" spans="1:12" ht="17.25" customHeight="1">
      <c r="A658" s="39"/>
      <c r="B658" s="30"/>
      <c r="C658" s="23"/>
      <c r="D658" s="32"/>
      <c r="E658" s="38"/>
      <c r="F658" s="38"/>
      <c r="G658" s="38"/>
      <c r="H658" s="53"/>
      <c r="I658" s="38"/>
      <c r="J658" s="38"/>
      <c r="K658" s="38"/>
      <c r="L658" s="23"/>
    </row>
    <row r="659" spans="1:12" ht="17.25" customHeight="1">
      <c r="A659" s="41" t="s">
        <v>367</v>
      </c>
      <c r="B659" s="37"/>
      <c r="C659" s="23"/>
      <c r="D659" s="23"/>
      <c r="E659" s="42"/>
      <c r="F659" s="54"/>
      <c r="G659" s="42"/>
      <c r="H659" s="54"/>
      <c r="I659" s="42"/>
      <c r="J659" s="54"/>
      <c r="K659" s="42"/>
      <c r="L659" s="28"/>
    </row>
    <row r="660" spans="1:12">
      <c r="A660" s="22" t="s">
        <v>1154</v>
      </c>
      <c r="B660" s="30"/>
      <c r="C660" s="23" t="s">
        <v>685</v>
      </c>
      <c r="D660" s="59">
        <v>0.14000000000000001</v>
      </c>
      <c r="E660" s="38">
        <f t="shared" ref="E660:E671" si="50">+G660+I660+K660</f>
        <v>38208</v>
      </c>
      <c r="F660" s="38">
        <f>+인건비!$D$6</f>
        <v>272915</v>
      </c>
      <c r="G660" s="38">
        <f>TRUNC(D660*F660)</f>
        <v>38208</v>
      </c>
      <c r="H660" s="53"/>
      <c r="I660" s="53"/>
      <c r="J660" s="53"/>
      <c r="K660" s="53"/>
      <c r="L660" s="23"/>
    </row>
    <row r="661" spans="1:12" ht="17.25" customHeight="1">
      <c r="A661" s="22" t="s">
        <v>678</v>
      </c>
      <c r="B661" s="23"/>
      <c r="C661" s="23" t="s">
        <v>685</v>
      </c>
      <c r="D661" s="59">
        <v>0.27</v>
      </c>
      <c r="E661" s="38">
        <f t="shared" si="50"/>
        <v>60333</v>
      </c>
      <c r="F661" s="38"/>
      <c r="G661" s="38"/>
      <c r="H661" s="38"/>
      <c r="I661" s="38"/>
      <c r="J661" s="38">
        <f>+인건비!$E$21</f>
        <v>223458</v>
      </c>
      <c r="K661" s="38">
        <f>TRUNC(D661*J661)</f>
        <v>60333</v>
      </c>
      <c r="L661" s="23"/>
    </row>
    <row r="662" spans="1:12" ht="17.25" customHeight="1">
      <c r="A662" s="22" t="s">
        <v>1187</v>
      </c>
      <c r="B662" s="23"/>
      <c r="C662" s="23" t="s">
        <v>685</v>
      </c>
      <c r="D662" s="59">
        <v>0.19</v>
      </c>
      <c r="E662" s="38">
        <f t="shared" si="50"/>
        <v>40702</v>
      </c>
      <c r="F662" s="38"/>
      <c r="G662" s="38"/>
      <c r="H662" s="38"/>
      <c r="I662" s="38"/>
      <c r="J662" s="38">
        <f>+인건비!$E$18</f>
        <v>214222</v>
      </c>
      <c r="K662" s="38">
        <f>TRUNC(D662*J662)</f>
        <v>40702</v>
      </c>
      <c r="L662" s="23"/>
    </row>
    <row r="663" spans="1:12" ht="17.25" customHeight="1">
      <c r="A663" s="22" t="s">
        <v>1182</v>
      </c>
      <c r="B663" s="23"/>
      <c r="C663" s="23" t="s">
        <v>685</v>
      </c>
      <c r="D663" s="59">
        <v>0.27</v>
      </c>
      <c r="E663" s="38">
        <f t="shared" si="50"/>
        <v>44697</v>
      </c>
      <c r="F663" s="38"/>
      <c r="G663" s="38"/>
      <c r="H663" s="38"/>
      <c r="I663" s="38"/>
      <c r="J663" s="38">
        <f>+인건비!$E$17</f>
        <v>165545</v>
      </c>
      <c r="K663" s="38">
        <f>TRUNC(D663*J663)</f>
        <v>44697</v>
      </c>
      <c r="L663" s="23"/>
    </row>
    <row r="664" spans="1:12" ht="17.25" customHeight="1">
      <c r="A664" s="22" t="s">
        <v>1319</v>
      </c>
      <c r="B664" s="23" t="s">
        <v>354</v>
      </c>
      <c r="C664" s="23" t="s">
        <v>665</v>
      </c>
      <c r="D664" s="59">
        <v>0.01</v>
      </c>
      <c r="E664" s="38">
        <f t="shared" si="50"/>
        <v>1900</v>
      </c>
      <c r="F664" s="38"/>
      <c r="G664" s="38"/>
      <c r="H664" s="38">
        <f>+재료비!$K$37</f>
        <v>190000</v>
      </c>
      <c r="I664" s="38">
        <f t="shared" ref="I664:I669" si="51">TRUNC(D664*H664)</f>
        <v>1900</v>
      </c>
      <c r="J664" s="38"/>
      <c r="K664" s="38"/>
      <c r="L664" s="23"/>
    </row>
    <row r="665" spans="1:12" ht="17.25" customHeight="1">
      <c r="A665" s="22" t="s">
        <v>1131</v>
      </c>
      <c r="B665" s="23" t="s">
        <v>675</v>
      </c>
      <c r="C665" s="23" t="s">
        <v>665</v>
      </c>
      <c r="D665" s="31">
        <v>2.5000000000000001E-2</v>
      </c>
      <c r="E665" s="38">
        <f t="shared" si="50"/>
        <v>1450</v>
      </c>
      <c r="F665" s="38"/>
      <c r="G665" s="38"/>
      <c r="H665" s="38">
        <f>+재료비!$K$57</f>
        <v>58000</v>
      </c>
      <c r="I665" s="38">
        <f t="shared" si="51"/>
        <v>1450</v>
      </c>
      <c r="J665" s="38"/>
      <c r="K665" s="38"/>
      <c r="L665" s="23"/>
    </row>
    <row r="666" spans="1:12" ht="17.25" customHeight="1">
      <c r="A666" s="22" t="s">
        <v>420</v>
      </c>
      <c r="B666" s="23" t="s">
        <v>675</v>
      </c>
      <c r="C666" s="23" t="s">
        <v>665</v>
      </c>
      <c r="D666" s="59">
        <v>0.01</v>
      </c>
      <c r="E666" s="38">
        <f t="shared" si="50"/>
        <v>600</v>
      </c>
      <c r="F666" s="38"/>
      <c r="G666" s="38"/>
      <c r="H666" s="38">
        <f>+재료비!$K$49</f>
        <v>60000</v>
      </c>
      <c r="I666" s="38">
        <f t="shared" si="51"/>
        <v>600</v>
      </c>
      <c r="J666" s="38"/>
      <c r="K666" s="38"/>
      <c r="L666" s="23"/>
    </row>
    <row r="667" spans="1:12" ht="17.25" customHeight="1">
      <c r="A667" s="22" t="s">
        <v>418</v>
      </c>
      <c r="B667" s="23" t="s">
        <v>675</v>
      </c>
      <c r="C667" s="23" t="s">
        <v>665</v>
      </c>
      <c r="D667" s="59">
        <v>0.01</v>
      </c>
      <c r="E667" s="38">
        <f t="shared" si="50"/>
        <v>500</v>
      </c>
      <c r="F667" s="38"/>
      <c r="G667" s="38"/>
      <c r="H667" s="38">
        <f>+재료비!$K$53</f>
        <v>50000</v>
      </c>
      <c r="I667" s="38">
        <f t="shared" si="51"/>
        <v>500</v>
      </c>
      <c r="J667" s="38"/>
      <c r="K667" s="38"/>
      <c r="L667" s="23"/>
    </row>
    <row r="668" spans="1:12" ht="17.25" customHeight="1">
      <c r="A668" s="22" t="s">
        <v>1136</v>
      </c>
      <c r="B668" s="23" t="s">
        <v>354</v>
      </c>
      <c r="C668" s="23" t="s">
        <v>665</v>
      </c>
      <c r="D668" s="59">
        <v>0.01</v>
      </c>
      <c r="E668" s="38">
        <f t="shared" si="50"/>
        <v>1240</v>
      </c>
      <c r="F668" s="38"/>
      <c r="G668" s="38"/>
      <c r="H668" s="38">
        <f>+재료비!$K$45</f>
        <v>124000</v>
      </c>
      <c r="I668" s="38">
        <f t="shared" si="51"/>
        <v>1240</v>
      </c>
      <c r="J668" s="38"/>
      <c r="K668" s="38"/>
      <c r="L668" s="23"/>
    </row>
    <row r="669" spans="1:12" ht="17.25" customHeight="1">
      <c r="A669" s="22" t="s">
        <v>681</v>
      </c>
      <c r="B669" s="23"/>
      <c r="C669" s="23" t="s">
        <v>739</v>
      </c>
      <c r="D669" s="32">
        <v>5.8</v>
      </c>
      <c r="E669" s="38">
        <f t="shared" si="50"/>
        <v>8734</v>
      </c>
      <c r="F669" s="38"/>
      <c r="G669" s="38"/>
      <c r="H669" s="38">
        <f>+재료비!$K$7</f>
        <v>1506</v>
      </c>
      <c r="I669" s="38">
        <f t="shared" si="51"/>
        <v>8734</v>
      </c>
      <c r="J669" s="38"/>
      <c r="K669" s="38"/>
      <c r="L669" s="23"/>
    </row>
    <row r="670" spans="1:12" ht="17.25" customHeight="1">
      <c r="A670" s="22" t="s">
        <v>668</v>
      </c>
      <c r="B670" s="23" t="s">
        <v>1327</v>
      </c>
      <c r="C670" s="23" t="s">
        <v>666</v>
      </c>
      <c r="D670" s="32">
        <v>16</v>
      </c>
      <c r="E670" s="38">
        <f t="shared" si="50"/>
        <v>1397</v>
      </c>
      <c r="F670" s="38"/>
      <c r="G670" s="38"/>
      <c r="H670" s="38">
        <f>+I669</f>
        <v>8734</v>
      </c>
      <c r="I670" s="38">
        <f>TRUNC(D670/100*H670)</f>
        <v>1397</v>
      </c>
      <c r="J670" s="38"/>
      <c r="K670" s="38"/>
      <c r="L670" s="23"/>
    </row>
    <row r="671" spans="1:12" ht="17.25" customHeight="1">
      <c r="A671" s="22" t="s">
        <v>1354</v>
      </c>
      <c r="B671" s="23" t="s">
        <v>864</v>
      </c>
      <c r="C671" s="23" t="s">
        <v>770</v>
      </c>
      <c r="D671" s="59">
        <v>1.02</v>
      </c>
      <c r="E671" s="38">
        <f t="shared" si="50"/>
        <v>28601</v>
      </c>
      <c r="F671" s="38"/>
      <c r="G671" s="38"/>
      <c r="H671" s="38"/>
      <c r="I671" s="38"/>
      <c r="J671" s="38">
        <f>+기계손료!$J$40</f>
        <v>28041</v>
      </c>
      <c r="K671" s="38">
        <f>TRUNC(D671*J671)</f>
        <v>28601</v>
      </c>
      <c r="L671" s="23"/>
    </row>
    <row r="672" spans="1:12">
      <c r="A672" s="22" t="s">
        <v>701</v>
      </c>
      <c r="B672" s="23"/>
      <c r="C672" s="23"/>
      <c r="D672" s="32"/>
      <c r="E672" s="38">
        <f>SUM(E660:E671)</f>
        <v>228362</v>
      </c>
      <c r="F672" s="38"/>
      <c r="G672" s="38">
        <f>SUM(G660:G671)</f>
        <v>38208</v>
      </c>
      <c r="H672" s="38"/>
      <c r="I672" s="38">
        <f>SUM(I660:I671)</f>
        <v>15821</v>
      </c>
      <c r="J672" s="38"/>
      <c r="K672" s="38">
        <f>SUM(K660:K671)</f>
        <v>174333</v>
      </c>
      <c r="L672" s="29"/>
    </row>
    <row r="673" spans="1:12">
      <c r="A673" s="22"/>
      <c r="B673" s="23"/>
      <c r="C673" s="23"/>
      <c r="D673" s="32"/>
      <c r="E673" s="38"/>
      <c r="F673" s="38"/>
      <c r="G673" s="38"/>
      <c r="H673" s="38"/>
      <c r="I673" s="38"/>
      <c r="J673" s="38"/>
      <c r="K673" s="38"/>
      <c r="L673" s="29"/>
    </row>
    <row r="674" spans="1:12">
      <c r="A674" s="39" t="s">
        <v>682</v>
      </c>
      <c r="B674" s="33" t="s">
        <v>1164</v>
      </c>
      <c r="C674" s="34"/>
      <c r="D674" s="35">
        <f>+집계표!$G$2</f>
        <v>1.1000000000000001</v>
      </c>
      <c r="E674" s="40">
        <f>(G674+I674+K674)</f>
        <v>42028</v>
      </c>
      <c r="F674" s="40"/>
      <c r="G674" s="40"/>
      <c r="H674" s="40"/>
      <c r="I674" s="40"/>
      <c r="J674" s="40">
        <f>+G672</f>
        <v>38208</v>
      </c>
      <c r="K674" s="40">
        <f>TRUNC(D674*J674)</f>
        <v>42028</v>
      </c>
      <c r="L674" s="23"/>
    </row>
    <row r="675" spans="1:12">
      <c r="A675" s="39" t="s">
        <v>670</v>
      </c>
      <c r="B675" s="33" t="s">
        <v>425</v>
      </c>
      <c r="C675" s="34"/>
      <c r="D675" s="35">
        <f>+집계표!$H$2</f>
        <v>0.2</v>
      </c>
      <c r="E675" s="40">
        <f>(G675+I675+K675)</f>
        <v>16047</v>
      </c>
      <c r="F675" s="40"/>
      <c r="G675" s="40"/>
      <c r="H675" s="40"/>
      <c r="I675" s="40"/>
      <c r="J675" s="40">
        <f>+J674+K674</f>
        <v>80236</v>
      </c>
      <c r="K675" s="40">
        <f>TRUNC(D675*J675)</f>
        <v>16047</v>
      </c>
      <c r="L675" s="23"/>
    </row>
    <row r="676" spans="1:12">
      <c r="A676" s="39" t="s">
        <v>718</v>
      </c>
      <c r="B676" s="33"/>
      <c r="C676" s="34"/>
      <c r="D676" s="36"/>
      <c r="E676" s="40">
        <f>SUM(E672:E675)</f>
        <v>286437</v>
      </c>
      <c r="F676" s="40"/>
      <c r="G676" s="40">
        <f>SUM(G672:G675)</f>
        <v>38208</v>
      </c>
      <c r="H676" s="40"/>
      <c r="I676" s="40">
        <f>+I672</f>
        <v>15821</v>
      </c>
      <c r="J676" s="40"/>
      <c r="K676" s="40">
        <f>SUM(K672:K675)</f>
        <v>232408</v>
      </c>
      <c r="L676" s="23"/>
    </row>
    <row r="677" spans="1:12" ht="17.25" customHeight="1">
      <c r="A677" s="39"/>
      <c r="B677" s="30"/>
      <c r="C677" s="23"/>
      <c r="D677" s="32"/>
      <c r="E677" s="38"/>
      <c r="F677" s="38"/>
      <c r="G677" s="38"/>
      <c r="H677" s="53"/>
      <c r="I677" s="38"/>
      <c r="J677" s="38"/>
      <c r="K677" s="38"/>
      <c r="L677" s="23"/>
    </row>
    <row r="678" spans="1:12" ht="17.25" customHeight="1">
      <c r="A678" s="41" t="s">
        <v>375</v>
      </c>
      <c r="B678" s="37"/>
      <c r="C678" s="23"/>
      <c r="D678" s="23"/>
      <c r="E678" s="42"/>
      <c r="F678" s="54"/>
      <c r="G678" s="42"/>
      <c r="H678" s="54"/>
      <c r="I678" s="42"/>
      <c r="J678" s="54"/>
      <c r="K678" s="42"/>
      <c r="L678" s="28"/>
    </row>
    <row r="679" spans="1:12">
      <c r="A679" s="22" t="s">
        <v>1154</v>
      </c>
      <c r="B679" s="30"/>
      <c r="C679" s="23" t="s">
        <v>685</v>
      </c>
      <c r="D679" s="59">
        <v>0.16</v>
      </c>
      <c r="E679" s="38">
        <f t="shared" ref="E679:E690" si="52">+G679+I679+K679</f>
        <v>43666</v>
      </c>
      <c r="F679" s="38">
        <f>+인건비!$D$6</f>
        <v>272915</v>
      </c>
      <c r="G679" s="38">
        <f>TRUNC(D679*F679)</f>
        <v>43666</v>
      </c>
      <c r="H679" s="53"/>
      <c r="I679" s="53"/>
      <c r="J679" s="53"/>
      <c r="K679" s="53"/>
      <c r="L679" s="23"/>
    </row>
    <row r="680" spans="1:12" ht="17.25" customHeight="1">
      <c r="A680" s="22" t="s">
        <v>678</v>
      </c>
      <c r="B680" s="23"/>
      <c r="C680" s="23" t="s">
        <v>685</v>
      </c>
      <c r="D680" s="59">
        <v>0.31</v>
      </c>
      <c r="E680" s="38">
        <f t="shared" si="52"/>
        <v>69271</v>
      </c>
      <c r="F680" s="38"/>
      <c r="G680" s="38"/>
      <c r="H680" s="38"/>
      <c r="I680" s="38"/>
      <c r="J680" s="38">
        <f>+인건비!$E$21</f>
        <v>223458</v>
      </c>
      <c r="K680" s="38">
        <f>TRUNC(D680*J680)</f>
        <v>69271</v>
      </c>
      <c r="L680" s="23"/>
    </row>
    <row r="681" spans="1:12" ht="17.25" customHeight="1">
      <c r="A681" s="22" t="s">
        <v>1187</v>
      </c>
      <c r="B681" s="23"/>
      <c r="C681" s="23" t="s">
        <v>685</v>
      </c>
      <c r="D681" s="59">
        <v>0.22</v>
      </c>
      <c r="E681" s="38">
        <f t="shared" si="52"/>
        <v>47128</v>
      </c>
      <c r="F681" s="38"/>
      <c r="G681" s="38"/>
      <c r="H681" s="38"/>
      <c r="I681" s="38"/>
      <c r="J681" s="38">
        <f>+인건비!$E$18</f>
        <v>214222</v>
      </c>
      <c r="K681" s="38">
        <f>TRUNC(D681*J681)</f>
        <v>47128</v>
      </c>
      <c r="L681" s="23"/>
    </row>
    <row r="682" spans="1:12" ht="17.25" customHeight="1">
      <c r="A682" s="22" t="s">
        <v>1182</v>
      </c>
      <c r="B682" s="23"/>
      <c r="C682" s="23" t="s">
        <v>685</v>
      </c>
      <c r="D682" s="59">
        <v>0.31</v>
      </c>
      <c r="E682" s="38">
        <f t="shared" si="52"/>
        <v>51318</v>
      </c>
      <c r="F682" s="38"/>
      <c r="G682" s="38"/>
      <c r="H682" s="38"/>
      <c r="I682" s="38"/>
      <c r="J682" s="38">
        <f>+인건비!$E$17</f>
        <v>165545</v>
      </c>
      <c r="K682" s="38">
        <f>TRUNC(D682*J682)</f>
        <v>51318</v>
      </c>
      <c r="L682" s="23"/>
    </row>
    <row r="683" spans="1:12" ht="17.25" customHeight="1">
      <c r="A683" s="22" t="s">
        <v>1319</v>
      </c>
      <c r="B683" s="23" t="s">
        <v>354</v>
      </c>
      <c r="C683" s="23" t="s">
        <v>665</v>
      </c>
      <c r="D683" s="59">
        <v>0.01</v>
      </c>
      <c r="E683" s="38">
        <f t="shared" si="52"/>
        <v>1900</v>
      </c>
      <c r="F683" s="38"/>
      <c r="G683" s="38"/>
      <c r="H683" s="38">
        <f>+재료비!$K$37</f>
        <v>190000</v>
      </c>
      <c r="I683" s="38">
        <f t="shared" ref="I683:I688" si="53">TRUNC(D683*H683)</f>
        <v>1900</v>
      </c>
      <c r="J683" s="38"/>
      <c r="K683" s="38"/>
      <c r="L683" s="23"/>
    </row>
    <row r="684" spans="1:12" ht="17.25" customHeight="1">
      <c r="A684" s="22" t="s">
        <v>1131</v>
      </c>
      <c r="B684" s="23" t="s">
        <v>675</v>
      </c>
      <c r="C684" s="23" t="s">
        <v>665</v>
      </c>
      <c r="D684" s="31">
        <v>2.5000000000000001E-2</v>
      </c>
      <c r="E684" s="38">
        <f t="shared" si="52"/>
        <v>1450</v>
      </c>
      <c r="F684" s="38"/>
      <c r="G684" s="38"/>
      <c r="H684" s="38">
        <f>+재료비!$K$57</f>
        <v>58000</v>
      </c>
      <c r="I684" s="38">
        <f t="shared" si="53"/>
        <v>1450</v>
      </c>
      <c r="J684" s="38"/>
      <c r="K684" s="38"/>
      <c r="L684" s="23"/>
    </row>
    <row r="685" spans="1:12" ht="17.25" customHeight="1">
      <c r="A685" s="22" t="s">
        <v>420</v>
      </c>
      <c r="B685" s="23" t="s">
        <v>675</v>
      </c>
      <c r="C685" s="23" t="s">
        <v>665</v>
      </c>
      <c r="D685" s="59">
        <v>0.01</v>
      </c>
      <c r="E685" s="38">
        <f t="shared" si="52"/>
        <v>600</v>
      </c>
      <c r="F685" s="38"/>
      <c r="G685" s="38"/>
      <c r="H685" s="38">
        <f>+재료비!$K$49</f>
        <v>60000</v>
      </c>
      <c r="I685" s="38">
        <f t="shared" si="53"/>
        <v>600</v>
      </c>
      <c r="J685" s="38"/>
      <c r="K685" s="38"/>
      <c r="L685" s="23"/>
    </row>
    <row r="686" spans="1:12" ht="17.25" customHeight="1">
      <c r="A686" s="22" t="s">
        <v>418</v>
      </c>
      <c r="B686" s="23" t="s">
        <v>675</v>
      </c>
      <c r="C686" s="23" t="s">
        <v>665</v>
      </c>
      <c r="D686" s="59">
        <v>0.01</v>
      </c>
      <c r="E686" s="38">
        <f t="shared" si="52"/>
        <v>500</v>
      </c>
      <c r="F686" s="38"/>
      <c r="G686" s="38"/>
      <c r="H686" s="38">
        <f>+재료비!$K$53</f>
        <v>50000</v>
      </c>
      <c r="I686" s="38">
        <f t="shared" si="53"/>
        <v>500</v>
      </c>
      <c r="J686" s="38"/>
      <c r="K686" s="38"/>
      <c r="L686" s="23"/>
    </row>
    <row r="687" spans="1:12" ht="17.25" customHeight="1">
      <c r="A687" s="22" t="s">
        <v>1136</v>
      </c>
      <c r="B687" s="23" t="s">
        <v>354</v>
      </c>
      <c r="C687" s="23" t="s">
        <v>665</v>
      </c>
      <c r="D687" s="59">
        <v>0.01</v>
      </c>
      <c r="E687" s="38">
        <f t="shared" si="52"/>
        <v>1240</v>
      </c>
      <c r="F687" s="38"/>
      <c r="G687" s="38"/>
      <c r="H687" s="38">
        <f>+재료비!$K$45</f>
        <v>124000</v>
      </c>
      <c r="I687" s="38">
        <f t="shared" si="53"/>
        <v>1240</v>
      </c>
      <c r="J687" s="38"/>
      <c r="K687" s="38"/>
      <c r="L687" s="23"/>
    </row>
    <row r="688" spans="1:12" ht="17.25" customHeight="1">
      <c r="A688" s="22" t="s">
        <v>681</v>
      </c>
      <c r="B688" s="23"/>
      <c r="C688" s="23" t="s">
        <v>739</v>
      </c>
      <c r="D688" s="32">
        <v>7.3</v>
      </c>
      <c r="E688" s="38">
        <f t="shared" si="52"/>
        <v>10993</v>
      </c>
      <c r="F688" s="38"/>
      <c r="G688" s="38"/>
      <c r="H688" s="38">
        <f>+재료비!$K$7</f>
        <v>1506</v>
      </c>
      <c r="I688" s="38">
        <f t="shared" si="53"/>
        <v>10993</v>
      </c>
      <c r="J688" s="38"/>
      <c r="K688" s="38"/>
      <c r="L688" s="23"/>
    </row>
    <row r="689" spans="1:12" ht="17.25" customHeight="1">
      <c r="A689" s="22" t="s">
        <v>668</v>
      </c>
      <c r="B689" s="23" t="s">
        <v>1327</v>
      </c>
      <c r="C689" s="23" t="s">
        <v>666</v>
      </c>
      <c r="D689" s="32">
        <v>16</v>
      </c>
      <c r="E689" s="38">
        <f t="shared" si="52"/>
        <v>1758</v>
      </c>
      <c r="F689" s="38"/>
      <c r="G689" s="38"/>
      <c r="H689" s="38">
        <f>+I688</f>
        <v>10993</v>
      </c>
      <c r="I689" s="38">
        <f>TRUNC(D689/100*H689)</f>
        <v>1758</v>
      </c>
      <c r="J689" s="38"/>
      <c r="K689" s="38"/>
      <c r="L689" s="23"/>
    </row>
    <row r="690" spans="1:12" ht="17.25" customHeight="1">
      <c r="A690" s="22" t="s">
        <v>1354</v>
      </c>
      <c r="B690" s="23" t="s">
        <v>864</v>
      </c>
      <c r="C690" s="23" t="s">
        <v>770</v>
      </c>
      <c r="D690" s="59">
        <v>1.26</v>
      </c>
      <c r="E690" s="38">
        <f t="shared" si="52"/>
        <v>35331</v>
      </c>
      <c r="F690" s="38"/>
      <c r="G690" s="38"/>
      <c r="H690" s="38"/>
      <c r="I690" s="38"/>
      <c r="J690" s="38">
        <f>+기계손료!$J$40</f>
        <v>28041</v>
      </c>
      <c r="K690" s="38">
        <f>TRUNC(D690*J690)</f>
        <v>35331</v>
      </c>
      <c r="L690" s="23"/>
    </row>
    <row r="691" spans="1:12">
      <c r="A691" s="22" t="s">
        <v>701</v>
      </c>
      <c r="B691" s="23"/>
      <c r="C691" s="23"/>
      <c r="D691" s="32"/>
      <c r="E691" s="38">
        <f>SUM(E679:E690)</f>
        <v>265155</v>
      </c>
      <c r="F691" s="38"/>
      <c r="G691" s="38">
        <f>SUM(G679:G690)</f>
        <v>43666</v>
      </c>
      <c r="H691" s="38"/>
      <c r="I691" s="38">
        <f>SUM(I679:I690)</f>
        <v>18441</v>
      </c>
      <c r="J691" s="38"/>
      <c r="K691" s="38">
        <f>SUM(K679:K690)</f>
        <v>203048</v>
      </c>
      <c r="L691" s="29"/>
    </row>
    <row r="692" spans="1:12">
      <c r="A692" s="22"/>
      <c r="B692" s="23"/>
      <c r="C692" s="23"/>
      <c r="D692" s="32"/>
      <c r="E692" s="38"/>
      <c r="F692" s="38"/>
      <c r="G692" s="38"/>
      <c r="H692" s="38"/>
      <c r="I692" s="38"/>
      <c r="J692" s="38"/>
      <c r="K692" s="38"/>
      <c r="L692" s="29"/>
    </row>
    <row r="693" spans="1:12">
      <c r="A693" s="39" t="s">
        <v>682</v>
      </c>
      <c r="B693" s="33" t="s">
        <v>1164</v>
      </c>
      <c r="C693" s="34"/>
      <c r="D693" s="35">
        <f>+집계표!$G$2</f>
        <v>1.1000000000000001</v>
      </c>
      <c r="E693" s="40">
        <f>(G693+I693+K693)</f>
        <v>48032</v>
      </c>
      <c r="F693" s="40"/>
      <c r="G693" s="40"/>
      <c r="H693" s="40"/>
      <c r="I693" s="40"/>
      <c r="J693" s="40">
        <f>+G691</f>
        <v>43666</v>
      </c>
      <c r="K693" s="40">
        <f>TRUNC(D693*J693)</f>
        <v>48032</v>
      </c>
      <c r="L693" s="23"/>
    </row>
    <row r="694" spans="1:12">
      <c r="A694" s="39" t="s">
        <v>670</v>
      </c>
      <c r="B694" s="33" t="s">
        <v>425</v>
      </c>
      <c r="C694" s="34"/>
      <c r="D694" s="35">
        <f>+집계표!$H$2</f>
        <v>0.2</v>
      </c>
      <c r="E694" s="40">
        <f>(G694+I694+K694)</f>
        <v>18339</v>
      </c>
      <c r="F694" s="40"/>
      <c r="G694" s="40"/>
      <c r="H694" s="40"/>
      <c r="I694" s="40"/>
      <c r="J694" s="40">
        <f>+J693+K693</f>
        <v>91698</v>
      </c>
      <c r="K694" s="40">
        <f>TRUNC(D694*J694)</f>
        <v>18339</v>
      </c>
      <c r="L694" s="23"/>
    </row>
    <row r="695" spans="1:12">
      <c r="A695" s="39" t="s">
        <v>718</v>
      </c>
      <c r="B695" s="33"/>
      <c r="C695" s="34"/>
      <c r="D695" s="36"/>
      <c r="E695" s="40">
        <f>SUM(E691:E694)</f>
        <v>331526</v>
      </c>
      <c r="F695" s="40"/>
      <c r="G695" s="40">
        <f>SUM(G691:G694)</f>
        <v>43666</v>
      </c>
      <c r="H695" s="40"/>
      <c r="I695" s="40">
        <f>+I691</f>
        <v>18441</v>
      </c>
      <c r="J695" s="40"/>
      <c r="K695" s="40">
        <f>SUM(K691:K694)</f>
        <v>269419</v>
      </c>
      <c r="L695" s="23"/>
    </row>
    <row r="696" spans="1:12" ht="17.25" customHeight="1">
      <c r="A696" s="39"/>
      <c r="B696" s="30"/>
      <c r="C696" s="23"/>
      <c r="D696" s="32"/>
      <c r="E696" s="38"/>
      <c r="F696" s="38"/>
      <c r="G696" s="38"/>
      <c r="H696" s="38"/>
      <c r="I696" s="38"/>
      <c r="J696" s="38"/>
      <c r="K696" s="38"/>
      <c r="L696" s="23" t="s">
        <v>662</v>
      </c>
    </row>
    <row r="697" spans="1:12" ht="17.25" customHeight="1">
      <c r="A697" s="41" t="s">
        <v>377</v>
      </c>
      <c r="B697" s="37"/>
      <c r="C697" s="23"/>
      <c r="D697" s="23"/>
      <c r="E697" s="42"/>
      <c r="F697" s="54"/>
      <c r="G697" s="42"/>
      <c r="H697" s="54"/>
      <c r="I697" s="42"/>
      <c r="J697" s="54"/>
      <c r="K697" s="42"/>
      <c r="L697" s="28"/>
    </row>
    <row r="698" spans="1:12">
      <c r="A698" s="22" t="s">
        <v>1154</v>
      </c>
      <c r="B698" s="30"/>
      <c r="C698" s="23" t="s">
        <v>685</v>
      </c>
      <c r="D698" s="59">
        <v>0.35</v>
      </c>
      <c r="E698" s="38">
        <f t="shared" ref="E698:E709" si="54">+G698+I698+K698</f>
        <v>95520</v>
      </c>
      <c r="F698" s="38">
        <f>+인건비!$D$6</f>
        <v>272915</v>
      </c>
      <c r="G698" s="38">
        <f>TRUNC(D698*F698)</f>
        <v>95520</v>
      </c>
      <c r="H698" s="53"/>
      <c r="I698" s="53"/>
      <c r="J698" s="53"/>
      <c r="K698" s="53"/>
      <c r="L698" s="23"/>
    </row>
    <row r="699" spans="1:12" ht="17.25" customHeight="1">
      <c r="A699" s="22" t="s">
        <v>678</v>
      </c>
      <c r="B699" s="23"/>
      <c r="C699" s="23" t="s">
        <v>685</v>
      </c>
      <c r="D699" s="59">
        <v>0.56000000000000005</v>
      </c>
      <c r="E699" s="38">
        <f t="shared" si="54"/>
        <v>125136</v>
      </c>
      <c r="F699" s="38"/>
      <c r="G699" s="38"/>
      <c r="H699" s="38"/>
      <c r="I699" s="38"/>
      <c r="J699" s="38">
        <f>+인건비!$E$21</f>
        <v>223458</v>
      </c>
      <c r="K699" s="38">
        <f>TRUNC(D699*J699)</f>
        <v>125136</v>
      </c>
      <c r="L699" s="23"/>
    </row>
    <row r="700" spans="1:12" ht="17.25" customHeight="1">
      <c r="A700" s="22" t="s">
        <v>1187</v>
      </c>
      <c r="B700" s="23"/>
      <c r="C700" s="23" t="s">
        <v>685</v>
      </c>
      <c r="D700" s="59">
        <v>0.49</v>
      </c>
      <c r="E700" s="38">
        <f t="shared" si="54"/>
        <v>104968</v>
      </c>
      <c r="F700" s="38"/>
      <c r="G700" s="38"/>
      <c r="H700" s="38"/>
      <c r="I700" s="38"/>
      <c r="J700" s="38">
        <f>+인건비!$E$18</f>
        <v>214222</v>
      </c>
      <c r="K700" s="38">
        <f>TRUNC(D700*J700)</f>
        <v>104968</v>
      </c>
      <c r="L700" s="23"/>
    </row>
    <row r="701" spans="1:12" ht="17.25" customHeight="1">
      <c r="A701" s="22" t="s">
        <v>1182</v>
      </c>
      <c r="B701" s="23"/>
      <c r="C701" s="23" t="s">
        <v>685</v>
      </c>
      <c r="D701" s="59">
        <v>0.56000000000000005</v>
      </c>
      <c r="E701" s="38">
        <f t="shared" si="54"/>
        <v>92705</v>
      </c>
      <c r="F701" s="38"/>
      <c r="G701" s="38"/>
      <c r="H701" s="38"/>
      <c r="I701" s="38"/>
      <c r="J701" s="38">
        <f>+인건비!$E$17</f>
        <v>165545</v>
      </c>
      <c r="K701" s="38">
        <f>TRUNC(D701*J701)</f>
        <v>92705</v>
      </c>
      <c r="L701" s="23"/>
    </row>
    <row r="702" spans="1:12" ht="17.25" customHeight="1">
      <c r="A702" s="22" t="s">
        <v>1319</v>
      </c>
      <c r="B702" s="23" t="s">
        <v>354</v>
      </c>
      <c r="C702" s="23" t="s">
        <v>665</v>
      </c>
      <c r="D702" s="59">
        <v>0.01</v>
      </c>
      <c r="E702" s="38">
        <f t="shared" si="54"/>
        <v>1900</v>
      </c>
      <c r="F702" s="38"/>
      <c r="G702" s="38"/>
      <c r="H702" s="38">
        <f>+재료비!$K$37</f>
        <v>190000</v>
      </c>
      <c r="I702" s="38">
        <f t="shared" ref="I702:I707" si="55">TRUNC(D702*H702)</f>
        <v>1900</v>
      </c>
      <c r="J702" s="38"/>
      <c r="K702" s="38"/>
      <c r="L702" s="23"/>
    </row>
    <row r="703" spans="1:12" ht="17.25" customHeight="1">
      <c r="A703" s="22" t="s">
        <v>1131</v>
      </c>
      <c r="B703" s="23" t="s">
        <v>675</v>
      </c>
      <c r="C703" s="23" t="s">
        <v>665</v>
      </c>
      <c r="D703" s="31">
        <v>2.5000000000000001E-2</v>
      </c>
      <c r="E703" s="38">
        <f t="shared" si="54"/>
        <v>1450</v>
      </c>
      <c r="F703" s="38"/>
      <c r="G703" s="38"/>
      <c r="H703" s="38">
        <f>+재료비!$K$57</f>
        <v>58000</v>
      </c>
      <c r="I703" s="38">
        <f t="shared" si="55"/>
        <v>1450</v>
      </c>
      <c r="J703" s="38"/>
      <c r="K703" s="38"/>
      <c r="L703" s="94"/>
    </row>
    <row r="704" spans="1:12" ht="17.25" customHeight="1">
      <c r="A704" s="22" t="s">
        <v>420</v>
      </c>
      <c r="B704" s="23" t="s">
        <v>675</v>
      </c>
      <c r="C704" s="23" t="s">
        <v>665</v>
      </c>
      <c r="D704" s="59">
        <v>0.01</v>
      </c>
      <c r="E704" s="38">
        <f t="shared" si="54"/>
        <v>600</v>
      </c>
      <c r="F704" s="38"/>
      <c r="G704" s="38"/>
      <c r="H704" s="38">
        <f>+재료비!$K$49</f>
        <v>60000</v>
      </c>
      <c r="I704" s="38">
        <f t="shared" si="55"/>
        <v>600</v>
      </c>
      <c r="J704" s="38"/>
      <c r="K704" s="38"/>
      <c r="L704" s="23"/>
    </row>
    <row r="705" spans="1:12" ht="17.25" customHeight="1">
      <c r="A705" s="22" t="s">
        <v>418</v>
      </c>
      <c r="B705" s="23" t="s">
        <v>675</v>
      </c>
      <c r="C705" s="23" t="s">
        <v>665</v>
      </c>
      <c r="D705" s="59">
        <v>0.01</v>
      </c>
      <c r="E705" s="38">
        <f t="shared" si="54"/>
        <v>500</v>
      </c>
      <c r="F705" s="38"/>
      <c r="G705" s="38"/>
      <c r="H705" s="38">
        <f>+재료비!$K$53</f>
        <v>50000</v>
      </c>
      <c r="I705" s="38">
        <f t="shared" si="55"/>
        <v>500</v>
      </c>
      <c r="J705" s="38"/>
      <c r="K705" s="38"/>
      <c r="L705" s="23"/>
    </row>
    <row r="706" spans="1:12" ht="17.25" customHeight="1">
      <c r="A706" s="22" t="s">
        <v>1136</v>
      </c>
      <c r="B706" s="23" t="s">
        <v>354</v>
      </c>
      <c r="C706" s="23" t="s">
        <v>665</v>
      </c>
      <c r="D706" s="59">
        <v>0.01</v>
      </c>
      <c r="E706" s="38">
        <f t="shared" si="54"/>
        <v>1240</v>
      </c>
      <c r="F706" s="38"/>
      <c r="G706" s="38"/>
      <c r="H706" s="38">
        <f>+재료비!$K$45</f>
        <v>124000</v>
      </c>
      <c r="I706" s="38">
        <f t="shared" si="55"/>
        <v>1240</v>
      </c>
      <c r="J706" s="38"/>
      <c r="K706" s="38"/>
      <c r="L706" s="23"/>
    </row>
    <row r="707" spans="1:12" ht="17.25" customHeight="1">
      <c r="A707" s="22" t="s">
        <v>681</v>
      </c>
      <c r="B707" s="23"/>
      <c r="C707" s="23" t="s">
        <v>739</v>
      </c>
      <c r="D707" s="32">
        <v>12.8</v>
      </c>
      <c r="E707" s="38">
        <f t="shared" si="54"/>
        <v>19276</v>
      </c>
      <c r="F707" s="38"/>
      <c r="G707" s="38"/>
      <c r="H707" s="38">
        <f>+재료비!$K$7</f>
        <v>1506</v>
      </c>
      <c r="I707" s="38">
        <f t="shared" si="55"/>
        <v>19276</v>
      </c>
      <c r="J707" s="38"/>
      <c r="K707" s="38"/>
      <c r="L707" s="23"/>
    </row>
    <row r="708" spans="1:12" ht="17.25" customHeight="1">
      <c r="A708" s="22" t="s">
        <v>668</v>
      </c>
      <c r="B708" s="23" t="s">
        <v>1327</v>
      </c>
      <c r="C708" s="23" t="s">
        <v>666</v>
      </c>
      <c r="D708" s="32">
        <v>16</v>
      </c>
      <c r="E708" s="38">
        <f t="shared" si="54"/>
        <v>3084</v>
      </c>
      <c r="F708" s="38"/>
      <c r="G708" s="38"/>
      <c r="H708" s="38">
        <f>+I707</f>
        <v>19276</v>
      </c>
      <c r="I708" s="38">
        <f>TRUNC(D708/100*H708)</f>
        <v>3084</v>
      </c>
      <c r="J708" s="38"/>
      <c r="K708" s="38"/>
      <c r="L708" s="23"/>
    </row>
    <row r="709" spans="1:12" ht="17.25" customHeight="1">
      <c r="A709" s="22" t="s">
        <v>1354</v>
      </c>
      <c r="B709" s="23" t="s">
        <v>864</v>
      </c>
      <c r="C709" s="23" t="s">
        <v>770</v>
      </c>
      <c r="D709" s="59">
        <v>2.2200000000000002</v>
      </c>
      <c r="E709" s="38">
        <f t="shared" si="54"/>
        <v>62251</v>
      </c>
      <c r="F709" s="38"/>
      <c r="G709" s="38"/>
      <c r="H709" s="38"/>
      <c r="I709" s="38"/>
      <c r="J709" s="38">
        <f>+기계손료!$J$40</f>
        <v>28041</v>
      </c>
      <c r="K709" s="38">
        <f>TRUNC(D709*J709)</f>
        <v>62251</v>
      </c>
      <c r="L709" s="23"/>
    </row>
    <row r="710" spans="1:12">
      <c r="A710" s="22" t="s">
        <v>701</v>
      </c>
      <c r="B710" s="23"/>
      <c r="C710" s="23"/>
      <c r="D710" s="32"/>
      <c r="E710" s="38">
        <f>SUM(E698:E709)</f>
        <v>508630</v>
      </c>
      <c r="F710" s="38"/>
      <c r="G710" s="38">
        <f>SUM(G698:G709)</f>
        <v>95520</v>
      </c>
      <c r="H710" s="38"/>
      <c r="I710" s="38">
        <f>SUM(I698:I709)</f>
        <v>28050</v>
      </c>
      <c r="J710" s="38"/>
      <c r="K710" s="38">
        <f>SUM(K698:K709)</f>
        <v>385060</v>
      </c>
      <c r="L710" s="29"/>
    </row>
    <row r="711" spans="1:12">
      <c r="A711" s="22"/>
      <c r="B711" s="23"/>
      <c r="C711" s="23"/>
      <c r="D711" s="32"/>
      <c r="E711" s="38"/>
      <c r="F711" s="38"/>
      <c r="G711" s="38"/>
      <c r="H711" s="38"/>
      <c r="I711" s="38"/>
      <c r="J711" s="38"/>
      <c r="K711" s="38"/>
      <c r="L711" s="29"/>
    </row>
    <row r="712" spans="1:12">
      <c r="A712" s="39" t="s">
        <v>682</v>
      </c>
      <c r="B712" s="33" t="s">
        <v>1164</v>
      </c>
      <c r="C712" s="34"/>
      <c r="D712" s="35">
        <f>+집계표!$G$2</f>
        <v>1.1000000000000001</v>
      </c>
      <c r="E712" s="40">
        <f>(G712+I712+K712)</f>
        <v>105072</v>
      </c>
      <c r="F712" s="40"/>
      <c r="G712" s="40"/>
      <c r="H712" s="40"/>
      <c r="I712" s="40"/>
      <c r="J712" s="40">
        <f>+G710</f>
        <v>95520</v>
      </c>
      <c r="K712" s="40">
        <f>TRUNC(D712*J712)</f>
        <v>105072</v>
      </c>
      <c r="L712" s="23"/>
    </row>
    <row r="713" spans="1:12">
      <c r="A713" s="39" t="s">
        <v>670</v>
      </c>
      <c r="B713" s="33" t="s">
        <v>425</v>
      </c>
      <c r="C713" s="34"/>
      <c r="D713" s="35">
        <f>+집계표!$H$2</f>
        <v>0.2</v>
      </c>
      <c r="E713" s="40">
        <f>(G713+I713+K713)</f>
        <v>40118</v>
      </c>
      <c r="F713" s="40"/>
      <c r="G713" s="40"/>
      <c r="H713" s="40"/>
      <c r="I713" s="40"/>
      <c r="J713" s="40">
        <f>+J712+K712</f>
        <v>200592</v>
      </c>
      <c r="K713" s="40">
        <f>TRUNC(D713*J713)</f>
        <v>40118</v>
      </c>
      <c r="L713" s="23"/>
    </row>
    <row r="714" spans="1:12">
      <c r="A714" s="39" t="s">
        <v>718</v>
      </c>
      <c r="B714" s="33"/>
      <c r="C714" s="34"/>
      <c r="D714" s="36"/>
      <c r="E714" s="40">
        <f>SUM(E710:E713)</f>
        <v>653820</v>
      </c>
      <c r="F714" s="40"/>
      <c r="G714" s="40">
        <f>SUM(G710:G713)</f>
        <v>95520</v>
      </c>
      <c r="H714" s="40"/>
      <c r="I714" s="40">
        <f>+I710</f>
        <v>28050</v>
      </c>
      <c r="J714" s="40"/>
      <c r="K714" s="40">
        <f>SUM(K710:K713)</f>
        <v>530250</v>
      </c>
      <c r="L714" s="23"/>
    </row>
    <row r="715" spans="1:12" ht="17.25" customHeight="1">
      <c r="A715" s="39"/>
      <c r="B715" s="30"/>
      <c r="C715" s="23"/>
      <c r="D715" s="32"/>
      <c r="E715" s="38"/>
      <c r="F715" s="38"/>
      <c r="G715" s="38"/>
      <c r="H715" s="53"/>
      <c r="I715" s="38"/>
      <c r="J715" s="38"/>
      <c r="K715" s="38"/>
      <c r="L715" s="23"/>
    </row>
    <row r="716" spans="1:12" ht="17.25" customHeight="1">
      <c r="A716" s="41" t="s">
        <v>387</v>
      </c>
      <c r="B716" s="37"/>
      <c r="C716" s="23"/>
      <c r="D716" s="23"/>
      <c r="E716" s="42"/>
      <c r="F716" s="54"/>
      <c r="G716" s="42"/>
      <c r="H716" s="54"/>
      <c r="I716" s="42"/>
      <c r="J716" s="54"/>
      <c r="K716" s="42"/>
      <c r="L716" s="28"/>
    </row>
    <row r="717" spans="1:12">
      <c r="A717" s="22" t="s">
        <v>1154</v>
      </c>
      <c r="B717" s="30"/>
      <c r="C717" s="23" t="s">
        <v>685</v>
      </c>
      <c r="D717" s="59">
        <v>0.59</v>
      </c>
      <c r="E717" s="38">
        <f t="shared" ref="E717:E729" si="56">+G717+I717+K717</f>
        <v>161019</v>
      </c>
      <c r="F717" s="38">
        <f>+인건비!$D$6</f>
        <v>272915</v>
      </c>
      <c r="G717" s="38">
        <f>TRUNC(D717*F717)</f>
        <v>161019</v>
      </c>
      <c r="H717" s="53"/>
      <c r="I717" s="53"/>
      <c r="J717" s="53"/>
      <c r="K717" s="53"/>
      <c r="L717" s="23"/>
    </row>
    <row r="718" spans="1:12" ht="17.25" customHeight="1">
      <c r="A718" s="22" t="s">
        <v>678</v>
      </c>
      <c r="B718" s="23"/>
      <c r="C718" s="23" t="s">
        <v>685</v>
      </c>
      <c r="D718" s="59">
        <v>0.75</v>
      </c>
      <c r="E718" s="38">
        <f t="shared" si="56"/>
        <v>167593</v>
      </c>
      <c r="F718" s="38"/>
      <c r="G718" s="38"/>
      <c r="H718" s="38"/>
      <c r="I718" s="38"/>
      <c r="J718" s="38">
        <f>+인건비!$E$21</f>
        <v>223458</v>
      </c>
      <c r="K718" s="38">
        <f>TRUNC(D718*J718)</f>
        <v>167593</v>
      </c>
      <c r="L718" s="23"/>
    </row>
    <row r="719" spans="1:12" ht="17.25" customHeight="1">
      <c r="A719" s="22" t="s">
        <v>1187</v>
      </c>
      <c r="B719" s="23"/>
      <c r="C719" s="23" t="s">
        <v>685</v>
      </c>
      <c r="D719" s="59">
        <v>0.59</v>
      </c>
      <c r="E719" s="38">
        <f t="shared" si="56"/>
        <v>126390</v>
      </c>
      <c r="F719" s="38"/>
      <c r="G719" s="38"/>
      <c r="H719" s="38"/>
      <c r="I719" s="38"/>
      <c r="J719" s="38">
        <f>+인건비!$E$18</f>
        <v>214222</v>
      </c>
      <c r="K719" s="38">
        <f>TRUNC(D719*J719)</f>
        <v>126390</v>
      </c>
      <c r="L719" s="23"/>
    </row>
    <row r="720" spans="1:12" ht="17.25" customHeight="1">
      <c r="A720" s="22" t="s">
        <v>1182</v>
      </c>
      <c r="B720" s="23"/>
      <c r="C720" s="23" t="s">
        <v>685</v>
      </c>
      <c r="D720" s="59">
        <v>0.75</v>
      </c>
      <c r="E720" s="38">
        <f t="shared" si="56"/>
        <v>124158</v>
      </c>
      <c r="F720" s="38"/>
      <c r="G720" s="38"/>
      <c r="H720" s="38"/>
      <c r="I720" s="38"/>
      <c r="J720" s="38">
        <f>+인건비!$E$17</f>
        <v>165545</v>
      </c>
      <c r="K720" s="38">
        <f>TRUNC(D720*J720)</f>
        <v>124158</v>
      </c>
      <c r="L720" s="23"/>
    </row>
    <row r="721" spans="1:12" ht="17.25" customHeight="1">
      <c r="A721" s="22" t="s">
        <v>1319</v>
      </c>
      <c r="B721" s="23" t="s">
        <v>354</v>
      </c>
      <c r="C721" s="23" t="s">
        <v>665</v>
      </c>
      <c r="D721" s="59">
        <v>0.01</v>
      </c>
      <c r="E721" s="38">
        <f t="shared" si="56"/>
        <v>1900</v>
      </c>
      <c r="F721" s="38"/>
      <c r="G721" s="38"/>
      <c r="H721" s="38">
        <f>+재료비!$K$37</f>
        <v>190000</v>
      </c>
      <c r="I721" s="38">
        <f t="shared" ref="I721:I726" si="57">TRUNC(D721*H721)</f>
        <v>1900</v>
      </c>
      <c r="J721" s="38"/>
      <c r="K721" s="38"/>
      <c r="L721" s="23"/>
    </row>
    <row r="722" spans="1:12" ht="17.25" customHeight="1">
      <c r="A722" s="22" t="s">
        <v>1131</v>
      </c>
      <c r="B722" s="23" t="s">
        <v>675</v>
      </c>
      <c r="C722" s="23" t="s">
        <v>665</v>
      </c>
      <c r="D722" s="31">
        <v>2.5000000000000001E-2</v>
      </c>
      <c r="E722" s="38">
        <f t="shared" si="56"/>
        <v>1450</v>
      </c>
      <c r="F722" s="38"/>
      <c r="G722" s="38"/>
      <c r="H722" s="38">
        <f>+재료비!$K$57</f>
        <v>58000</v>
      </c>
      <c r="I722" s="38">
        <f t="shared" si="57"/>
        <v>1450</v>
      </c>
      <c r="J722" s="38"/>
      <c r="K722" s="38"/>
      <c r="L722" s="23"/>
    </row>
    <row r="723" spans="1:12" ht="17.25" customHeight="1">
      <c r="A723" s="22" t="s">
        <v>1132</v>
      </c>
      <c r="B723" s="23" t="s">
        <v>675</v>
      </c>
      <c r="C723" s="23" t="s">
        <v>665</v>
      </c>
      <c r="D723" s="32">
        <v>0.5</v>
      </c>
      <c r="E723" s="38">
        <f t="shared" si="56"/>
        <v>110000</v>
      </c>
      <c r="F723" s="38"/>
      <c r="G723" s="38"/>
      <c r="H723" s="38">
        <f>+재료비!$K$65</f>
        <v>220000</v>
      </c>
      <c r="I723" s="38">
        <f t="shared" si="57"/>
        <v>110000</v>
      </c>
      <c r="J723" s="38"/>
      <c r="K723" s="38"/>
      <c r="L723" s="23"/>
    </row>
    <row r="724" spans="1:12" ht="17.25" customHeight="1">
      <c r="A724" s="22" t="s">
        <v>420</v>
      </c>
      <c r="B724" s="23" t="s">
        <v>675</v>
      </c>
      <c r="C724" s="23" t="s">
        <v>665</v>
      </c>
      <c r="D724" s="59">
        <v>0.01</v>
      </c>
      <c r="E724" s="38">
        <f t="shared" si="56"/>
        <v>600</v>
      </c>
      <c r="F724" s="38"/>
      <c r="G724" s="38"/>
      <c r="H724" s="38">
        <f>+재료비!$K$49</f>
        <v>60000</v>
      </c>
      <c r="I724" s="38">
        <f t="shared" si="57"/>
        <v>600</v>
      </c>
      <c r="J724" s="38"/>
      <c r="K724" s="38"/>
      <c r="L724" s="23"/>
    </row>
    <row r="725" spans="1:12" ht="17.25" customHeight="1">
      <c r="A725" s="22" t="s">
        <v>418</v>
      </c>
      <c r="B725" s="23" t="s">
        <v>675</v>
      </c>
      <c r="C725" s="23" t="s">
        <v>665</v>
      </c>
      <c r="D725" s="59">
        <v>0.01</v>
      </c>
      <c r="E725" s="38">
        <f t="shared" si="56"/>
        <v>500</v>
      </c>
      <c r="F725" s="38"/>
      <c r="G725" s="38"/>
      <c r="H725" s="38">
        <f>+재료비!$K$53</f>
        <v>50000</v>
      </c>
      <c r="I725" s="38">
        <f t="shared" si="57"/>
        <v>500</v>
      </c>
      <c r="J725" s="38"/>
      <c r="K725" s="38"/>
      <c r="L725" s="23"/>
    </row>
    <row r="726" spans="1:12" ht="17.25" customHeight="1">
      <c r="A726" s="22" t="s">
        <v>1136</v>
      </c>
      <c r="B726" s="23" t="s">
        <v>354</v>
      </c>
      <c r="C726" s="23" t="s">
        <v>665</v>
      </c>
      <c r="D726" s="59">
        <v>0.01</v>
      </c>
      <c r="E726" s="38">
        <f t="shared" si="56"/>
        <v>1240</v>
      </c>
      <c r="F726" s="38"/>
      <c r="G726" s="38"/>
      <c r="H726" s="38">
        <f>+재료비!$K$45</f>
        <v>124000</v>
      </c>
      <c r="I726" s="38">
        <f t="shared" si="57"/>
        <v>1240</v>
      </c>
      <c r="J726" s="38"/>
      <c r="K726" s="38"/>
      <c r="L726" s="23"/>
    </row>
    <row r="727" spans="1:12" ht="17.25" customHeight="1">
      <c r="A727" s="22" t="s">
        <v>681</v>
      </c>
      <c r="B727" s="23"/>
      <c r="C727" s="23" t="s">
        <v>739</v>
      </c>
      <c r="D727" s="32">
        <v>17.100000000000001</v>
      </c>
      <c r="E727" s="38">
        <f t="shared" si="56"/>
        <v>25752</v>
      </c>
      <c r="F727" s="38"/>
      <c r="G727" s="38"/>
      <c r="H727" s="38">
        <f>+재료비!$K$7</f>
        <v>1506</v>
      </c>
      <c r="I727" s="38">
        <f>TRUNC(D727*H727)</f>
        <v>25752</v>
      </c>
      <c r="J727" s="38"/>
      <c r="K727" s="38"/>
      <c r="L727" s="23"/>
    </row>
    <row r="728" spans="1:12" ht="17.25" customHeight="1">
      <c r="A728" s="22" t="s">
        <v>668</v>
      </c>
      <c r="B728" s="23" t="s">
        <v>1327</v>
      </c>
      <c r="C728" s="23" t="s">
        <v>666</v>
      </c>
      <c r="D728" s="32">
        <v>16</v>
      </c>
      <c r="E728" s="38">
        <f t="shared" si="56"/>
        <v>4120</v>
      </c>
      <c r="F728" s="38"/>
      <c r="G728" s="38"/>
      <c r="H728" s="38">
        <f>+I727</f>
        <v>25752</v>
      </c>
      <c r="I728" s="38">
        <f>TRUNC(D728/100*H728)</f>
        <v>4120</v>
      </c>
      <c r="J728" s="38"/>
      <c r="K728" s="38"/>
      <c r="L728" s="23"/>
    </row>
    <row r="729" spans="1:12" ht="17.25" customHeight="1">
      <c r="A729" s="22" t="s">
        <v>1354</v>
      </c>
      <c r="B729" s="23" t="s">
        <v>864</v>
      </c>
      <c r="C729" s="23" t="s">
        <v>770</v>
      </c>
      <c r="D729" s="59">
        <v>2.96</v>
      </c>
      <c r="E729" s="38">
        <f t="shared" si="56"/>
        <v>83001</v>
      </c>
      <c r="F729" s="38"/>
      <c r="G729" s="38"/>
      <c r="H729" s="38"/>
      <c r="I729" s="38"/>
      <c r="J729" s="38">
        <f>+기계손료!$J$40</f>
        <v>28041</v>
      </c>
      <c r="K729" s="38">
        <f>TRUNC(D729*J729)</f>
        <v>83001</v>
      </c>
      <c r="L729" s="23"/>
    </row>
    <row r="730" spans="1:12">
      <c r="A730" s="22" t="s">
        <v>701</v>
      </c>
      <c r="B730" s="23"/>
      <c r="C730" s="23"/>
      <c r="D730" s="32"/>
      <c r="E730" s="38">
        <f>SUM(E717:E729)</f>
        <v>807723</v>
      </c>
      <c r="F730" s="38"/>
      <c r="G730" s="38">
        <f>SUM(G717:G729)</f>
        <v>161019</v>
      </c>
      <c r="H730" s="38"/>
      <c r="I730" s="38">
        <f>SUM(I717:I729)</f>
        <v>145562</v>
      </c>
      <c r="J730" s="38"/>
      <c r="K730" s="38">
        <f>SUM(K717:K729)</f>
        <v>501142</v>
      </c>
      <c r="L730" s="29"/>
    </row>
    <row r="731" spans="1:12">
      <c r="A731" s="22"/>
      <c r="B731" s="23"/>
      <c r="C731" s="23"/>
      <c r="D731" s="32"/>
      <c r="E731" s="38"/>
      <c r="F731" s="38"/>
      <c r="G731" s="38"/>
      <c r="H731" s="38"/>
      <c r="I731" s="38"/>
      <c r="J731" s="38"/>
      <c r="K731" s="38"/>
      <c r="L731" s="29"/>
    </row>
    <row r="732" spans="1:12">
      <c r="A732" s="39" t="s">
        <v>682</v>
      </c>
      <c r="B732" s="33" t="s">
        <v>1164</v>
      </c>
      <c r="C732" s="34"/>
      <c r="D732" s="35">
        <f>+집계표!$G$2</f>
        <v>1.1000000000000001</v>
      </c>
      <c r="E732" s="40">
        <f>(G732+I732+K732)</f>
        <v>177120</v>
      </c>
      <c r="F732" s="40"/>
      <c r="G732" s="40"/>
      <c r="H732" s="40"/>
      <c r="I732" s="40"/>
      <c r="J732" s="40">
        <f>+G730</f>
        <v>161019</v>
      </c>
      <c r="K732" s="40">
        <f>TRUNC(D732*J732)</f>
        <v>177120</v>
      </c>
      <c r="L732" s="23"/>
    </row>
    <row r="733" spans="1:12">
      <c r="A733" s="39" t="s">
        <v>670</v>
      </c>
      <c r="B733" s="33" t="s">
        <v>425</v>
      </c>
      <c r="C733" s="34"/>
      <c r="D733" s="35">
        <f>+집계표!$H$2</f>
        <v>0.2</v>
      </c>
      <c r="E733" s="40">
        <f>(G733+I733+K733)</f>
        <v>67627</v>
      </c>
      <c r="F733" s="40"/>
      <c r="G733" s="40"/>
      <c r="H733" s="40"/>
      <c r="I733" s="40"/>
      <c r="J733" s="40">
        <f>+J732+K732</f>
        <v>338139</v>
      </c>
      <c r="K733" s="40">
        <f>TRUNC(D733*J733)</f>
        <v>67627</v>
      </c>
      <c r="L733" s="23"/>
    </row>
    <row r="734" spans="1:12">
      <c r="A734" s="39" t="s">
        <v>718</v>
      </c>
      <c r="B734" s="33"/>
      <c r="C734" s="34"/>
      <c r="D734" s="36"/>
      <c r="E734" s="40">
        <f>SUM(E730:E733)</f>
        <v>1052470</v>
      </c>
      <c r="F734" s="40"/>
      <c r="G734" s="40">
        <f>SUM(G730:G733)</f>
        <v>161019</v>
      </c>
      <c r="H734" s="40"/>
      <c r="I734" s="40">
        <f>+I730</f>
        <v>145562</v>
      </c>
      <c r="J734" s="40"/>
      <c r="K734" s="40">
        <f>SUM(K730:K733)</f>
        <v>745889</v>
      </c>
      <c r="L734" s="23"/>
    </row>
    <row r="735" spans="1:12" ht="17.25" customHeight="1">
      <c r="A735" s="39"/>
      <c r="B735" s="30"/>
      <c r="C735" s="23"/>
      <c r="D735" s="32"/>
      <c r="E735" s="38"/>
      <c r="F735" s="38"/>
      <c r="G735" s="38"/>
      <c r="H735" s="53"/>
      <c r="I735" s="38"/>
      <c r="J735" s="38"/>
      <c r="K735" s="38"/>
      <c r="L735" s="23"/>
    </row>
    <row r="736" spans="1:12" ht="17.25" customHeight="1">
      <c r="A736" s="41" t="s">
        <v>388</v>
      </c>
      <c r="B736" s="37"/>
      <c r="C736" s="23"/>
      <c r="D736" s="23"/>
      <c r="E736" s="42"/>
      <c r="F736" s="54"/>
      <c r="G736" s="42"/>
      <c r="H736" s="54"/>
      <c r="I736" s="42"/>
      <c r="J736" s="54"/>
      <c r="K736" s="42"/>
      <c r="L736" s="28"/>
    </row>
    <row r="737" spans="1:12">
      <c r="A737" s="22" t="s">
        <v>1154</v>
      </c>
      <c r="B737" s="30"/>
      <c r="C737" s="23" t="s">
        <v>685</v>
      </c>
      <c r="D737" s="59">
        <v>0.14000000000000001</v>
      </c>
      <c r="E737" s="38">
        <f t="shared" ref="E737:E750" si="58">+G737+I737+K737</f>
        <v>38208</v>
      </c>
      <c r="F737" s="38">
        <f>+인건비!$D$6</f>
        <v>272915</v>
      </c>
      <c r="G737" s="38">
        <f>TRUNC(D737*F737)</f>
        <v>38208</v>
      </c>
      <c r="H737" s="53"/>
      <c r="I737" s="53"/>
      <c r="J737" s="53"/>
      <c r="K737" s="53"/>
      <c r="L737" s="23"/>
    </row>
    <row r="738" spans="1:12" ht="17.25" customHeight="1">
      <c r="A738" s="22" t="s">
        <v>678</v>
      </c>
      <c r="B738" s="23"/>
      <c r="C738" s="23" t="s">
        <v>685</v>
      </c>
      <c r="D738" s="59">
        <v>0.26</v>
      </c>
      <c r="E738" s="38">
        <f t="shared" si="58"/>
        <v>58099</v>
      </c>
      <c r="F738" s="38"/>
      <c r="G738" s="38"/>
      <c r="H738" s="38"/>
      <c r="I738" s="38"/>
      <c r="J738" s="38">
        <f>+인건비!$E$21</f>
        <v>223458</v>
      </c>
      <c r="K738" s="38">
        <f>TRUNC(D738*J738)</f>
        <v>58099</v>
      </c>
      <c r="L738" s="23"/>
    </row>
    <row r="739" spans="1:12" ht="17.25" customHeight="1">
      <c r="A739" s="22" t="s">
        <v>1187</v>
      </c>
      <c r="B739" s="23"/>
      <c r="C739" s="23" t="s">
        <v>685</v>
      </c>
      <c r="D739" s="59">
        <v>0.19</v>
      </c>
      <c r="E739" s="38">
        <f t="shared" si="58"/>
        <v>40702</v>
      </c>
      <c r="F739" s="38"/>
      <c r="G739" s="38"/>
      <c r="H739" s="38"/>
      <c r="I739" s="38"/>
      <c r="J739" s="38">
        <f>+인건비!$E$18</f>
        <v>214222</v>
      </c>
      <c r="K739" s="38">
        <f>TRUNC(D739*J739)</f>
        <v>40702</v>
      </c>
      <c r="L739" s="23"/>
    </row>
    <row r="740" spans="1:12" ht="17.25" customHeight="1">
      <c r="A740" s="22" t="s">
        <v>1182</v>
      </c>
      <c r="B740" s="23"/>
      <c r="C740" s="23" t="s">
        <v>685</v>
      </c>
      <c r="D740" s="59">
        <v>0.26</v>
      </c>
      <c r="E740" s="38">
        <f t="shared" si="58"/>
        <v>43041</v>
      </c>
      <c r="F740" s="38"/>
      <c r="G740" s="38"/>
      <c r="H740" s="38"/>
      <c r="I740" s="38"/>
      <c r="J740" s="38">
        <f>+인건비!$E$17</f>
        <v>165545</v>
      </c>
      <c r="K740" s="38">
        <f>TRUNC(D740*J740)</f>
        <v>43041</v>
      </c>
      <c r="L740" s="23"/>
    </row>
    <row r="741" spans="1:12" ht="17.25" customHeight="1">
      <c r="A741" s="22" t="s">
        <v>1319</v>
      </c>
      <c r="B741" s="23" t="s">
        <v>354</v>
      </c>
      <c r="C741" s="23" t="s">
        <v>665</v>
      </c>
      <c r="D741" s="59">
        <v>0.02</v>
      </c>
      <c r="E741" s="38">
        <f t="shared" si="58"/>
        <v>3800</v>
      </c>
      <c r="F741" s="38"/>
      <c r="G741" s="38"/>
      <c r="H741" s="38">
        <f>+재료비!$K$37</f>
        <v>190000</v>
      </c>
      <c r="I741" s="38">
        <f t="shared" ref="I741:I748" si="59">TRUNC(D741*H741)</f>
        <v>3800</v>
      </c>
      <c r="J741" s="38"/>
      <c r="K741" s="38"/>
      <c r="L741" s="23"/>
    </row>
    <row r="742" spans="1:12" ht="17.25" customHeight="1">
      <c r="A742" s="22" t="s">
        <v>1131</v>
      </c>
      <c r="B742" s="23" t="s">
        <v>675</v>
      </c>
      <c r="C742" s="23" t="s">
        <v>665</v>
      </c>
      <c r="D742" s="32">
        <v>0.8</v>
      </c>
      <c r="E742" s="38">
        <f t="shared" si="58"/>
        <v>46400</v>
      </c>
      <c r="F742" s="38"/>
      <c r="G742" s="38"/>
      <c r="H742" s="38">
        <f>+재료비!$K$57</f>
        <v>58000</v>
      </c>
      <c r="I742" s="38">
        <f t="shared" si="59"/>
        <v>46400</v>
      </c>
      <c r="J742" s="38"/>
      <c r="K742" s="38"/>
      <c r="L742" s="23"/>
    </row>
    <row r="743" spans="1:12" ht="17.25" customHeight="1">
      <c r="A743" s="22" t="s">
        <v>1348</v>
      </c>
      <c r="B743" s="23" t="s">
        <v>675</v>
      </c>
      <c r="C743" s="23" t="s">
        <v>665</v>
      </c>
      <c r="D743" s="59">
        <v>0.02</v>
      </c>
      <c r="E743" s="38">
        <f t="shared" si="58"/>
        <v>1300</v>
      </c>
      <c r="F743" s="38"/>
      <c r="G743" s="38"/>
      <c r="H743" s="38">
        <f>+재료비!$K$61</f>
        <v>65000</v>
      </c>
      <c r="I743" s="38">
        <f t="shared" si="59"/>
        <v>1300</v>
      </c>
      <c r="J743" s="38"/>
      <c r="K743" s="38"/>
      <c r="L743" s="23"/>
    </row>
    <row r="744" spans="1:12" ht="17.25" customHeight="1">
      <c r="A744" s="22" t="s">
        <v>1339</v>
      </c>
      <c r="B744" s="23" t="s">
        <v>675</v>
      </c>
      <c r="C744" s="23" t="s">
        <v>665</v>
      </c>
      <c r="D744" s="32">
        <v>0.1</v>
      </c>
      <c r="E744" s="38">
        <f t="shared" si="58"/>
        <v>3500</v>
      </c>
      <c r="F744" s="38"/>
      <c r="G744" s="38"/>
      <c r="H744" s="38">
        <f>+재료비!$K$69</f>
        <v>35000</v>
      </c>
      <c r="I744" s="38">
        <f t="shared" si="59"/>
        <v>3500</v>
      </c>
      <c r="J744" s="38"/>
      <c r="K744" s="38"/>
      <c r="L744" s="23"/>
    </row>
    <row r="745" spans="1:12" ht="17.25" customHeight="1">
      <c r="A745" s="22" t="s">
        <v>420</v>
      </c>
      <c r="B745" s="23" t="s">
        <v>675</v>
      </c>
      <c r="C745" s="23" t="s">
        <v>665</v>
      </c>
      <c r="D745" s="59"/>
      <c r="E745" s="38">
        <f t="shared" si="58"/>
        <v>0</v>
      </c>
      <c r="F745" s="38"/>
      <c r="G745" s="38"/>
      <c r="H745" s="38">
        <f>+재료비!$K$49</f>
        <v>60000</v>
      </c>
      <c r="I745" s="38">
        <f t="shared" si="59"/>
        <v>0</v>
      </c>
      <c r="J745" s="38"/>
      <c r="K745" s="38"/>
      <c r="L745" s="23"/>
    </row>
    <row r="746" spans="1:12" ht="17.25" customHeight="1">
      <c r="A746" s="22" t="s">
        <v>418</v>
      </c>
      <c r="B746" s="23" t="s">
        <v>675</v>
      </c>
      <c r="C746" s="23" t="s">
        <v>665</v>
      </c>
      <c r="D746" s="59"/>
      <c r="E746" s="38">
        <f t="shared" si="58"/>
        <v>0</v>
      </c>
      <c r="F746" s="38"/>
      <c r="G746" s="38"/>
      <c r="H746" s="38">
        <f>+재료비!$K$53</f>
        <v>50000</v>
      </c>
      <c r="I746" s="38">
        <f t="shared" si="59"/>
        <v>0</v>
      </c>
      <c r="J746" s="38"/>
      <c r="K746" s="38"/>
      <c r="L746" s="23"/>
    </row>
    <row r="747" spans="1:12" ht="17.25" customHeight="1">
      <c r="A747" s="22" t="s">
        <v>1136</v>
      </c>
      <c r="B747" s="23" t="s">
        <v>354</v>
      </c>
      <c r="C747" s="23" t="s">
        <v>665</v>
      </c>
      <c r="D747" s="59"/>
      <c r="E747" s="38">
        <f t="shared" si="58"/>
        <v>0</v>
      </c>
      <c r="F747" s="38"/>
      <c r="G747" s="38"/>
      <c r="H747" s="38">
        <f>+재료비!$K$45</f>
        <v>124000</v>
      </c>
      <c r="I747" s="38">
        <f t="shared" si="59"/>
        <v>0</v>
      </c>
      <c r="J747" s="38"/>
      <c r="K747" s="38"/>
      <c r="L747" s="23"/>
    </row>
    <row r="748" spans="1:12" ht="17.25" customHeight="1">
      <c r="A748" s="22" t="s">
        <v>681</v>
      </c>
      <c r="B748" s="23"/>
      <c r="C748" s="23" t="s">
        <v>739</v>
      </c>
      <c r="D748" s="32">
        <v>6.2</v>
      </c>
      <c r="E748" s="38">
        <f t="shared" si="58"/>
        <v>9337</v>
      </c>
      <c r="F748" s="38"/>
      <c r="G748" s="38"/>
      <c r="H748" s="38">
        <f>+재료비!$K$7</f>
        <v>1506</v>
      </c>
      <c r="I748" s="38">
        <f t="shared" si="59"/>
        <v>9337</v>
      </c>
      <c r="J748" s="38"/>
      <c r="K748" s="38"/>
      <c r="L748" s="23"/>
    </row>
    <row r="749" spans="1:12" ht="17.25" customHeight="1">
      <c r="A749" s="22" t="s">
        <v>668</v>
      </c>
      <c r="B749" s="23" t="s">
        <v>1327</v>
      </c>
      <c r="C749" s="23" t="s">
        <v>666</v>
      </c>
      <c r="D749" s="32">
        <v>16</v>
      </c>
      <c r="E749" s="38">
        <f t="shared" si="58"/>
        <v>1493</v>
      </c>
      <c r="F749" s="38"/>
      <c r="G749" s="38"/>
      <c r="H749" s="38">
        <f>+I748</f>
        <v>9337</v>
      </c>
      <c r="I749" s="38">
        <f>TRUNC(D749/100*H749)</f>
        <v>1493</v>
      </c>
      <c r="J749" s="38"/>
      <c r="K749" s="38"/>
      <c r="L749" s="23"/>
    </row>
    <row r="750" spans="1:12" ht="17.25" customHeight="1">
      <c r="A750" s="22" t="s">
        <v>1354</v>
      </c>
      <c r="B750" s="23" t="s">
        <v>864</v>
      </c>
      <c r="C750" s="23" t="s">
        <v>770</v>
      </c>
      <c r="D750" s="59">
        <v>1.07</v>
      </c>
      <c r="E750" s="38">
        <f t="shared" si="58"/>
        <v>30003</v>
      </c>
      <c r="F750" s="38"/>
      <c r="G750" s="38"/>
      <c r="H750" s="38"/>
      <c r="I750" s="38"/>
      <c r="J750" s="38">
        <f>+기계손료!$J$40</f>
        <v>28041</v>
      </c>
      <c r="K750" s="38">
        <f>TRUNC(D750*J750)</f>
        <v>30003</v>
      </c>
      <c r="L750" s="23"/>
    </row>
    <row r="751" spans="1:12">
      <c r="A751" s="22" t="s">
        <v>701</v>
      </c>
      <c r="B751" s="23"/>
      <c r="C751" s="23"/>
      <c r="D751" s="32"/>
      <c r="E751" s="38">
        <f>SUM(E737:E750)</f>
        <v>275883</v>
      </c>
      <c r="F751" s="38"/>
      <c r="G751" s="38">
        <f>SUM(G737:G750)</f>
        <v>38208</v>
      </c>
      <c r="H751" s="38"/>
      <c r="I751" s="38">
        <f>SUM(I737:I750)</f>
        <v>65830</v>
      </c>
      <c r="J751" s="38"/>
      <c r="K751" s="38">
        <f>SUM(K737:K750)</f>
        <v>171845</v>
      </c>
      <c r="L751" s="29"/>
    </row>
    <row r="752" spans="1:12">
      <c r="A752" s="22"/>
      <c r="B752" s="23"/>
      <c r="C752" s="23"/>
      <c r="D752" s="32"/>
      <c r="E752" s="38"/>
      <c r="F752" s="38"/>
      <c r="G752" s="38"/>
      <c r="H752" s="38"/>
      <c r="I752" s="38"/>
      <c r="J752" s="38"/>
      <c r="K752" s="38"/>
      <c r="L752" s="29"/>
    </row>
    <row r="753" spans="1:12">
      <c r="A753" s="39" t="s">
        <v>682</v>
      </c>
      <c r="B753" s="33" t="s">
        <v>1164</v>
      </c>
      <c r="C753" s="34"/>
      <c r="D753" s="35">
        <f>+집계표!$G$2</f>
        <v>1.1000000000000001</v>
      </c>
      <c r="E753" s="40">
        <f>(G753+I753+K753)</f>
        <v>42028</v>
      </c>
      <c r="F753" s="40"/>
      <c r="G753" s="40"/>
      <c r="H753" s="40"/>
      <c r="I753" s="40"/>
      <c r="J753" s="40">
        <f>+G751</f>
        <v>38208</v>
      </c>
      <c r="K753" s="40">
        <f>TRUNC(D753*J753)</f>
        <v>42028</v>
      </c>
      <c r="L753" s="23"/>
    </row>
    <row r="754" spans="1:12">
      <c r="A754" s="39" t="s">
        <v>670</v>
      </c>
      <c r="B754" s="33" t="s">
        <v>425</v>
      </c>
      <c r="C754" s="34"/>
      <c r="D754" s="35">
        <f>+집계표!$H$2</f>
        <v>0.2</v>
      </c>
      <c r="E754" s="40">
        <f>(G754+I754+K754)</f>
        <v>16047</v>
      </c>
      <c r="F754" s="40"/>
      <c r="G754" s="40"/>
      <c r="H754" s="40"/>
      <c r="I754" s="40"/>
      <c r="J754" s="40">
        <f>+J753+K753</f>
        <v>80236</v>
      </c>
      <c r="K754" s="40">
        <f>TRUNC(D754*J754)</f>
        <v>16047</v>
      </c>
      <c r="L754" s="23"/>
    </row>
    <row r="755" spans="1:12">
      <c r="A755" s="39" t="s">
        <v>718</v>
      </c>
      <c r="B755" s="33"/>
      <c r="C755" s="34"/>
      <c r="D755" s="36"/>
      <c r="E755" s="40">
        <f>SUM(E751:E754)</f>
        <v>333958</v>
      </c>
      <c r="F755" s="40"/>
      <c r="G755" s="40">
        <f>SUM(G751:G754)</f>
        <v>38208</v>
      </c>
      <c r="H755" s="40"/>
      <c r="I755" s="40">
        <f>+I751</f>
        <v>65830</v>
      </c>
      <c r="J755" s="40"/>
      <c r="K755" s="40">
        <f>SUM(K751:K754)</f>
        <v>229920</v>
      </c>
      <c r="L755" s="23"/>
    </row>
    <row r="756" spans="1:12" ht="17.25" customHeight="1">
      <c r="A756" s="39"/>
      <c r="B756" s="30"/>
      <c r="C756" s="23"/>
      <c r="D756" s="32"/>
      <c r="E756" s="38"/>
      <c r="F756" s="38"/>
      <c r="G756" s="38"/>
      <c r="H756" s="53"/>
      <c r="I756" s="38"/>
      <c r="J756" s="38"/>
      <c r="K756" s="38"/>
      <c r="L756" s="23"/>
    </row>
    <row r="757" spans="1:12" ht="17.25" customHeight="1">
      <c r="A757" s="41" t="s">
        <v>379</v>
      </c>
      <c r="B757" s="37"/>
      <c r="C757" s="23"/>
      <c r="D757" s="23"/>
      <c r="E757" s="42"/>
      <c r="F757" s="54"/>
      <c r="G757" s="42"/>
      <c r="H757" s="54"/>
      <c r="I757" s="42"/>
      <c r="J757" s="54"/>
      <c r="K757" s="42"/>
      <c r="L757" s="28"/>
    </row>
    <row r="758" spans="1:12">
      <c r="A758" s="22" t="s">
        <v>1154</v>
      </c>
      <c r="B758" s="30"/>
      <c r="C758" s="23" t="s">
        <v>685</v>
      </c>
      <c r="D758" s="59">
        <v>0.15</v>
      </c>
      <c r="E758" s="38">
        <f t="shared" ref="E758:E771" si="60">+G758+I758+K758</f>
        <v>40937</v>
      </c>
      <c r="F758" s="38">
        <f>+인건비!$D$6</f>
        <v>272915</v>
      </c>
      <c r="G758" s="38">
        <f>TRUNC(D758*F758)</f>
        <v>40937</v>
      </c>
      <c r="H758" s="53"/>
      <c r="I758" s="53"/>
      <c r="J758" s="53"/>
      <c r="K758" s="53"/>
      <c r="L758" s="23"/>
    </row>
    <row r="759" spans="1:12" ht="17.25" customHeight="1">
      <c r="A759" s="22" t="s">
        <v>678</v>
      </c>
      <c r="B759" s="23"/>
      <c r="C759" s="23" t="s">
        <v>685</v>
      </c>
      <c r="D759" s="59">
        <v>0.27</v>
      </c>
      <c r="E759" s="38">
        <f t="shared" si="60"/>
        <v>60333</v>
      </c>
      <c r="F759" s="38"/>
      <c r="G759" s="38"/>
      <c r="H759" s="38"/>
      <c r="I759" s="38"/>
      <c r="J759" s="38">
        <f>+인건비!$E$21</f>
        <v>223458</v>
      </c>
      <c r="K759" s="38">
        <f>TRUNC(D759*J759)</f>
        <v>60333</v>
      </c>
      <c r="L759" s="23"/>
    </row>
    <row r="760" spans="1:12" ht="17.25" customHeight="1">
      <c r="A760" s="22" t="s">
        <v>1187</v>
      </c>
      <c r="B760" s="23"/>
      <c r="C760" s="23" t="s">
        <v>685</v>
      </c>
      <c r="D760" s="59">
        <v>0.21</v>
      </c>
      <c r="E760" s="38">
        <f t="shared" si="60"/>
        <v>44986</v>
      </c>
      <c r="F760" s="38"/>
      <c r="G760" s="38"/>
      <c r="H760" s="38"/>
      <c r="I760" s="38"/>
      <c r="J760" s="38">
        <f>+인건비!$E$18</f>
        <v>214222</v>
      </c>
      <c r="K760" s="38">
        <f>TRUNC(D760*J760)</f>
        <v>44986</v>
      </c>
      <c r="L760" s="23"/>
    </row>
    <row r="761" spans="1:12" ht="17.25" customHeight="1">
      <c r="A761" s="22" t="s">
        <v>1182</v>
      </c>
      <c r="B761" s="23"/>
      <c r="C761" s="23" t="s">
        <v>685</v>
      </c>
      <c r="D761" s="59">
        <v>0.27</v>
      </c>
      <c r="E761" s="38">
        <f t="shared" si="60"/>
        <v>44697</v>
      </c>
      <c r="F761" s="38"/>
      <c r="G761" s="38"/>
      <c r="H761" s="38"/>
      <c r="I761" s="38"/>
      <c r="J761" s="38">
        <f>+인건비!$E$17</f>
        <v>165545</v>
      </c>
      <c r="K761" s="38">
        <f>TRUNC(D761*J761)</f>
        <v>44697</v>
      </c>
      <c r="L761" s="23"/>
    </row>
    <row r="762" spans="1:12" ht="17.25" customHeight="1">
      <c r="A762" s="22" t="s">
        <v>1319</v>
      </c>
      <c r="B762" s="23" t="s">
        <v>354</v>
      </c>
      <c r="C762" s="23" t="s">
        <v>665</v>
      </c>
      <c r="D762" s="31">
        <v>2.5000000000000001E-2</v>
      </c>
      <c r="E762" s="38">
        <f t="shared" si="60"/>
        <v>4750</v>
      </c>
      <c r="F762" s="38"/>
      <c r="G762" s="38"/>
      <c r="H762" s="38">
        <f>+재료비!$K$37</f>
        <v>190000</v>
      </c>
      <c r="I762" s="38">
        <f t="shared" ref="I762:I769" si="61">TRUNC(D762*H762)</f>
        <v>4750</v>
      </c>
      <c r="J762" s="38"/>
      <c r="K762" s="38"/>
      <c r="L762" s="23"/>
    </row>
    <row r="763" spans="1:12" ht="17.25" customHeight="1">
      <c r="A763" s="22" t="s">
        <v>1131</v>
      </c>
      <c r="B763" s="23" t="s">
        <v>675</v>
      </c>
      <c r="C763" s="23" t="s">
        <v>665</v>
      </c>
      <c r="D763" s="32">
        <v>1</v>
      </c>
      <c r="E763" s="38">
        <f t="shared" si="60"/>
        <v>58000</v>
      </c>
      <c r="F763" s="38"/>
      <c r="G763" s="38"/>
      <c r="H763" s="38">
        <f>+재료비!$K$57</f>
        <v>58000</v>
      </c>
      <c r="I763" s="38">
        <f t="shared" si="61"/>
        <v>58000</v>
      </c>
      <c r="J763" s="38"/>
      <c r="K763" s="38"/>
      <c r="L763" s="23"/>
    </row>
    <row r="764" spans="1:12" ht="17.25" customHeight="1">
      <c r="A764" s="22" t="s">
        <v>1348</v>
      </c>
      <c r="B764" s="23" t="s">
        <v>675</v>
      </c>
      <c r="C764" s="23" t="s">
        <v>665</v>
      </c>
      <c r="D764" s="31">
        <v>2.5000000000000001E-2</v>
      </c>
      <c r="E764" s="38">
        <f t="shared" si="60"/>
        <v>1625</v>
      </c>
      <c r="F764" s="38"/>
      <c r="G764" s="38"/>
      <c r="H764" s="38">
        <f>+재료비!$K$61</f>
        <v>65000</v>
      </c>
      <c r="I764" s="38">
        <f t="shared" si="61"/>
        <v>1625</v>
      </c>
      <c r="J764" s="38"/>
      <c r="K764" s="38"/>
      <c r="L764" s="23"/>
    </row>
    <row r="765" spans="1:12" ht="17.25" customHeight="1">
      <c r="A765" s="22" t="s">
        <v>1339</v>
      </c>
      <c r="B765" s="23" t="s">
        <v>675</v>
      </c>
      <c r="C765" s="23" t="s">
        <v>665</v>
      </c>
      <c r="D765" s="32">
        <v>0.1</v>
      </c>
      <c r="E765" s="38">
        <f t="shared" si="60"/>
        <v>3500</v>
      </c>
      <c r="F765" s="38"/>
      <c r="G765" s="38"/>
      <c r="H765" s="38">
        <f>+재료비!$K$69</f>
        <v>35000</v>
      </c>
      <c r="I765" s="38">
        <f t="shared" si="61"/>
        <v>3500</v>
      </c>
      <c r="J765" s="38"/>
      <c r="K765" s="38"/>
      <c r="L765" s="23"/>
    </row>
    <row r="766" spans="1:12" ht="17.25" customHeight="1">
      <c r="A766" s="22" t="s">
        <v>420</v>
      </c>
      <c r="B766" s="23" t="s">
        <v>675</v>
      </c>
      <c r="C766" s="23" t="s">
        <v>665</v>
      </c>
      <c r="D766" s="31"/>
      <c r="E766" s="38">
        <f t="shared" si="60"/>
        <v>0</v>
      </c>
      <c r="F766" s="38"/>
      <c r="G766" s="38"/>
      <c r="H766" s="38">
        <f>+재료비!$K$49</f>
        <v>60000</v>
      </c>
      <c r="I766" s="38">
        <f t="shared" si="61"/>
        <v>0</v>
      </c>
      <c r="J766" s="38"/>
      <c r="K766" s="38"/>
      <c r="L766" s="23"/>
    </row>
    <row r="767" spans="1:12" ht="17.25" customHeight="1">
      <c r="A767" s="22" t="s">
        <v>418</v>
      </c>
      <c r="B767" s="23" t="s">
        <v>675</v>
      </c>
      <c r="C767" s="23" t="s">
        <v>665</v>
      </c>
      <c r="D767" s="31"/>
      <c r="E767" s="38">
        <f t="shared" si="60"/>
        <v>0</v>
      </c>
      <c r="F767" s="38"/>
      <c r="G767" s="38"/>
      <c r="H767" s="38">
        <f>+재료비!$K$53</f>
        <v>50000</v>
      </c>
      <c r="I767" s="38">
        <f t="shared" si="61"/>
        <v>0</v>
      </c>
      <c r="J767" s="38"/>
      <c r="K767" s="38"/>
      <c r="L767" s="23"/>
    </row>
    <row r="768" spans="1:12" ht="17.25" customHeight="1">
      <c r="A768" s="22" t="s">
        <v>1136</v>
      </c>
      <c r="B768" s="23" t="s">
        <v>354</v>
      </c>
      <c r="C768" s="23" t="s">
        <v>665</v>
      </c>
      <c r="D768" s="31"/>
      <c r="E768" s="38">
        <f t="shared" si="60"/>
        <v>0</v>
      </c>
      <c r="F768" s="38"/>
      <c r="G768" s="38"/>
      <c r="H768" s="38">
        <f>+재료비!$K$45</f>
        <v>124000</v>
      </c>
      <c r="I768" s="38">
        <f t="shared" si="61"/>
        <v>0</v>
      </c>
      <c r="J768" s="38"/>
      <c r="K768" s="38"/>
      <c r="L768" s="23"/>
    </row>
    <row r="769" spans="1:12" ht="17.25" customHeight="1">
      <c r="A769" s="22" t="s">
        <v>681</v>
      </c>
      <c r="B769" s="23"/>
      <c r="C769" s="23" t="s">
        <v>739</v>
      </c>
      <c r="D769" s="32">
        <v>7</v>
      </c>
      <c r="E769" s="38">
        <f t="shared" si="60"/>
        <v>10542</v>
      </c>
      <c r="F769" s="38"/>
      <c r="G769" s="38"/>
      <c r="H769" s="38">
        <f>+재료비!$K$7</f>
        <v>1506</v>
      </c>
      <c r="I769" s="38">
        <f t="shared" si="61"/>
        <v>10542</v>
      </c>
      <c r="J769" s="38"/>
      <c r="K769" s="38"/>
      <c r="L769" s="23"/>
    </row>
    <row r="770" spans="1:12" ht="17.25" customHeight="1">
      <c r="A770" s="22" t="s">
        <v>668</v>
      </c>
      <c r="B770" s="23" t="s">
        <v>1327</v>
      </c>
      <c r="C770" s="23" t="s">
        <v>666</v>
      </c>
      <c r="D770" s="32">
        <v>16</v>
      </c>
      <c r="E770" s="38">
        <f t="shared" si="60"/>
        <v>1686</v>
      </c>
      <c r="F770" s="38"/>
      <c r="G770" s="38"/>
      <c r="H770" s="38">
        <f>+I769</f>
        <v>10542</v>
      </c>
      <c r="I770" s="38">
        <f>TRUNC(D770/100*H770)</f>
        <v>1686</v>
      </c>
      <c r="J770" s="38"/>
      <c r="K770" s="38"/>
      <c r="L770" s="23"/>
    </row>
    <row r="771" spans="1:12" ht="17.25" customHeight="1">
      <c r="A771" s="22" t="s">
        <v>1354</v>
      </c>
      <c r="B771" s="23" t="s">
        <v>864</v>
      </c>
      <c r="C771" s="23" t="s">
        <v>770</v>
      </c>
      <c r="D771" s="32">
        <v>1.2</v>
      </c>
      <c r="E771" s="38">
        <f t="shared" si="60"/>
        <v>33649</v>
      </c>
      <c r="F771" s="38"/>
      <c r="G771" s="38"/>
      <c r="H771" s="38"/>
      <c r="I771" s="38"/>
      <c r="J771" s="38">
        <f>+기계손료!$J$40</f>
        <v>28041</v>
      </c>
      <c r="K771" s="38">
        <f>TRUNC(D771*J771)</f>
        <v>33649</v>
      </c>
      <c r="L771" s="94"/>
    </row>
    <row r="772" spans="1:12">
      <c r="A772" s="22" t="s">
        <v>701</v>
      </c>
      <c r="B772" s="23"/>
      <c r="C772" s="23"/>
      <c r="D772" s="32"/>
      <c r="E772" s="38">
        <f>SUM(E758:E771)</f>
        <v>304705</v>
      </c>
      <c r="F772" s="38"/>
      <c r="G772" s="38">
        <f>SUM(G758:G771)</f>
        <v>40937</v>
      </c>
      <c r="H772" s="38"/>
      <c r="I772" s="38">
        <f>SUM(I758:I771)</f>
        <v>80103</v>
      </c>
      <c r="J772" s="38"/>
      <c r="K772" s="38">
        <f>SUM(K758:K771)</f>
        <v>183665</v>
      </c>
      <c r="L772" s="29"/>
    </row>
    <row r="773" spans="1:12">
      <c r="A773" s="22"/>
      <c r="B773" s="23"/>
      <c r="C773" s="23"/>
      <c r="D773" s="32"/>
      <c r="E773" s="38"/>
      <c r="F773" s="38"/>
      <c r="G773" s="38"/>
      <c r="H773" s="38"/>
      <c r="I773" s="38"/>
      <c r="J773" s="38"/>
      <c r="K773" s="38"/>
      <c r="L773" s="29"/>
    </row>
    <row r="774" spans="1:12">
      <c r="A774" s="39" t="s">
        <v>682</v>
      </c>
      <c r="B774" s="33" t="s">
        <v>1164</v>
      </c>
      <c r="C774" s="34"/>
      <c r="D774" s="35">
        <f>+집계표!$G$2</f>
        <v>1.1000000000000001</v>
      </c>
      <c r="E774" s="40">
        <f>(G774+I774+K774)</f>
        <v>45030</v>
      </c>
      <c r="F774" s="40"/>
      <c r="G774" s="40"/>
      <c r="H774" s="40"/>
      <c r="I774" s="40"/>
      <c r="J774" s="40">
        <f>+G772</f>
        <v>40937</v>
      </c>
      <c r="K774" s="40">
        <f>TRUNC(D774*J774)</f>
        <v>45030</v>
      </c>
      <c r="L774" s="23"/>
    </row>
    <row r="775" spans="1:12">
      <c r="A775" s="39" t="s">
        <v>670</v>
      </c>
      <c r="B775" s="33" t="s">
        <v>425</v>
      </c>
      <c r="C775" s="34"/>
      <c r="D775" s="35">
        <f>+집계표!$H$2</f>
        <v>0.2</v>
      </c>
      <c r="E775" s="40">
        <f>(G775+I775+K775)</f>
        <v>17193</v>
      </c>
      <c r="F775" s="40"/>
      <c r="G775" s="40"/>
      <c r="H775" s="40"/>
      <c r="I775" s="40"/>
      <c r="J775" s="40">
        <f>+J774+K774</f>
        <v>85967</v>
      </c>
      <c r="K775" s="40">
        <f>TRUNC(D775*J775)</f>
        <v>17193</v>
      </c>
      <c r="L775" s="23"/>
    </row>
    <row r="776" spans="1:12">
      <c r="A776" s="39" t="s">
        <v>718</v>
      </c>
      <c r="B776" s="33"/>
      <c r="C776" s="34"/>
      <c r="D776" s="36"/>
      <c r="E776" s="40">
        <f>SUM(E772:E775)</f>
        <v>366928</v>
      </c>
      <c r="F776" s="40"/>
      <c r="G776" s="40">
        <f>SUM(G772:G775)</f>
        <v>40937</v>
      </c>
      <c r="H776" s="40"/>
      <c r="I776" s="40">
        <f>+I772</f>
        <v>80103</v>
      </c>
      <c r="J776" s="40"/>
      <c r="K776" s="40">
        <f>SUM(K772:K775)</f>
        <v>245888</v>
      </c>
      <c r="L776" s="23"/>
    </row>
    <row r="777" spans="1:12" ht="17.25" customHeight="1">
      <c r="A777" s="39"/>
      <c r="B777" s="30"/>
      <c r="C777" s="23"/>
      <c r="D777" s="32"/>
      <c r="E777" s="38"/>
      <c r="F777" s="38"/>
      <c r="G777" s="38"/>
      <c r="H777" s="53"/>
      <c r="I777" s="38"/>
      <c r="J777" s="38"/>
      <c r="K777" s="38"/>
      <c r="L777" s="23"/>
    </row>
    <row r="778" spans="1:12" ht="17.25" customHeight="1">
      <c r="A778" s="41" t="s">
        <v>390</v>
      </c>
      <c r="B778" s="37"/>
      <c r="C778" s="23"/>
      <c r="D778" s="23"/>
      <c r="E778" s="42"/>
      <c r="F778" s="54"/>
      <c r="G778" s="42"/>
      <c r="H778" s="54"/>
      <c r="I778" s="42"/>
      <c r="J778" s="54"/>
      <c r="K778" s="42"/>
      <c r="L778" s="28"/>
    </row>
    <row r="779" spans="1:12">
      <c r="A779" s="22" t="s">
        <v>1154</v>
      </c>
      <c r="B779" s="30"/>
      <c r="C779" s="23" t="s">
        <v>685</v>
      </c>
      <c r="D779" s="59">
        <v>0.15</v>
      </c>
      <c r="E779" s="38">
        <f t="shared" ref="E779:E790" si="62">+G779+I779+K779</f>
        <v>40937</v>
      </c>
      <c r="F779" s="38">
        <f>+인건비!$D$6</f>
        <v>272915</v>
      </c>
      <c r="G779" s="38">
        <f>TRUNC(D779*F779)</f>
        <v>40937</v>
      </c>
      <c r="H779" s="53"/>
      <c r="I779" s="53"/>
      <c r="J779" s="53"/>
      <c r="K779" s="53"/>
      <c r="L779" s="23"/>
    </row>
    <row r="780" spans="1:12" ht="17.25" customHeight="1">
      <c r="A780" s="22" t="s">
        <v>678</v>
      </c>
      <c r="B780" s="23"/>
      <c r="C780" s="23" t="s">
        <v>685</v>
      </c>
      <c r="D780" s="59">
        <v>0.28999999999999998</v>
      </c>
      <c r="E780" s="38">
        <f t="shared" si="62"/>
        <v>64802</v>
      </c>
      <c r="F780" s="38"/>
      <c r="G780" s="38"/>
      <c r="H780" s="38"/>
      <c r="I780" s="38"/>
      <c r="J780" s="38">
        <f>+인건비!$E$21</f>
        <v>223458</v>
      </c>
      <c r="K780" s="38">
        <f>TRUNC(D780*J780)</f>
        <v>64802</v>
      </c>
      <c r="L780" s="23"/>
    </row>
    <row r="781" spans="1:12" ht="17.25" customHeight="1">
      <c r="A781" s="22" t="s">
        <v>1187</v>
      </c>
      <c r="B781" s="23"/>
      <c r="C781" s="23" t="s">
        <v>685</v>
      </c>
      <c r="D781" s="59">
        <v>0.21</v>
      </c>
      <c r="E781" s="38">
        <f t="shared" si="62"/>
        <v>44986</v>
      </c>
      <c r="F781" s="38"/>
      <c r="G781" s="38"/>
      <c r="H781" s="38"/>
      <c r="I781" s="38"/>
      <c r="J781" s="38">
        <f>+인건비!$E$18</f>
        <v>214222</v>
      </c>
      <c r="K781" s="38">
        <f>TRUNC(D781*J781)</f>
        <v>44986</v>
      </c>
      <c r="L781" s="23"/>
    </row>
    <row r="782" spans="1:12" ht="17.25" customHeight="1">
      <c r="A782" s="22" t="s">
        <v>1182</v>
      </c>
      <c r="B782" s="23"/>
      <c r="C782" s="23" t="s">
        <v>685</v>
      </c>
      <c r="D782" s="59">
        <v>0.28999999999999998</v>
      </c>
      <c r="E782" s="38">
        <f t="shared" si="62"/>
        <v>48008</v>
      </c>
      <c r="F782" s="38"/>
      <c r="G782" s="38"/>
      <c r="H782" s="38"/>
      <c r="I782" s="38"/>
      <c r="J782" s="38">
        <f>+인건비!$E$17</f>
        <v>165545</v>
      </c>
      <c r="K782" s="38">
        <f>TRUNC(D782*J782)</f>
        <v>48008</v>
      </c>
      <c r="L782" s="23"/>
    </row>
    <row r="783" spans="1:12" ht="17.25" customHeight="1">
      <c r="A783" s="22" t="s">
        <v>1319</v>
      </c>
      <c r="B783" s="23" t="s">
        <v>352</v>
      </c>
      <c r="C783" s="23" t="s">
        <v>665</v>
      </c>
      <c r="D783" s="59">
        <v>0.01</v>
      </c>
      <c r="E783" s="38">
        <f t="shared" si="62"/>
        <v>2700</v>
      </c>
      <c r="F783" s="38"/>
      <c r="G783" s="38"/>
      <c r="H783" s="38">
        <f>+재료비!$K$38</f>
        <v>270000</v>
      </c>
      <c r="I783" s="38">
        <f t="shared" ref="I783:I788" si="63">TRUNC(D783*H783)</f>
        <v>2700</v>
      </c>
      <c r="J783" s="38"/>
      <c r="K783" s="38"/>
      <c r="L783" s="23"/>
    </row>
    <row r="784" spans="1:12" ht="17.25" customHeight="1">
      <c r="A784" s="22" t="s">
        <v>1131</v>
      </c>
      <c r="B784" s="23" t="s">
        <v>704</v>
      </c>
      <c r="C784" s="23" t="s">
        <v>665</v>
      </c>
      <c r="D784" s="31">
        <v>2.5000000000000001E-2</v>
      </c>
      <c r="E784" s="38">
        <f t="shared" si="62"/>
        <v>2000</v>
      </c>
      <c r="F784" s="38"/>
      <c r="G784" s="38"/>
      <c r="H784" s="38">
        <f>+재료비!$K$58</f>
        <v>80000</v>
      </c>
      <c r="I784" s="38">
        <f t="shared" si="63"/>
        <v>2000</v>
      </c>
      <c r="J784" s="38"/>
      <c r="K784" s="38"/>
      <c r="L784" s="23"/>
    </row>
    <row r="785" spans="1:12" ht="17.25" customHeight="1">
      <c r="A785" s="22" t="s">
        <v>420</v>
      </c>
      <c r="B785" s="23" t="s">
        <v>704</v>
      </c>
      <c r="C785" s="23" t="s">
        <v>665</v>
      </c>
      <c r="D785" s="59">
        <v>0.01</v>
      </c>
      <c r="E785" s="38">
        <f t="shared" si="62"/>
        <v>700</v>
      </c>
      <c r="F785" s="38"/>
      <c r="G785" s="38"/>
      <c r="H785" s="38">
        <f>+재료비!$K$50</f>
        <v>70000</v>
      </c>
      <c r="I785" s="38">
        <f t="shared" si="63"/>
        <v>700</v>
      </c>
      <c r="J785" s="38"/>
      <c r="K785" s="38"/>
      <c r="L785" s="23"/>
    </row>
    <row r="786" spans="1:12" ht="17.25" customHeight="1">
      <c r="A786" s="22" t="s">
        <v>418</v>
      </c>
      <c r="B786" s="23" t="s">
        <v>704</v>
      </c>
      <c r="C786" s="23" t="s">
        <v>665</v>
      </c>
      <c r="D786" s="59">
        <v>0.01</v>
      </c>
      <c r="E786" s="38">
        <f t="shared" si="62"/>
        <v>600</v>
      </c>
      <c r="F786" s="38"/>
      <c r="G786" s="38"/>
      <c r="H786" s="38">
        <f>+재료비!$K$54</f>
        <v>60000</v>
      </c>
      <c r="I786" s="38">
        <f t="shared" si="63"/>
        <v>600</v>
      </c>
      <c r="J786" s="38"/>
      <c r="K786" s="38"/>
      <c r="L786" s="23"/>
    </row>
    <row r="787" spans="1:12" ht="17.25" customHeight="1">
      <c r="A787" s="22" t="s">
        <v>1136</v>
      </c>
      <c r="B787" s="23" t="s">
        <v>352</v>
      </c>
      <c r="C787" s="23" t="s">
        <v>665</v>
      </c>
      <c r="D787" s="59">
        <v>0.01</v>
      </c>
      <c r="E787" s="38">
        <f t="shared" si="62"/>
        <v>1950</v>
      </c>
      <c r="F787" s="38"/>
      <c r="G787" s="38"/>
      <c r="H787" s="38">
        <f>+재료비!$K$46</f>
        <v>195000</v>
      </c>
      <c r="I787" s="38">
        <f t="shared" si="63"/>
        <v>1950</v>
      </c>
      <c r="J787" s="38"/>
      <c r="K787" s="38"/>
      <c r="L787" s="23"/>
    </row>
    <row r="788" spans="1:12" ht="17.25" customHeight="1">
      <c r="A788" s="22" t="s">
        <v>681</v>
      </c>
      <c r="B788" s="23"/>
      <c r="C788" s="23" t="s">
        <v>739</v>
      </c>
      <c r="D788" s="32">
        <v>6.2</v>
      </c>
      <c r="E788" s="38">
        <f t="shared" si="62"/>
        <v>9337</v>
      </c>
      <c r="F788" s="38"/>
      <c r="G788" s="38"/>
      <c r="H788" s="38">
        <f>+재료비!$K$7</f>
        <v>1506</v>
      </c>
      <c r="I788" s="38">
        <f t="shared" si="63"/>
        <v>9337</v>
      </c>
      <c r="J788" s="38"/>
      <c r="K788" s="38"/>
      <c r="L788" s="23"/>
    </row>
    <row r="789" spans="1:12" ht="17.25" customHeight="1">
      <c r="A789" s="22" t="s">
        <v>668</v>
      </c>
      <c r="B789" s="23" t="s">
        <v>1327</v>
      </c>
      <c r="C789" s="23" t="s">
        <v>666</v>
      </c>
      <c r="D789" s="32">
        <v>16</v>
      </c>
      <c r="E789" s="38">
        <f t="shared" si="62"/>
        <v>1493</v>
      </c>
      <c r="F789" s="38"/>
      <c r="G789" s="38"/>
      <c r="H789" s="38">
        <f>+I788</f>
        <v>9337</v>
      </c>
      <c r="I789" s="38">
        <f>TRUNC(D789/100*H789)</f>
        <v>1493</v>
      </c>
      <c r="J789" s="38"/>
      <c r="K789" s="38"/>
      <c r="L789" s="23"/>
    </row>
    <row r="790" spans="1:12" ht="17.25" customHeight="1">
      <c r="A790" s="22" t="s">
        <v>1354</v>
      </c>
      <c r="B790" s="23" t="s">
        <v>864</v>
      </c>
      <c r="C790" s="23" t="s">
        <v>770</v>
      </c>
      <c r="D790" s="59">
        <v>1.08</v>
      </c>
      <c r="E790" s="38">
        <f t="shared" si="62"/>
        <v>30284</v>
      </c>
      <c r="F790" s="38"/>
      <c r="G790" s="38"/>
      <c r="H790" s="38"/>
      <c r="I790" s="38"/>
      <c r="J790" s="38">
        <f>+기계손료!$J$40</f>
        <v>28041</v>
      </c>
      <c r="K790" s="38">
        <f>TRUNC(D790*J790)</f>
        <v>30284</v>
      </c>
      <c r="L790" s="23"/>
    </row>
    <row r="791" spans="1:12">
      <c r="A791" s="22" t="s">
        <v>701</v>
      </c>
      <c r="B791" s="23"/>
      <c r="C791" s="23"/>
      <c r="D791" s="32"/>
      <c r="E791" s="38">
        <f>SUM(E779:E790)</f>
        <v>247797</v>
      </c>
      <c r="F791" s="38"/>
      <c r="G791" s="38">
        <f>SUM(G779:G790)</f>
        <v>40937</v>
      </c>
      <c r="H791" s="38"/>
      <c r="I791" s="38">
        <f>SUM(I779:I790)</f>
        <v>18780</v>
      </c>
      <c r="J791" s="38"/>
      <c r="K791" s="38">
        <f>SUM(K779:K790)</f>
        <v>188080</v>
      </c>
      <c r="L791" s="29"/>
    </row>
    <row r="792" spans="1:12">
      <c r="A792" s="22"/>
      <c r="B792" s="23"/>
      <c r="C792" s="23"/>
      <c r="D792" s="32"/>
      <c r="E792" s="38"/>
      <c r="F792" s="38"/>
      <c r="G792" s="38"/>
      <c r="H792" s="38"/>
      <c r="I792" s="38"/>
      <c r="J792" s="38"/>
      <c r="K792" s="38"/>
      <c r="L792" s="29"/>
    </row>
    <row r="793" spans="1:12">
      <c r="A793" s="39" t="s">
        <v>682</v>
      </c>
      <c r="B793" s="33" t="s">
        <v>1164</v>
      </c>
      <c r="C793" s="34"/>
      <c r="D793" s="35">
        <f>+집계표!$G$2</f>
        <v>1.1000000000000001</v>
      </c>
      <c r="E793" s="40">
        <f>(G793+I793+K793)</f>
        <v>45030</v>
      </c>
      <c r="F793" s="40"/>
      <c r="G793" s="40"/>
      <c r="H793" s="40"/>
      <c r="I793" s="40"/>
      <c r="J793" s="40">
        <f>+G791</f>
        <v>40937</v>
      </c>
      <c r="K793" s="40">
        <f>TRUNC(D793*J793)</f>
        <v>45030</v>
      </c>
      <c r="L793" s="23"/>
    </row>
    <row r="794" spans="1:12">
      <c r="A794" s="39" t="s">
        <v>670</v>
      </c>
      <c r="B794" s="33" t="s">
        <v>425</v>
      </c>
      <c r="C794" s="34"/>
      <c r="D794" s="35">
        <f>+집계표!$H$2</f>
        <v>0.2</v>
      </c>
      <c r="E794" s="40">
        <f>(G794+I794+K794)</f>
        <v>17193</v>
      </c>
      <c r="F794" s="40"/>
      <c r="G794" s="40"/>
      <c r="H794" s="40"/>
      <c r="I794" s="40"/>
      <c r="J794" s="40">
        <f>+J793+K793</f>
        <v>85967</v>
      </c>
      <c r="K794" s="40">
        <f>TRUNC(D794*J794)</f>
        <v>17193</v>
      </c>
      <c r="L794" s="23"/>
    </row>
    <row r="795" spans="1:12">
      <c r="A795" s="39" t="s">
        <v>718</v>
      </c>
      <c r="B795" s="33"/>
      <c r="C795" s="34"/>
      <c r="D795" s="36"/>
      <c r="E795" s="40">
        <f>SUM(E791:E794)</f>
        <v>310020</v>
      </c>
      <c r="F795" s="40"/>
      <c r="G795" s="40">
        <f>SUM(G791:G794)</f>
        <v>40937</v>
      </c>
      <c r="H795" s="40"/>
      <c r="I795" s="40">
        <f>+I791</f>
        <v>18780</v>
      </c>
      <c r="J795" s="40"/>
      <c r="K795" s="40">
        <f>SUM(K791:K794)</f>
        <v>250303</v>
      </c>
      <c r="L795" s="23"/>
    </row>
    <row r="796" spans="1:12" ht="17.25" customHeight="1">
      <c r="A796" s="39"/>
      <c r="B796" s="30"/>
      <c r="C796" s="23"/>
      <c r="D796" s="32"/>
      <c r="E796" s="38"/>
      <c r="F796" s="38"/>
      <c r="G796" s="38"/>
      <c r="H796" s="53"/>
      <c r="I796" s="38"/>
      <c r="J796" s="38"/>
      <c r="K796" s="38"/>
      <c r="L796" s="23"/>
    </row>
    <row r="797" spans="1:12" ht="17.25" customHeight="1">
      <c r="A797" s="41" t="s">
        <v>380</v>
      </c>
      <c r="B797" s="37"/>
      <c r="C797" s="23"/>
      <c r="D797" s="23"/>
      <c r="E797" s="42"/>
      <c r="F797" s="54"/>
      <c r="G797" s="42"/>
      <c r="H797" s="54"/>
      <c r="I797" s="42"/>
      <c r="J797" s="54"/>
      <c r="K797" s="42"/>
      <c r="L797" s="28"/>
    </row>
    <row r="798" spans="1:12">
      <c r="A798" s="22" t="s">
        <v>1154</v>
      </c>
      <c r="B798" s="30"/>
      <c r="C798" s="23" t="s">
        <v>685</v>
      </c>
      <c r="D798" s="59">
        <v>0.17</v>
      </c>
      <c r="E798" s="38">
        <f t="shared" ref="E798:E809" si="64">+G798+I798+K798</f>
        <v>46395</v>
      </c>
      <c r="F798" s="38">
        <f>+인건비!$D$6</f>
        <v>272915</v>
      </c>
      <c r="G798" s="38">
        <f>TRUNC(D798*F798)</f>
        <v>46395</v>
      </c>
      <c r="H798" s="53"/>
      <c r="I798" s="53"/>
      <c r="J798" s="53"/>
      <c r="K798" s="53"/>
      <c r="L798" s="23"/>
    </row>
    <row r="799" spans="1:12" ht="17.25" customHeight="1">
      <c r="A799" s="22" t="s">
        <v>678</v>
      </c>
      <c r="B799" s="23"/>
      <c r="C799" s="23" t="s">
        <v>685</v>
      </c>
      <c r="D799" s="59">
        <v>0.33</v>
      </c>
      <c r="E799" s="38">
        <f t="shared" si="64"/>
        <v>73741</v>
      </c>
      <c r="F799" s="38"/>
      <c r="G799" s="38"/>
      <c r="H799" s="38"/>
      <c r="I799" s="38"/>
      <c r="J799" s="38">
        <f>+인건비!$E$21</f>
        <v>223458</v>
      </c>
      <c r="K799" s="38">
        <f>TRUNC(D799*J799)</f>
        <v>73741</v>
      </c>
      <c r="L799" s="23"/>
    </row>
    <row r="800" spans="1:12" ht="17.25" customHeight="1">
      <c r="A800" s="22" t="s">
        <v>1187</v>
      </c>
      <c r="B800" s="23"/>
      <c r="C800" s="23" t="s">
        <v>685</v>
      </c>
      <c r="D800" s="59">
        <v>0.24</v>
      </c>
      <c r="E800" s="38">
        <f t="shared" si="64"/>
        <v>51413</v>
      </c>
      <c r="F800" s="38"/>
      <c r="G800" s="38"/>
      <c r="H800" s="38"/>
      <c r="I800" s="38"/>
      <c r="J800" s="38">
        <f>+인건비!$E$18</f>
        <v>214222</v>
      </c>
      <c r="K800" s="38">
        <f>TRUNC(D800*J800)</f>
        <v>51413</v>
      </c>
      <c r="L800" s="23"/>
    </row>
    <row r="801" spans="1:12" ht="17.25" customHeight="1">
      <c r="A801" s="22" t="s">
        <v>1182</v>
      </c>
      <c r="B801" s="23"/>
      <c r="C801" s="23" t="s">
        <v>685</v>
      </c>
      <c r="D801" s="59">
        <v>0.33</v>
      </c>
      <c r="E801" s="38">
        <f t="shared" si="64"/>
        <v>54629</v>
      </c>
      <c r="F801" s="38"/>
      <c r="G801" s="38"/>
      <c r="H801" s="38"/>
      <c r="I801" s="38"/>
      <c r="J801" s="38">
        <f>+인건비!$E$17</f>
        <v>165545</v>
      </c>
      <c r="K801" s="38">
        <f>TRUNC(D801*J801)</f>
        <v>54629</v>
      </c>
      <c r="L801" s="23"/>
    </row>
    <row r="802" spans="1:12" ht="17.25" customHeight="1">
      <c r="A802" s="22" t="s">
        <v>1319</v>
      </c>
      <c r="B802" s="23" t="s">
        <v>352</v>
      </c>
      <c r="C802" s="23" t="s">
        <v>665</v>
      </c>
      <c r="D802" s="59">
        <v>0.01</v>
      </c>
      <c r="E802" s="38">
        <f t="shared" si="64"/>
        <v>2700</v>
      </c>
      <c r="F802" s="38"/>
      <c r="G802" s="38"/>
      <c r="H802" s="38">
        <f>+재료비!$K$38</f>
        <v>270000</v>
      </c>
      <c r="I802" s="38">
        <f t="shared" ref="I802:I807" si="65">TRUNC(D802*H802)</f>
        <v>2700</v>
      </c>
      <c r="J802" s="38"/>
      <c r="K802" s="38"/>
      <c r="L802" s="23"/>
    </row>
    <row r="803" spans="1:12" ht="17.25" customHeight="1">
      <c r="A803" s="22" t="s">
        <v>1131</v>
      </c>
      <c r="B803" s="23" t="s">
        <v>704</v>
      </c>
      <c r="C803" s="23" t="s">
        <v>665</v>
      </c>
      <c r="D803" s="31">
        <v>2.5000000000000001E-2</v>
      </c>
      <c r="E803" s="38">
        <f t="shared" si="64"/>
        <v>2000</v>
      </c>
      <c r="F803" s="38"/>
      <c r="G803" s="38"/>
      <c r="H803" s="38">
        <f>+재료비!$K$58</f>
        <v>80000</v>
      </c>
      <c r="I803" s="38">
        <f t="shared" si="65"/>
        <v>2000</v>
      </c>
      <c r="J803" s="38"/>
      <c r="K803" s="38"/>
      <c r="L803" s="23"/>
    </row>
    <row r="804" spans="1:12" ht="17.25" customHeight="1">
      <c r="A804" s="22" t="s">
        <v>420</v>
      </c>
      <c r="B804" s="23" t="s">
        <v>704</v>
      </c>
      <c r="C804" s="23" t="s">
        <v>665</v>
      </c>
      <c r="D804" s="59">
        <v>0.01</v>
      </c>
      <c r="E804" s="38">
        <f t="shared" si="64"/>
        <v>700</v>
      </c>
      <c r="F804" s="38"/>
      <c r="G804" s="38"/>
      <c r="H804" s="38">
        <f>+재료비!$K$50</f>
        <v>70000</v>
      </c>
      <c r="I804" s="38">
        <f t="shared" si="65"/>
        <v>700</v>
      </c>
      <c r="J804" s="38"/>
      <c r="K804" s="38"/>
      <c r="L804" s="23"/>
    </row>
    <row r="805" spans="1:12" ht="17.25" customHeight="1">
      <c r="A805" s="22" t="s">
        <v>418</v>
      </c>
      <c r="B805" s="23" t="s">
        <v>704</v>
      </c>
      <c r="C805" s="23" t="s">
        <v>665</v>
      </c>
      <c r="D805" s="59">
        <v>0.01</v>
      </c>
      <c r="E805" s="38">
        <f t="shared" si="64"/>
        <v>600</v>
      </c>
      <c r="F805" s="38"/>
      <c r="G805" s="38"/>
      <c r="H805" s="38">
        <f>+재료비!$K$54</f>
        <v>60000</v>
      </c>
      <c r="I805" s="38">
        <f t="shared" si="65"/>
        <v>600</v>
      </c>
      <c r="J805" s="38"/>
      <c r="K805" s="38"/>
      <c r="L805" s="23"/>
    </row>
    <row r="806" spans="1:12" ht="17.25" customHeight="1">
      <c r="A806" s="22" t="s">
        <v>1136</v>
      </c>
      <c r="B806" s="23" t="s">
        <v>352</v>
      </c>
      <c r="C806" s="23" t="s">
        <v>665</v>
      </c>
      <c r="D806" s="59">
        <v>0.01</v>
      </c>
      <c r="E806" s="38">
        <f t="shared" si="64"/>
        <v>1950</v>
      </c>
      <c r="F806" s="38"/>
      <c r="G806" s="38"/>
      <c r="H806" s="38">
        <f>+재료비!$K$46</f>
        <v>195000</v>
      </c>
      <c r="I806" s="38">
        <f t="shared" si="65"/>
        <v>1950</v>
      </c>
      <c r="J806" s="38"/>
      <c r="K806" s="38"/>
      <c r="L806" s="23"/>
    </row>
    <row r="807" spans="1:12" ht="17.25" customHeight="1">
      <c r="A807" s="22" t="s">
        <v>681</v>
      </c>
      <c r="B807" s="23"/>
      <c r="C807" s="23" t="s">
        <v>739</v>
      </c>
      <c r="D807" s="32">
        <v>7.8</v>
      </c>
      <c r="E807" s="38">
        <f t="shared" si="64"/>
        <v>11746</v>
      </c>
      <c r="F807" s="38"/>
      <c r="G807" s="38"/>
      <c r="H807" s="38">
        <f>+재료비!$K$7</f>
        <v>1506</v>
      </c>
      <c r="I807" s="38">
        <f t="shared" si="65"/>
        <v>11746</v>
      </c>
      <c r="J807" s="38"/>
      <c r="K807" s="38"/>
      <c r="L807" s="23"/>
    </row>
    <row r="808" spans="1:12" ht="17.25" customHeight="1">
      <c r="A808" s="22" t="s">
        <v>668</v>
      </c>
      <c r="B808" s="23" t="s">
        <v>1327</v>
      </c>
      <c r="C808" s="23" t="s">
        <v>666</v>
      </c>
      <c r="D808" s="32">
        <v>16</v>
      </c>
      <c r="E808" s="38">
        <f t="shared" si="64"/>
        <v>1879</v>
      </c>
      <c r="F808" s="38"/>
      <c r="G808" s="38"/>
      <c r="H808" s="38">
        <f>+I807</f>
        <v>11746</v>
      </c>
      <c r="I808" s="38">
        <f>TRUNC(D808/100*H808)</f>
        <v>1879</v>
      </c>
      <c r="J808" s="38"/>
      <c r="K808" s="38"/>
      <c r="L808" s="23"/>
    </row>
    <row r="809" spans="1:12" ht="17.25" customHeight="1">
      <c r="A809" s="22" t="s">
        <v>1354</v>
      </c>
      <c r="B809" s="23" t="s">
        <v>864</v>
      </c>
      <c r="C809" s="23" t="s">
        <v>770</v>
      </c>
      <c r="D809" s="59">
        <v>1.36</v>
      </c>
      <c r="E809" s="38">
        <f t="shared" si="64"/>
        <v>38135</v>
      </c>
      <c r="F809" s="38"/>
      <c r="G809" s="38"/>
      <c r="H809" s="38"/>
      <c r="I809" s="38"/>
      <c r="J809" s="38">
        <f>+기계손료!$J$40</f>
        <v>28041</v>
      </c>
      <c r="K809" s="38">
        <f>TRUNC(D809*J809)</f>
        <v>38135</v>
      </c>
      <c r="L809" s="23"/>
    </row>
    <row r="810" spans="1:12">
      <c r="A810" s="22" t="s">
        <v>701</v>
      </c>
      <c r="B810" s="23"/>
      <c r="C810" s="23"/>
      <c r="D810" s="32"/>
      <c r="E810" s="38">
        <f>SUM(E798:E809)</f>
        <v>285888</v>
      </c>
      <c r="F810" s="38"/>
      <c r="G810" s="38">
        <f>SUM(G798:G809)</f>
        <v>46395</v>
      </c>
      <c r="H810" s="38"/>
      <c r="I810" s="38">
        <f>SUM(I798:I809)</f>
        <v>21575</v>
      </c>
      <c r="J810" s="38"/>
      <c r="K810" s="38">
        <f>SUM(K798:K809)</f>
        <v>217918</v>
      </c>
      <c r="L810" s="29"/>
    </row>
    <row r="811" spans="1:12">
      <c r="A811" s="22"/>
      <c r="B811" s="23"/>
      <c r="C811" s="23"/>
      <c r="D811" s="32"/>
      <c r="E811" s="38"/>
      <c r="F811" s="38"/>
      <c r="G811" s="38"/>
      <c r="H811" s="38"/>
      <c r="I811" s="38"/>
      <c r="J811" s="38"/>
      <c r="K811" s="38"/>
      <c r="L811" s="29"/>
    </row>
    <row r="812" spans="1:12">
      <c r="A812" s="39" t="s">
        <v>682</v>
      </c>
      <c r="B812" s="33" t="s">
        <v>1164</v>
      </c>
      <c r="C812" s="34"/>
      <c r="D812" s="35">
        <f>+집계표!$G$2</f>
        <v>1.1000000000000001</v>
      </c>
      <c r="E812" s="40">
        <f>(G812+I812+K812)</f>
        <v>51034</v>
      </c>
      <c r="F812" s="40"/>
      <c r="G812" s="40"/>
      <c r="H812" s="40"/>
      <c r="I812" s="40"/>
      <c r="J812" s="40">
        <f>+G810</f>
        <v>46395</v>
      </c>
      <c r="K812" s="40">
        <f>TRUNC(D812*J812)</f>
        <v>51034</v>
      </c>
      <c r="L812" s="23"/>
    </row>
    <row r="813" spans="1:12">
      <c r="A813" s="39" t="s">
        <v>670</v>
      </c>
      <c r="B813" s="33" t="s">
        <v>425</v>
      </c>
      <c r="C813" s="34"/>
      <c r="D813" s="35">
        <f>+집계표!$H$2</f>
        <v>0.2</v>
      </c>
      <c r="E813" s="40">
        <f>(G813+I813+K813)</f>
        <v>19485</v>
      </c>
      <c r="F813" s="40"/>
      <c r="G813" s="40"/>
      <c r="H813" s="40"/>
      <c r="I813" s="40"/>
      <c r="J813" s="40">
        <f>+J812+K812</f>
        <v>97429</v>
      </c>
      <c r="K813" s="40">
        <f>TRUNC(D813*J813)</f>
        <v>19485</v>
      </c>
      <c r="L813" s="23"/>
    </row>
    <row r="814" spans="1:12">
      <c r="A814" s="39" t="s">
        <v>718</v>
      </c>
      <c r="B814" s="33"/>
      <c r="C814" s="34"/>
      <c r="D814" s="36"/>
      <c r="E814" s="40">
        <f>SUM(E810:E813)</f>
        <v>356407</v>
      </c>
      <c r="F814" s="40"/>
      <c r="G814" s="40">
        <f>SUM(G810:G813)</f>
        <v>46395</v>
      </c>
      <c r="H814" s="40"/>
      <c r="I814" s="40">
        <f>+I810</f>
        <v>21575</v>
      </c>
      <c r="J814" s="40"/>
      <c r="K814" s="40">
        <f>SUM(K810:K813)</f>
        <v>288437</v>
      </c>
      <c r="L814" s="23"/>
    </row>
    <row r="815" spans="1:12" ht="17.25" customHeight="1">
      <c r="A815" s="39"/>
      <c r="B815" s="30"/>
      <c r="C815" s="23"/>
      <c r="D815" s="32"/>
      <c r="E815" s="38"/>
      <c r="F815" s="38"/>
      <c r="G815" s="38"/>
      <c r="H815" s="38"/>
      <c r="I815" s="38"/>
      <c r="J815" s="38"/>
      <c r="K815" s="38"/>
      <c r="L815" s="23" t="s">
        <v>662</v>
      </c>
    </row>
    <row r="816" spans="1:12" ht="17.25" customHeight="1">
      <c r="A816" s="41" t="s">
        <v>368</v>
      </c>
      <c r="B816" s="37"/>
      <c r="C816" s="23"/>
      <c r="D816" s="23"/>
      <c r="E816" s="42"/>
      <c r="F816" s="54"/>
      <c r="G816" s="42"/>
      <c r="H816" s="54"/>
      <c r="I816" s="42"/>
      <c r="J816" s="54"/>
      <c r="K816" s="42"/>
      <c r="L816" s="28"/>
    </row>
    <row r="817" spans="1:12">
      <c r="A817" s="22" t="s">
        <v>1154</v>
      </c>
      <c r="B817" s="30"/>
      <c r="C817" s="23" t="s">
        <v>685</v>
      </c>
      <c r="D817" s="59">
        <v>0.38</v>
      </c>
      <c r="E817" s="38">
        <f t="shared" ref="E817:E828" si="66">+G817+I817+K817</f>
        <v>103707</v>
      </c>
      <c r="F817" s="38">
        <f>+인건비!$D$6</f>
        <v>272915</v>
      </c>
      <c r="G817" s="38">
        <f>TRUNC(D817*F817)</f>
        <v>103707</v>
      </c>
      <c r="H817" s="53"/>
      <c r="I817" s="53"/>
      <c r="J817" s="53"/>
      <c r="K817" s="53"/>
      <c r="L817" s="23"/>
    </row>
    <row r="818" spans="1:12" ht="17.25" customHeight="1">
      <c r="A818" s="22" t="s">
        <v>678</v>
      </c>
      <c r="B818" s="23"/>
      <c r="C818" s="23" t="s">
        <v>685</v>
      </c>
      <c r="D818" s="59">
        <v>0.61</v>
      </c>
      <c r="E818" s="38">
        <f t="shared" si="66"/>
        <v>136309</v>
      </c>
      <c r="F818" s="38"/>
      <c r="G818" s="38"/>
      <c r="H818" s="38"/>
      <c r="I818" s="38"/>
      <c r="J818" s="38">
        <f>+인건비!$E$21</f>
        <v>223458</v>
      </c>
      <c r="K818" s="38">
        <f>TRUNC(D818*J818)</f>
        <v>136309</v>
      </c>
      <c r="L818" s="23"/>
    </row>
    <row r="819" spans="1:12" ht="17.25" customHeight="1">
      <c r="A819" s="22" t="s">
        <v>1187</v>
      </c>
      <c r="B819" s="23"/>
      <c r="C819" s="23" t="s">
        <v>685</v>
      </c>
      <c r="D819" s="59">
        <v>0.53</v>
      </c>
      <c r="E819" s="38">
        <f t="shared" si="66"/>
        <v>113537</v>
      </c>
      <c r="F819" s="38"/>
      <c r="G819" s="38"/>
      <c r="H819" s="38"/>
      <c r="I819" s="38"/>
      <c r="J819" s="38">
        <f>+인건비!$E$18</f>
        <v>214222</v>
      </c>
      <c r="K819" s="38">
        <f>TRUNC(D819*J819)</f>
        <v>113537</v>
      </c>
      <c r="L819" s="23"/>
    </row>
    <row r="820" spans="1:12" ht="17.25" customHeight="1">
      <c r="A820" s="22" t="s">
        <v>1182</v>
      </c>
      <c r="B820" s="23"/>
      <c r="C820" s="23" t="s">
        <v>685</v>
      </c>
      <c r="D820" s="59">
        <v>0.61</v>
      </c>
      <c r="E820" s="38">
        <f t="shared" si="66"/>
        <v>100982</v>
      </c>
      <c r="F820" s="38"/>
      <c r="G820" s="38"/>
      <c r="H820" s="38"/>
      <c r="I820" s="38"/>
      <c r="J820" s="38">
        <f>+인건비!$E$17</f>
        <v>165545</v>
      </c>
      <c r="K820" s="38">
        <f>TRUNC(D820*J820)</f>
        <v>100982</v>
      </c>
      <c r="L820" s="23"/>
    </row>
    <row r="821" spans="1:12" ht="17.25" customHeight="1">
      <c r="A821" s="22" t="s">
        <v>1319</v>
      </c>
      <c r="B821" s="23" t="s">
        <v>352</v>
      </c>
      <c r="C821" s="23" t="s">
        <v>665</v>
      </c>
      <c r="D821" s="59">
        <v>0.01</v>
      </c>
      <c r="E821" s="38">
        <f t="shared" si="66"/>
        <v>2700</v>
      </c>
      <c r="F821" s="38"/>
      <c r="G821" s="38"/>
      <c r="H821" s="38">
        <f>+재료비!$K$38</f>
        <v>270000</v>
      </c>
      <c r="I821" s="38">
        <f t="shared" ref="I821:I826" si="67">TRUNC(D821*H821)</f>
        <v>2700</v>
      </c>
      <c r="J821" s="38"/>
      <c r="K821" s="38"/>
      <c r="L821" s="23"/>
    </row>
    <row r="822" spans="1:12" ht="17.25" customHeight="1">
      <c r="A822" s="22" t="s">
        <v>1131</v>
      </c>
      <c r="B822" s="23" t="s">
        <v>704</v>
      </c>
      <c r="C822" s="23" t="s">
        <v>665</v>
      </c>
      <c r="D822" s="31">
        <v>2.5000000000000001E-2</v>
      </c>
      <c r="E822" s="38">
        <f t="shared" si="66"/>
        <v>2000</v>
      </c>
      <c r="F822" s="38"/>
      <c r="G822" s="38"/>
      <c r="H822" s="38">
        <f>+재료비!$K$58</f>
        <v>80000</v>
      </c>
      <c r="I822" s="38">
        <f t="shared" si="67"/>
        <v>2000</v>
      </c>
      <c r="J822" s="38"/>
      <c r="K822" s="38"/>
      <c r="L822" s="23"/>
    </row>
    <row r="823" spans="1:12" ht="17.25" customHeight="1">
      <c r="A823" s="22" t="s">
        <v>420</v>
      </c>
      <c r="B823" s="23" t="s">
        <v>704</v>
      </c>
      <c r="C823" s="23" t="s">
        <v>665</v>
      </c>
      <c r="D823" s="59">
        <v>0.01</v>
      </c>
      <c r="E823" s="38">
        <f t="shared" si="66"/>
        <v>700</v>
      </c>
      <c r="F823" s="38"/>
      <c r="G823" s="38"/>
      <c r="H823" s="38">
        <f>+재료비!$K$50</f>
        <v>70000</v>
      </c>
      <c r="I823" s="38">
        <f t="shared" si="67"/>
        <v>700</v>
      </c>
      <c r="J823" s="38"/>
      <c r="K823" s="38"/>
      <c r="L823" s="23"/>
    </row>
    <row r="824" spans="1:12" ht="17.25" customHeight="1">
      <c r="A824" s="22" t="s">
        <v>418</v>
      </c>
      <c r="B824" s="23" t="s">
        <v>704</v>
      </c>
      <c r="C824" s="23" t="s">
        <v>665</v>
      </c>
      <c r="D824" s="59">
        <v>0.01</v>
      </c>
      <c r="E824" s="38">
        <f t="shared" si="66"/>
        <v>600</v>
      </c>
      <c r="F824" s="38"/>
      <c r="G824" s="38"/>
      <c r="H824" s="38">
        <f>+재료비!$K$54</f>
        <v>60000</v>
      </c>
      <c r="I824" s="38">
        <f t="shared" si="67"/>
        <v>600</v>
      </c>
      <c r="J824" s="38"/>
      <c r="K824" s="38"/>
      <c r="L824" s="23"/>
    </row>
    <row r="825" spans="1:12" ht="17.25" customHeight="1">
      <c r="A825" s="22" t="s">
        <v>1136</v>
      </c>
      <c r="B825" s="23" t="s">
        <v>352</v>
      </c>
      <c r="C825" s="23" t="s">
        <v>665</v>
      </c>
      <c r="D825" s="59">
        <v>0.01</v>
      </c>
      <c r="E825" s="38">
        <f t="shared" si="66"/>
        <v>1950</v>
      </c>
      <c r="F825" s="38"/>
      <c r="G825" s="38"/>
      <c r="H825" s="38">
        <f>+재료비!$K$46</f>
        <v>195000</v>
      </c>
      <c r="I825" s="38">
        <f t="shared" si="67"/>
        <v>1950</v>
      </c>
      <c r="J825" s="38"/>
      <c r="K825" s="38"/>
      <c r="L825" s="23"/>
    </row>
    <row r="826" spans="1:12" ht="17.25" customHeight="1">
      <c r="A826" s="22" t="s">
        <v>681</v>
      </c>
      <c r="B826" s="23"/>
      <c r="C826" s="23" t="s">
        <v>739</v>
      </c>
      <c r="D826" s="32">
        <v>14</v>
      </c>
      <c r="E826" s="38">
        <f t="shared" si="66"/>
        <v>21084</v>
      </c>
      <c r="F826" s="38"/>
      <c r="G826" s="38"/>
      <c r="H826" s="38">
        <f>+재료비!$K$7</f>
        <v>1506</v>
      </c>
      <c r="I826" s="38">
        <f t="shared" si="67"/>
        <v>21084</v>
      </c>
      <c r="J826" s="38"/>
      <c r="K826" s="38"/>
      <c r="L826" s="23"/>
    </row>
    <row r="827" spans="1:12" ht="17.25" customHeight="1">
      <c r="A827" s="22" t="s">
        <v>668</v>
      </c>
      <c r="B827" s="23" t="s">
        <v>1327</v>
      </c>
      <c r="C827" s="23" t="s">
        <v>666</v>
      </c>
      <c r="D827" s="32">
        <v>16</v>
      </c>
      <c r="E827" s="38">
        <f t="shared" si="66"/>
        <v>3373</v>
      </c>
      <c r="F827" s="38"/>
      <c r="G827" s="38"/>
      <c r="H827" s="38">
        <f>+I826</f>
        <v>21084</v>
      </c>
      <c r="I827" s="38">
        <f>TRUNC(D827/100*H827)</f>
        <v>3373</v>
      </c>
      <c r="J827" s="38"/>
      <c r="K827" s="38"/>
      <c r="L827" s="23"/>
    </row>
    <row r="828" spans="1:12" ht="17.25" customHeight="1">
      <c r="A828" s="22" t="s">
        <v>1354</v>
      </c>
      <c r="B828" s="23" t="s">
        <v>864</v>
      </c>
      <c r="C828" s="23" t="s">
        <v>770</v>
      </c>
      <c r="D828" s="59">
        <v>2.42</v>
      </c>
      <c r="E828" s="38">
        <f t="shared" si="66"/>
        <v>67859</v>
      </c>
      <c r="F828" s="38"/>
      <c r="G828" s="38"/>
      <c r="H828" s="38"/>
      <c r="I828" s="38"/>
      <c r="J828" s="38">
        <f>+기계손료!$J$40</f>
        <v>28041</v>
      </c>
      <c r="K828" s="38">
        <f>TRUNC(D828*J828)</f>
        <v>67859</v>
      </c>
      <c r="L828" s="23"/>
    </row>
    <row r="829" spans="1:12">
      <c r="A829" s="22" t="s">
        <v>701</v>
      </c>
      <c r="B829" s="23"/>
      <c r="C829" s="23"/>
      <c r="D829" s="32"/>
      <c r="E829" s="38">
        <f>SUM(E817:E828)</f>
        <v>554801</v>
      </c>
      <c r="F829" s="38"/>
      <c r="G829" s="38">
        <f>SUM(G817:G828)</f>
        <v>103707</v>
      </c>
      <c r="H829" s="38"/>
      <c r="I829" s="38">
        <f>SUM(I817:I828)</f>
        <v>32407</v>
      </c>
      <c r="J829" s="38"/>
      <c r="K829" s="38">
        <f>SUM(K817:K828)</f>
        <v>418687</v>
      </c>
      <c r="L829" s="29"/>
    </row>
    <row r="830" spans="1:12">
      <c r="A830" s="22"/>
      <c r="B830" s="23"/>
      <c r="C830" s="23"/>
      <c r="D830" s="32"/>
      <c r="E830" s="38"/>
      <c r="F830" s="38"/>
      <c r="G830" s="38"/>
      <c r="H830" s="38"/>
      <c r="I830" s="38"/>
      <c r="J830" s="38"/>
      <c r="K830" s="38"/>
      <c r="L830" s="29"/>
    </row>
    <row r="831" spans="1:12">
      <c r="A831" s="39" t="s">
        <v>682</v>
      </c>
      <c r="B831" s="33" t="s">
        <v>1164</v>
      </c>
      <c r="C831" s="34"/>
      <c r="D831" s="35">
        <f>+집계표!$G$2</f>
        <v>1.1000000000000001</v>
      </c>
      <c r="E831" s="40">
        <f>(G831+I831+K831)</f>
        <v>114077</v>
      </c>
      <c r="F831" s="40"/>
      <c r="G831" s="40"/>
      <c r="H831" s="40"/>
      <c r="I831" s="40"/>
      <c r="J831" s="40">
        <f>+G829</f>
        <v>103707</v>
      </c>
      <c r="K831" s="40">
        <f>TRUNC(D831*J831)</f>
        <v>114077</v>
      </c>
      <c r="L831" s="23"/>
    </row>
    <row r="832" spans="1:12">
      <c r="A832" s="39" t="s">
        <v>670</v>
      </c>
      <c r="B832" s="33" t="s">
        <v>425</v>
      </c>
      <c r="C832" s="34"/>
      <c r="D832" s="35">
        <f>+집계표!$H$2</f>
        <v>0.2</v>
      </c>
      <c r="E832" s="40">
        <f>(G832+I832+K832)</f>
        <v>43556</v>
      </c>
      <c r="F832" s="40"/>
      <c r="G832" s="40"/>
      <c r="H832" s="40"/>
      <c r="I832" s="40"/>
      <c r="J832" s="40">
        <f>+J831+K831</f>
        <v>217784</v>
      </c>
      <c r="K832" s="40">
        <f>TRUNC(D832*J832)</f>
        <v>43556</v>
      </c>
      <c r="L832" s="23"/>
    </row>
    <row r="833" spans="1:12">
      <c r="A833" s="39" t="s">
        <v>718</v>
      </c>
      <c r="B833" s="33"/>
      <c r="C833" s="34"/>
      <c r="D833" s="36"/>
      <c r="E833" s="40">
        <f>SUM(E829:E832)</f>
        <v>712434</v>
      </c>
      <c r="F833" s="40"/>
      <c r="G833" s="40">
        <f>SUM(G829:G832)</f>
        <v>103707</v>
      </c>
      <c r="H833" s="40"/>
      <c r="I833" s="40">
        <f>+I829</f>
        <v>32407</v>
      </c>
      <c r="J833" s="40"/>
      <c r="K833" s="40">
        <f>SUM(K829:K832)</f>
        <v>576320</v>
      </c>
      <c r="L833" s="23"/>
    </row>
    <row r="834" spans="1:12" ht="17.25" customHeight="1">
      <c r="A834" s="39"/>
      <c r="B834" s="30"/>
      <c r="C834" s="23"/>
      <c r="D834" s="32"/>
      <c r="E834" s="38"/>
      <c r="F834" s="38"/>
      <c r="G834" s="38"/>
      <c r="H834" s="53"/>
      <c r="I834" s="38"/>
      <c r="J834" s="38"/>
      <c r="K834" s="38"/>
      <c r="L834" s="23"/>
    </row>
    <row r="835" spans="1:12" ht="17.25" customHeight="1">
      <c r="A835" s="41" t="s">
        <v>372</v>
      </c>
      <c r="B835" s="37"/>
      <c r="C835" s="23"/>
      <c r="D835" s="23"/>
      <c r="E835" s="42"/>
      <c r="F835" s="54"/>
      <c r="G835" s="42"/>
      <c r="H835" s="54"/>
      <c r="I835" s="42"/>
      <c r="J835" s="54"/>
      <c r="K835" s="42"/>
      <c r="L835" s="28"/>
    </row>
    <row r="836" spans="1:12">
      <c r="A836" s="22" t="s">
        <v>1154</v>
      </c>
      <c r="B836" s="30"/>
      <c r="C836" s="23" t="s">
        <v>685</v>
      </c>
      <c r="D836" s="59">
        <v>0.63</v>
      </c>
      <c r="E836" s="38">
        <f t="shared" ref="E836:E848" si="68">+G836+I836+K836</f>
        <v>171936</v>
      </c>
      <c r="F836" s="38">
        <f>+인건비!$D$6</f>
        <v>272915</v>
      </c>
      <c r="G836" s="38">
        <f>TRUNC(D836*F836)</f>
        <v>171936</v>
      </c>
      <c r="H836" s="53"/>
      <c r="I836" s="53"/>
      <c r="J836" s="53"/>
      <c r="K836" s="53"/>
      <c r="L836" s="23"/>
    </row>
    <row r="837" spans="1:12" ht="17.25" customHeight="1">
      <c r="A837" s="22" t="s">
        <v>678</v>
      </c>
      <c r="B837" s="23"/>
      <c r="C837" s="23" t="s">
        <v>685</v>
      </c>
      <c r="D837" s="59">
        <v>0.79</v>
      </c>
      <c r="E837" s="38">
        <f t="shared" si="68"/>
        <v>176531</v>
      </c>
      <c r="F837" s="38"/>
      <c r="G837" s="38"/>
      <c r="H837" s="38"/>
      <c r="I837" s="38"/>
      <c r="J837" s="38">
        <f>+인건비!$E$21</f>
        <v>223458</v>
      </c>
      <c r="K837" s="38">
        <f>TRUNC(D837*J837)</f>
        <v>176531</v>
      </c>
      <c r="L837" s="23"/>
    </row>
    <row r="838" spans="1:12" ht="17.25" customHeight="1">
      <c r="A838" s="22" t="s">
        <v>1187</v>
      </c>
      <c r="B838" s="23"/>
      <c r="C838" s="23" t="s">
        <v>685</v>
      </c>
      <c r="D838" s="59">
        <v>0.63</v>
      </c>
      <c r="E838" s="38">
        <f t="shared" si="68"/>
        <v>134959</v>
      </c>
      <c r="F838" s="38"/>
      <c r="G838" s="38"/>
      <c r="H838" s="38"/>
      <c r="I838" s="38"/>
      <c r="J838" s="38">
        <f>+인건비!$E$18</f>
        <v>214222</v>
      </c>
      <c r="K838" s="38">
        <f>TRUNC(D838*J838)</f>
        <v>134959</v>
      </c>
      <c r="L838" s="23"/>
    </row>
    <row r="839" spans="1:12" ht="17.25" customHeight="1">
      <c r="A839" s="22" t="s">
        <v>1182</v>
      </c>
      <c r="B839" s="23"/>
      <c r="C839" s="23" t="s">
        <v>685</v>
      </c>
      <c r="D839" s="59">
        <v>0.79</v>
      </c>
      <c r="E839" s="38">
        <f t="shared" si="68"/>
        <v>130780</v>
      </c>
      <c r="F839" s="38"/>
      <c r="G839" s="38"/>
      <c r="H839" s="38"/>
      <c r="I839" s="38"/>
      <c r="J839" s="38">
        <f>+인건비!$E$17</f>
        <v>165545</v>
      </c>
      <c r="K839" s="38">
        <f>TRUNC(D839*J839)</f>
        <v>130780</v>
      </c>
      <c r="L839" s="23"/>
    </row>
    <row r="840" spans="1:12" ht="17.25" customHeight="1">
      <c r="A840" s="22" t="s">
        <v>1319</v>
      </c>
      <c r="B840" s="23" t="s">
        <v>352</v>
      </c>
      <c r="C840" s="23" t="s">
        <v>665</v>
      </c>
      <c r="D840" s="59">
        <v>0.01</v>
      </c>
      <c r="E840" s="38">
        <f t="shared" si="68"/>
        <v>2700</v>
      </c>
      <c r="F840" s="38"/>
      <c r="G840" s="38"/>
      <c r="H840" s="38">
        <f>+재료비!$K$38</f>
        <v>270000</v>
      </c>
      <c r="I840" s="38">
        <f t="shared" ref="I840:I845" si="69">TRUNC(D840*H840)</f>
        <v>2700</v>
      </c>
      <c r="J840" s="38"/>
      <c r="K840" s="38"/>
      <c r="L840" s="23"/>
    </row>
    <row r="841" spans="1:12" ht="17.25" customHeight="1">
      <c r="A841" s="22" t="s">
        <v>1131</v>
      </c>
      <c r="B841" s="23" t="s">
        <v>704</v>
      </c>
      <c r="C841" s="23" t="s">
        <v>665</v>
      </c>
      <c r="D841" s="31">
        <v>2.5000000000000001E-2</v>
      </c>
      <c r="E841" s="38">
        <f t="shared" si="68"/>
        <v>2000</v>
      </c>
      <c r="F841" s="38"/>
      <c r="G841" s="38"/>
      <c r="H841" s="38">
        <f>+재료비!$K$58</f>
        <v>80000</v>
      </c>
      <c r="I841" s="38">
        <f t="shared" si="69"/>
        <v>2000</v>
      </c>
      <c r="J841" s="38"/>
      <c r="K841" s="38"/>
      <c r="L841" s="23"/>
    </row>
    <row r="842" spans="1:12" ht="17.25" customHeight="1">
      <c r="A842" s="22" t="s">
        <v>1132</v>
      </c>
      <c r="B842" s="23" t="s">
        <v>704</v>
      </c>
      <c r="C842" s="23" t="s">
        <v>665</v>
      </c>
      <c r="D842" s="59">
        <v>0.5</v>
      </c>
      <c r="E842" s="38">
        <f t="shared" si="68"/>
        <v>137500</v>
      </c>
      <c r="F842" s="38"/>
      <c r="G842" s="38"/>
      <c r="H842" s="38">
        <f>+재료비!K$66</f>
        <v>275000</v>
      </c>
      <c r="I842" s="38">
        <f t="shared" si="69"/>
        <v>137500</v>
      </c>
      <c r="J842" s="38"/>
      <c r="K842" s="38"/>
      <c r="L842" s="23"/>
    </row>
    <row r="843" spans="1:12" ht="17.25" customHeight="1">
      <c r="A843" s="22" t="s">
        <v>420</v>
      </c>
      <c r="B843" s="23" t="s">
        <v>704</v>
      </c>
      <c r="C843" s="23" t="s">
        <v>665</v>
      </c>
      <c r="D843" s="59">
        <v>0.01</v>
      </c>
      <c r="E843" s="38">
        <f t="shared" si="68"/>
        <v>700</v>
      </c>
      <c r="F843" s="38"/>
      <c r="G843" s="38"/>
      <c r="H843" s="38">
        <f>+재료비!$K$50</f>
        <v>70000</v>
      </c>
      <c r="I843" s="38">
        <f t="shared" si="69"/>
        <v>700</v>
      </c>
      <c r="J843" s="38"/>
      <c r="K843" s="38"/>
      <c r="L843" s="23"/>
    </row>
    <row r="844" spans="1:12" ht="17.25" customHeight="1">
      <c r="A844" s="22" t="s">
        <v>418</v>
      </c>
      <c r="B844" s="23" t="s">
        <v>704</v>
      </c>
      <c r="C844" s="23" t="s">
        <v>665</v>
      </c>
      <c r="D844" s="59">
        <v>0.01</v>
      </c>
      <c r="E844" s="38">
        <f t="shared" si="68"/>
        <v>600</v>
      </c>
      <c r="F844" s="38"/>
      <c r="G844" s="38"/>
      <c r="H844" s="38">
        <f>+재료비!$K$54</f>
        <v>60000</v>
      </c>
      <c r="I844" s="38">
        <f t="shared" si="69"/>
        <v>600</v>
      </c>
      <c r="J844" s="38"/>
      <c r="K844" s="38"/>
      <c r="L844" s="23"/>
    </row>
    <row r="845" spans="1:12" ht="17.25" customHeight="1">
      <c r="A845" s="22" t="s">
        <v>1136</v>
      </c>
      <c r="B845" s="23" t="s">
        <v>352</v>
      </c>
      <c r="C845" s="23" t="s">
        <v>665</v>
      </c>
      <c r="D845" s="59">
        <v>0.01</v>
      </c>
      <c r="E845" s="38">
        <f t="shared" si="68"/>
        <v>1950</v>
      </c>
      <c r="F845" s="38"/>
      <c r="G845" s="38"/>
      <c r="H845" s="38">
        <f>+재료비!$K$46</f>
        <v>195000</v>
      </c>
      <c r="I845" s="38">
        <f t="shared" si="69"/>
        <v>1950</v>
      </c>
      <c r="J845" s="38"/>
      <c r="K845" s="38"/>
      <c r="L845" s="23"/>
    </row>
    <row r="846" spans="1:12" ht="17.25" customHeight="1">
      <c r="A846" s="22" t="s">
        <v>681</v>
      </c>
      <c r="B846" s="23"/>
      <c r="C846" s="23" t="s">
        <v>739</v>
      </c>
      <c r="D846" s="32">
        <v>18.100000000000001</v>
      </c>
      <c r="E846" s="38">
        <f t="shared" si="68"/>
        <v>27258</v>
      </c>
      <c r="F846" s="38"/>
      <c r="G846" s="38"/>
      <c r="H846" s="38">
        <f>+재료비!$K$7</f>
        <v>1506</v>
      </c>
      <c r="I846" s="38">
        <f>TRUNC(D846*H846)</f>
        <v>27258</v>
      </c>
      <c r="J846" s="38"/>
      <c r="K846" s="38"/>
      <c r="L846" s="23"/>
    </row>
    <row r="847" spans="1:12" ht="17.25" customHeight="1">
      <c r="A847" s="22" t="s">
        <v>668</v>
      </c>
      <c r="B847" s="23" t="s">
        <v>1327</v>
      </c>
      <c r="C847" s="23" t="s">
        <v>666</v>
      </c>
      <c r="D847" s="32">
        <v>16</v>
      </c>
      <c r="E847" s="38">
        <f t="shared" si="68"/>
        <v>4361</v>
      </c>
      <c r="F847" s="38"/>
      <c r="G847" s="38"/>
      <c r="H847" s="38">
        <f>+I846</f>
        <v>27258</v>
      </c>
      <c r="I847" s="38">
        <f>TRUNC(D847/100*H847)</f>
        <v>4361</v>
      </c>
      <c r="J847" s="38"/>
      <c r="K847" s="38"/>
      <c r="L847" s="23"/>
    </row>
    <row r="848" spans="1:12" ht="17.25" customHeight="1">
      <c r="A848" s="22" t="s">
        <v>1354</v>
      </c>
      <c r="B848" s="23" t="s">
        <v>864</v>
      </c>
      <c r="C848" s="23" t="s">
        <v>770</v>
      </c>
      <c r="D848" s="59">
        <v>3.13</v>
      </c>
      <c r="E848" s="38">
        <f t="shared" si="68"/>
        <v>87768</v>
      </c>
      <c r="F848" s="38"/>
      <c r="G848" s="38"/>
      <c r="H848" s="38"/>
      <c r="I848" s="38"/>
      <c r="J848" s="38">
        <f>+기계손료!$J$40</f>
        <v>28041</v>
      </c>
      <c r="K848" s="38">
        <f>TRUNC(D848*J848)</f>
        <v>87768</v>
      </c>
      <c r="L848" s="23"/>
    </row>
    <row r="849" spans="1:12">
      <c r="A849" s="22" t="s">
        <v>701</v>
      </c>
      <c r="B849" s="23"/>
      <c r="C849" s="23"/>
      <c r="D849" s="32"/>
      <c r="E849" s="38">
        <f>SUM(E836:E848)</f>
        <v>879043</v>
      </c>
      <c r="F849" s="38"/>
      <c r="G849" s="38">
        <f>SUM(G836:G848)</f>
        <v>171936</v>
      </c>
      <c r="H849" s="38"/>
      <c r="I849" s="38">
        <f>SUM(I836:I848)</f>
        <v>177069</v>
      </c>
      <c r="J849" s="38"/>
      <c r="K849" s="38">
        <f>SUM(K836:K848)</f>
        <v>530038</v>
      </c>
      <c r="L849" s="29"/>
    </row>
    <row r="850" spans="1:12">
      <c r="A850" s="22"/>
      <c r="B850" s="23"/>
      <c r="C850" s="23"/>
      <c r="D850" s="32"/>
      <c r="E850" s="38"/>
      <c r="F850" s="38"/>
      <c r="G850" s="38"/>
      <c r="H850" s="38"/>
      <c r="I850" s="38"/>
      <c r="J850" s="38"/>
      <c r="K850" s="38"/>
      <c r="L850" s="29"/>
    </row>
    <row r="851" spans="1:12">
      <c r="A851" s="39" t="s">
        <v>682</v>
      </c>
      <c r="B851" s="33" t="s">
        <v>1164</v>
      </c>
      <c r="C851" s="34"/>
      <c r="D851" s="35">
        <f>+집계표!$G$2</f>
        <v>1.1000000000000001</v>
      </c>
      <c r="E851" s="40">
        <f>(G851+I851+K851)</f>
        <v>189129</v>
      </c>
      <c r="F851" s="40"/>
      <c r="G851" s="40"/>
      <c r="H851" s="40"/>
      <c r="I851" s="40"/>
      <c r="J851" s="40">
        <f>+G849</f>
        <v>171936</v>
      </c>
      <c r="K851" s="40">
        <f>TRUNC(D851*J851)</f>
        <v>189129</v>
      </c>
      <c r="L851" s="23"/>
    </row>
    <row r="852" spans="1:12">
      <c r="A852" s="39" t="s">
        <v>670</v>
      </c>
      <c r="B852" s="33" t="s">
        <v>425</v>
      </c>
      <c r="C852" s="34"/>
      <c r="D852" s="35">
        <f>+집계표!$H$2</f>
        <v>0.2</v>
      </c>
      <c r="E852" s="40">
        <f>(G852+I852+K852)</f>
        <v>72213</v>
      </c>
      <c r="F852" s="40"/>
      <c r="G852" s="40"/>
      <c r="H852" s="40"/>
      <c r="I852" s="40"/>
      <c r="J852" s="40">
        <f>+J851+K851</f>
        <v>361065</v>
      </c>
      <c r="K852" s="40">
        <f>TRUNC(D852*J852)</f>
        <v>72213</v>
      </c>
      <c r="L852" s="23"/>
    </row>
    <row r="853" spans="1:12">
      <c r="A853" s="39" t="s">
        <v>718</v>
      </c>
      <c r="B853" s="33"/>
      <c r="C853" s="34"/>
      <c r="D853" s="36"/>
      <c r="E853" s="40">
        <f>SUM(E849:E852)</f>
        <v>1140385</v>
      </c>
      <c r="F853" s="40"/>
      <c r="G853" s="40">
        <f>SUM(G849:G852)</f>
        <v>171936</v>
      </c>
      <c r="H853" s="40"/>
      <c r="I853" s="40">
        <f>+I849</f>
        <v>177069</v>
      </c>
      <c r="J853" s="40"/>
      <c r="K853" s="40">
        <f>SUM(K849:K852)</f>
        <v>791380</v>
      </c>
      <c r="L853" s="23"/>
    </row>
    <row r="854" spans="1:12" ht="17.25" customHeight="1">
      <c r="A854" s="39"/>
      <c r="B854" s="30"/>
      <c r="C854" s="23"/>
      <c r="D854" s="32"/>
      <c r="E854" s="38"/>
      <c r="F854" s="38"/>
      <c r="G854" s="38"/>
      <c r="H854" s="53"/>
      <c r="I854" s="38"/>
      <c r="J854" s="38"/>
      <c r="K854" s="38"/>
      <c r="L854" s="23"/>
    </row>
    <row r="855" spans="1:12" ht="17.25" customHeight="1">
      <c r="A855" s="41" t="s">
        <v>369</v>
      </c>
      <c r="B855" s="37"/>
      <c r="C855" s="23"/>
      <c r="D855" s="23"/>
      <c r="E855" s="42"/>
      <c r="F855" s="54"/>
      <c r="G855" s="42"/>
      <c r="H855" s="54"/>
      <c r="I855" s="42"/>
      <c r="J855" s="54"/>
      <c r="K855" s="42"/>
      <c r="L855" s="28"/>
    </row>
    <row r="856" spans="1:12">
      <c r="A856" s="22" t="s">
        <v>1154</v>
      </c>
      <c r="B856" s="30"/>
      <c r="C856" s="23" t="s">
        <v>685</v>
      </c>
      <c r="D856" s="59">
        <v>0.15</v>
      </c>
      <c r="E856" s="38">
        <f t="shared" ref="E856:E869" si="70">+G856+I856+K856</f>
        <v>40937</v>
      </c>
      <c r="F856" s="38">
        <f>+인건비!$D$6</f>
        <v>272915</v>
      </c>
      <c r="G856" s="38">
        <f>TRUNC(D856*F856)</f>
        <v>40937</v>
      </c>
      <c r="H856" s="53"/>
      <c r="I856" s="53"/>
      <c r="J856" s="53"/>
      <c r="K856" s="53"/>
      <c r="L856" s="23"/>
    </row>
    <row r="857" spans="1:12" ht="17.25" customHeight="1">
      <c r="A857" s="22" t="s">
        <v>678</v>
      </c>
      <c r="B857" s="23"/>
      <c r="C857" s="23" t="s">
        <v>685</v>
      </c>
      <c r="D857" s="59">
        <v>0.28000000000000003</v>
      </c>
      <c r="E857" s="38">
        <f t="shared" si="70"/>
        <v>62568</v>
      </c>
      <c r="F857" s="38"/>
      <c r="G857" s="38"/>
      <c r="H857" s="38"/>
      <c r="I857" s="38"/>
      <c r="J857" s="38">
        <f>+인건비!$E$21</f>
        <v>223458</v>
      </c>
      <c r="K857" s="38">
        <f>TRUNC(D857*J857)</f>
        <v>62568</v>
      </c>
      <c r="L857" s="23"/>
    </row>
    <row r="858" spans="1:12" ht="17.25" customHeight="1">
      <c r="A858" s="22" t="s">
        <v>1187</v>
      </c>
      <c r="B858" s="23"/>
      <c r="C858" s="23" t="s">
        <v>685</v>
      </c>
      <c r="D858" s="32">
        <v>0.2</v>
      </c>
      <c r="E858" s="38">
        <f t="shared" si="70"/>
        <v>42844</v>
      </c>
      <c r="F858" s="38"/>
      <c r="G858" s="38"/>
      <c r="H858" s="38"/>
      <c r="I858" s="38"/>
      <c r="J858" s="38">
        <f>+인건비!$E$18</f>
        <v>214222</v>
      </c>
      <c r="K858" s="38">
        <f>TRUNC(D858*J858)</f>
        <v>42844</v>
      </c>
      <c r="L858" s="23"/>
    </row>
    <row r="859" spans="1:12" ht="17.25" customHeight="1">
      <c r="A859" s="22" t="s">
        <v>1182</v>
      </c>
      <c r="B859" s="23"/>
      <c r="C859" s="23" t="s">
        <v>685</v>
      </c>
      <c r="D859" s="59">
        <v>0.28000000000000003</v>
      </c>
      <c r="E859" s="38">
        <f t="shared" si="70"/>
        <v>46352</v>
      </c>
      <c r="F859" s="38"/>
      <c r="G859" s="38"/>
      <c r="H859" s="38"/>
      <c r="I859" s="38"/>
      <c r="J859" s="38">
        <f>+인건비!$E$17</f>
        <v>165545</v>
      </c>
      <c r="K859" s="38">
        <f>TRUNC(D859*J859)</f>
        <v>46352</v>
      </c>
      <c r="L859" s="23"/>
    </row>
    <row r="860" spans="1:12" ht="17.25" customHeight="1">
      <c r="A860" s="22" t="s">
        <v>1319</v>
      </c>
      <c r="B860" s="23" t="s">
        <v>352</v>
      </c>
      <c r="C860" s="23" t="s">
        <v>665</v>
      </c>
      <c r="D860" s="59">
        <v>0.02</v>
      </c>
      <c r="E860" s="38">
        <f t="shared" si="70"/>
        <v>5400</v>
      </c>
      <c r="F860" s="38"/>
      <c r="G860" s="38"/>
      <c r="H860" s="38">
        <f>+재료비!$K$38</f>
        <v>270000</v>
      </c>
      <c r="I860" s="38">
        <f t="shared" ref="I860:I867" si="71">TRUNC(D860*H860)</f>
        <v>5400</v>
      </c>
      <c r="J860" s="38"/>
      <c r="K860" s="38"/>
      <c r="L860" s="23"/>
    </row>
    <row r="861" spans="1:12" ht="17.25" customHeight="1">
      <c r="A861" s="22" t="s">
        <v>1131</v>
      </c>
      <c r="B861" s="23" t="s">
        <v>704</v>
      </c>
      <c r="C861" s="23" t="s">
        <v>665</v>
      </c>
      <c r="D861" s="32">
        <v>0.8</v>
      </c>
      <c r="E861" s="38">
        <f t="shared" si="70"/>
        <v>64000</v>
      </c>
      <c r="F861" s="38"/>
      <c r="G861" s="38"/>
      <c r="H861" s="38">
        <f>+재료비!$K$58</f>
        <v>80000</v>
      </c>
      <c r="I861" s="38">
        <f t="shared" si="71"/>
        <v>64000</v>
      </c>
      <c r="J861" s="38"/>
      <c r="K861" s="38"/>
      <c r="L861" s="23"/>
    </row>
    <row r="862" spans="1:12" ht="17.25" customHeight="1">
      <c r="A862" s="22" t="s">
        <v>1348</v>
      </c>
      <c r="B862" s="23" t="s">
        <v>704</v>
      </c>
      <c r="C862" s="23" t="s">
        <v>665</v>
      </c>
      <c r="D862" s="59">
        <v>0.02</v>
      </c>
      <c r="E862" s="38">
        <f t="shared" si="70"/>
        <v>1600</v>
      </c>
      <c r="F862" s="38"/>
      <c r="G862" s="38"/>
      <c r="H862" s="38">
        <f>+재료비!$K$62</f>
        <v>80000</v>
      </c>
      <c r="I862" s="38">
        <f t="shared" si="71"/>
        <v>1600</v>
      </c>
      <c r="J862" s="38"/>
      <c r="K862" s="38"/>
      <c r="L862" s="23"/>
    </row>
    <row r="863" spans="1:12" ht="17.25" customHeight="1">
      <c r="A863" s="22" t="s">
        <v>1339</v>
      </c>
      <c r="B863" s="23" t="s">
        <v>704</v>
      </c>
      <c r="C863" s="23" t="s">
        <v>665</v>
      </c>
      <c r="D863" s="32">
        <v>0.1</v>
      </c>
      <c r="E863" s="38">
        <f t="shared" si="70"/>
        <v>5300</v>
      </c>
      <c r="F863" s="38"/>
      <c r="G863" s="38"/>
      <c r="H863" s="38">
        <f>+재료비!$K$70</f>
        <v>53000</v>
      </c>
      <c r="I863" s="38">
        <f t="shared" si="71"/>
        <v>5300</v>
      </c>
      <c r="J863" s="38"/>
      <c r="K863" s="38"/>
      <c r="L863" s="23"/>
    </row>
    <row r="864" spans="1:12" ht="17.25" customHeight="1">
      <c r="A864" s="22" t="s">
        <v>420</v>
      </c>
      <c r="B864" s="23" t="s">
        <v>704</v>
      </c>
      <c r="C864" s="23" t="s">
        <v>665</v>
      </c>
      <c r="D864" s="59"/>
      <c r="E864" s="38">
        <f t="shared" si="70"/>
        <v>0</v>
      </c>
      <c r="F864" s="38"/>
      <c r="G864" s="38"/>
      <c r="H864" s="38">
        <f>+재료비!$K$50</f>
        <v>70000</v>
      </c>
      <c r="I864" s="38">
        <f t="shared" si="71"/>
        <v>0</v>
      </c>
      <c r="J864" s="38"/>
      <c r="K864" s="38"/>
      <c r="L864" s="23"/>
    </row>
    <row r="865" spans="1:12" ht="17.25" customHeight="1">
      <c r="A865" s="22" t="s">
        <v>418</v>
      </c>
      <c r="B865" s="23" t="s">
        <v>704</v>
      </c>
      <c r="C865" s="23" t="s">
        <v>665</v>
      </c>
      <c r="D865" s="59"/>
      <c r="E865" s="38">
        <f t="shared" si="70"/>
        <v>0</v>
      </c>
      <c r="F865" s="38"/>
      <c r="G865" s="38"/>
      <c r="H865" s="38">
        <f>+재료비!$K$54</f>
        <v>60000</v>
      </c>
      <c r="I865" s="38">
        <f t="shared" si="71"/>
        <v>0</v>
      </c>
      <c r="J865" s="38"/>
      <c r="K865" s="38"/>
      <c r="L865" s="23"/>
    </row>
    <row r="866" spans="1:12" ht="17.25" customHeight="1">
      <c r="A866" s="22" t="s">
        <v>1136</v>
      </c>
      <c r="B866" s="23" t="s">
        <v>352</v>
      </c>
      <c r="C866" s="23" t="s">
        <v>665</v>
      </c>
      <c r="D866" s="59"/>
      <c r="E866" s="38">
        <f t="shared" si="70"/>
        <v>0</v>
      </c>
      <c r="F866" s="38"/>
      <c r="G866" s="38"/>
      <c r="H866" s="38">
        <f>+재료비!$K$46</f>
        <v>195000</v>
      </c>
      <c r="I866" s="38">
        <f t="shared" si="71"/>
        <v>0</v>
      </c>
      <c r="J866" s="38"/>
      <c r="K866" s="38"/>
      <c r="L866" s="23"/>
    </row>
    <row r="867" spans="1:12" ht="17.25" customHeight="1">
      <c r="A867" s="22" t="s">
        <v>681</v>
      </c>
      <c r="B867" s="23"/>
      <c r="C867" s="23" t="s">
        <v>739</v>
      </c>
      <c r="D867" s="32">
        <v>6.6</v>
      </c>
      <c r="E867" s="38">
        <f t="shared" si="70"/>
        <v>9939</v>
      </c>
      <c r="F867" s="38"/>
      <c r="G867" s="38"/>
      <c r="H867" s="38">
        <f>+재료비!$K$7</f>
        <v>1506</v>
      </c>
      <c r="I867" s="38">
        <f t="shared" si="71"/>
        <v>9939</v>
      </c>
      <c r="J867" s="38"/>
      <c r="K867" s="38"/>
      <c r="L867" s="23"/>
    </row>
    <row r="868" spans="1:12" ht="17.25" customHeight="1">
      <c r="A868" s="22" t="s">
        <v>668</v>
      </c>
      <c r="B868" s="23" t="s">
        <v>1327</v>
      </c>
      <c r="C868" s="23" t="s">
        <v>666</v>
      </c>
      <c r="D868" s="32">
        <v>16</v>
      </c>
      <c r="E868" s="38">
        <f t="shared" si="70"/>
        <v>1590</v>
      </c>
      <c r="F868" s="38"/>
      <c r="G868" s="38"/>
      <c r="H868" s="38">
        <f>+I867</f>
        <v>9939</v>
      </c>
      <c r="I868" s="38">
        <f>TRUNC(D868/100*H868)</f>
        <v>1590</v>
      </c>
      <c r="J868" s="38"/>
      <c r="K868" s="38"/>
      <c r="L868" s="23"/>
    </row>
    <row r="869" spans="1:12" ht="17.25" customHeight="1">
      <c r="A869" s="22" t="s">
        <v>1354</v>
      </c>
      <c r="B869" s="23" t="s">
        <v>864</v>
      </c>
      <c r="C869" s="23" t="s">
        <v>770</v>
      </c>
      <c r="D869" s="59">
        <v>1.1399999999999999</v>
      </c>
      <c r="E869" s="38">
        <f t="shared" si="70"/>
        <v>31966</v>
      </c>
      <c r="F869" s="38"/>
      <c r="G869" s="38"/>
      <c r="H869" s="38"/>
      <c r="I869" s="38"/>
      <c r="J869" s="38">
        <f>+기계손료!$J$40</f>
        <v>28041</v>
      </c>
      <c r="K869" s="38">
        <f>TRUNC(D869*J869)</f>
        <v>31966</v>
      </c>
      <c r="L869" s="23"/>
    </row>
    <row r="870" spans="1:12">
      <c r="A870" s="22" t="s">
        <v>701</v>
      </c>
      <c r="B870" s="23"/>
      <c r="C870" s="23"/>
      <c r="D870" s="32"/>
      <c r="E870" s="38">
        <f>SUM(E856:E869)</f>
        <v>312496</v>
      </c>
      <c r="F870" s="38"/>
      <c r="G870" s="38">
        <f>SUM(G856:G869)</f>
        <v>40937</v>
      </c>
      <c r="H870" s="38"/>
      <c r="I870" s="38">
        <f>SUM(I856:I869)</f>
        <v>87829</v>
      </c>
      <c r="J870" s="38"/>
      <c r="K870" s="38">
        <f>SUM(K856:K869)</f>
        <v>183730</v>
      </c>
      <c r="L870" s="29"/>
    </row>
    <row r="871" spans="1:12">
      <c r="A871" s="22"/>
      <c r="B871" s="23"/>
      <c r="C871" s="23"/>
      <c r="D871" s="32"/>
      <c r="E871" s="38"/>
      <c r="F871" s="38"/>
      <c r="G871" s="38"/>
      <c r="H871" s="38"/>
      <c r="I871" s="38"/>
      <c r="J871" s="38"/>
      <c r="K871" s="38"/>
      <c r="L871" s="29"/>
    </row>
    <row r="872" spans="1:12">
      <c r="A872" s="39" t="s">
        <v>682</v>
      </c>
      <c r="B872" s="33" t="s">
        <v>1164</v>
      </c>
      <c r="C872" s="34"/>
      <c r="D872" s="35">
        <f>+집계표!$G$2</f>
        <v>1.1000000000000001</v>
      </c>
      <c r="E872" s="40">
        <f>(G872+I872+K872)</f>
        <v>45030</v>
      </c>
      <c r="F872" s="40"/>
      <c r="G872" s="40"/>
      <c r="H872" s="40"/>
      <c r="I872" s="40"/>
      <c r="J872" s="40">
        <f>+G870</f>
        <v>40937</v>
      </c>
      <c r="K872" s="40">
        <f>TRUNC(D872*J872)</f>
        <v>45030</v>
      </c>
      <c r="L872" s="23"/>
    </row>
    <row r="873" spans="1:12">
      <c r="A873" s="39" t="s">
        <v>670</v>
      </c>
      <c r="B873" s="33" t="s">
        <v>425</v>
      </c>
      <c r="C873" s="34"/>
      <c r="D873" s="35">
        <f>+집계표!$H$2</f>
        <v>0.2</v>
      </c>
      <c r="E873" s="40">
        <f>(G873+I873+K873)</f>
        <v>17193</v>
      </c>
      <c r="F873" s="40"/>
      <c r="G873" s="40"/>
      <c r="H873" s="40"/>
      <c r="I873" s="40"/>
      <c r="J873" s="40">
        <f>+J872+K872</f>
        <v>85967</v>
      </c>
      <c r="K873" s="40">
        <f>TRUNC(D873*J873)</f>
        <v>17193</v>
      </c>
      <c r="L873" s="23"/>
    </row>
    <row r="874" spans="1:12">
      <c r="A874" s="39" t="s">
        <v>718</v>
      </c>
      <c r="B874" s="33"/>
      <c r="C874" s="34"/>
      <c r="D874" s="36"/>
      <c r="E874" s="40">
        <f>SUM(E870:E873)</f>
        <v>374719</v>
      </c>
      <c r="F874" s="40"/>
      <c r="G874" s="40">
        <f>SUM(G870:G873)</f>
        <v>40937</v>
      </c>
      <c r="H874" s="40"/>
      <c r="I874" s="40">
        <f>+I870</f>
        <v>87829</v>
      </c>
      <c r="J874" s="40"/>
      <c r="K874" s="40">
        <f>SUM(K870:K873)</f>
        <v>245953</v>
      </c>
      <c r="L874" s="23"/>
    </row>
    <row r="875" spans="1:12" ht="17.25" customHeight="1">
      <c r="A875" s="39"/>
      <c r="B875" s="30"/>
      <c r="C875" s="23"/>
      <c r="D875" s="32"/>
      <c r="E875" s="38"/>
      <c r="F875" s="38"/>
      <c r="G875" s="38"/>
      <c r="H875" s="53"/>
      <c r="I875" s="38"/>
      <c r="J875" s="38"/>
      <c r="K875" s="38"/>
      <c r="L875" s="23"/>
    </row>
    <row r="876" spans="1:12" ht="17.25" customHeight="1">
      <c r="A876" s="41" t="s">
        <v>381</v>
      </c>
      <c r="B876" s="37"/>
      <c r="C876" s="23"/>
      <c r="D876" s="23"/>
      <c r="E876" s="42"/>
      <c r="F876" s="54"/>
      <c r="G876" s="42"/>
      <c r="H876" s="54"/>
      <c r="I876" s="42"/>
      <c r="J876" s="54"/>
      <c r="K876" s="42"/>
      <c r="L876" s="28"/>
    </row>
    <row r="877" spans="1:12">
      <c r="A877" s="22" t="s">
        <v>1154</v>
      </c>
      <c r="B877" s="30"/>
      <c r="C877" s="23" t="s">
        <v>685</v>
      </c>
      <c r="D877" s="59">
        <v>0.16</v>
      </c>
      <c r="E877" s="38">
        <f t="shared" ref="E877:E890" si="72">+G877+I877+K877</f>
        <v>43666</v>
      </c>
      <c r="F877" s="38">
        <f>+인건비!$D$6</f>
        <v>272915</v>
      </c>
      <c r="G877" s="38">
        <f>TRUNC(D877*F877)</f>
        <v>43666</v>
      </c>
      <c r="H877" s="53"/>
      <c r="I877" s="53"/>
      <c r="J877" s="53"/>
      <c r="K877" s="53"/>
      <c r="L877" s="23"/>
    </row>
    <row r="878" spans="1:12" ht="17.25" customHeight="1">
      <c r="A878" s="22" t="s">
        <v>678</v>
      </c>
      <c r="B878" s="23"/>
      <c r="C878" s="23" t="s">
        <v>685</v>
      </c>
      <c r="D878" s="59">
        <v>0.28999999999999998</v>
      </c>
      <c r="E878" s="38">
        <f t="shared" si="72"/>
        <v>64802</v>
      </c>
      <c r="F878" s="38"/>
      <c r="G878" s="38"/>
      <c r="H878" s="38"/>
      <c r="I878" s="38"/>
      <c r="J878" s="38">
        <f>+인건비!$E$21</f>
        <v>223458</v>
      </c>
      <c r="K878" s="38">
        <f>TRUNC(D878*J878)</f>
        <v>64802</v>
      </c>
      <c r="L878" s="23"/>
    </row>
    <row r="879" spans="1:12" ht="17.25" customHeight="1">
      <c r="A879" s="22" t="s">
        <v>1187</v>
      </c>
      <c r="B879" s="23"/>
      <c r="C879" s="23" t="s">
        <v>685</v>
      </c>
      <c r="D879" s="59">
        <v>0.22</v>
      </c>
      <c r="E879" s="38">
        <f t="shared" si="72"/>
        <v>47128</v>
      </c>
      <c r="F879" s="38"/>
      <c r="G879" s="38"/>
      <c r="H879" s="38"/>
      <c r="I879" s="38"/>
      <c r="J879" s="38">
        <f>+인건비!$E$18</f>
        <v>214222</v>
      </c>
      <c r="K879" s="38">
        <f>TRUNC(D879*J879)</f>
        <v>47128</v>
      </c>
      <c r="L879" s="23"/>
    </row>
    <row r="880" spans="1:12" ht="17.25" customHeight="1">
      <c r="A880" s="22" t="s">
        <v>1182</v>
      </c>
      <c r="B880" s="23"/>
      <c r="C880" s="23" t="s">
        <v>685</v>
      </c>
      <c r="D880" s="59">
        <v>0.28999999999999998</v>
      </c>
      <c r="E880" s="38">
        <f t="shared" si="72"/>
        <v>48008</v>
      </c>
      <c r="F880" s="38"/>
      <c r="G880" s="38"/>
      <c r="H880" s="38"/>
      <c r="I880" s="38"/>
      <c r="J880" s="38">
        <f>+인건비!$E$17</f>
        <v>165545</v>
      </c>
      <c r="K880" s="38">
        <f>TRUNC(D880*J880)</f>
        <v>48008</v>
      </c>
      <c r="L880" s="23"/>
    </row>
    <row r="881" spans="1:12" ht="17.25" customHeight="1">
      <c r="A881" s="22" t="s">
        <v>1319</v>
      </c>
      <c r="B881" s="23" t="s">
        <v>352</v>
      </c>
      <c r="C881" s="23" t="s">
        <v>665</v>
      </c>
      <c r="D881" s="31">
        <v>2.5000000000000001E-2</v>
      </c>
      <c r="E881" s="38">
        <f t="shared" si="72"/>
        <v>6750</v>
      </c>
      <c r="F881" s="38"/>
      <c r="G881" s="38"/>
      <c r="H881" s="38">
        <f>+재료비!$K$38</f>
        <v>270000</v>
      </c>
      <c r="I881" s="38">
        <f t="shared" ref="I881:I888" si="73">TRUNC(D881*H881)</f>
        <v>6750</v>
      </c>
      <c r="J881" s="38"/>
      <c r="K881" s="38"/>
      <c r="L881" s="23"/>
    </row>
    <row r="882" spans="1:12" ht="17.25" customHeight="1">
      <c r="A882" s="22" t="s">
        <v>1131</v>
      </c>
      <c r="B882" s="23" t="s">
        <v>704</v>
      </c>
      <c r="C882" s="23" t="s">
        <v>665</v>
      </c>
      <c r="D882" s="32">
        <v>1</v>
      </c>
      <c r="E882" s="38">
        <f t="shared" si="72"/>
        <v>80000</v>
      </c>
      <c r="F882" s="38"/>
      <c r="G882" s="38"/>
      <c r="H882" s="38">
        <f>+재료비!$K$58</f>
        <v>80000</v>
      </c>
      <c r="I882" s="38">
        <f t="shared" si="73"/>
        <v>80000</v>
      </c>
      <c r="J882" s="38"/>
      <c r="K882" s="38"/>
      <c r="L882" s="23"/>
    </row>
    <row r="883" spans="1:12" ht="17.25" customHeight="1">
      <c r="A883" s="22" t="s">
        <v>1348</v>
      </c>
      <c r="B883" s="23" t="s">
        <v>704</v>
      </c>
      <c r="C883" s="23" t="s">
        <v>665</v>
      </c>
      <c r="D883" s="31">
        <v>2.5000000000000001E-2</v>
      </c>
      <c r="E883" s="38">
        <f t="shared" si="72"/>
        <v>2000</v>
      </c>
      <c r="F883" s="38"/>
      <c r="G883" s="38"/>
      <c r="H883" s="38">
        <f>+재료비!$K$62</f>
        <v>80000</v>
      </c>
      <c r="I883" s="38">
        <f t="shared" si="73"/>
        <v>2000</v>
      </c>
      <c r="J883" s="38"/>
      <c r="K883" s="38"/>
      <c r="L883" s="23"/>
    </row>
    <row r="884" spans="1:12" ht="17.25" customHeight="1">
      <c r="A884" s="22" t="s">
        <v>1339</v>
      </c>
      <c r="B884" s="23" t="s">
        <v>704</v>
      </c>
      <c r="C884" s="23" t="s">
        <v>665</v>
      </c>
      <c r="D884" s="32">
        <v>0.1</v>
      </c>
      <c r="E884" s="38">
        <f t="shared" si="72"/>
        <v>5300</v>
      </c>
      <c r="F884" s="38"/>
      <c r="G884" s="38"/>
      <c r="H884" s="38">
        <f>+재료비!$K$70</f>
        <v>53000</v>
      </c>
      <c r="I884" s="38">
        <f t="shared" si="73"/>
        <v>5300</v>
      </c>
      <c r="J884" s="38"/>
      <c r="K884" s="38"/>
      <c r="L884" s="23"/>
    </row>
    <row r="885" spans="1:12" ht="17.25" customHeight="1">
      <c r="A885" s="22" t="s">
        <v>420</v>
      </c>
      <c r="B885" s="23" t="s">
        <v>704</v>
      </c>
      <c r="C885" s="23" t="s">
        <v>665</v>
      </c>
      <c r="D885" s="32"/>
      <c r="E885" s="38">
        <f t="shared" si="72"/>
        <v>0</v>
      </c>
      <c r="F885" s="38"/>
      <c r="G885" s="38"/>
      <c r="H885" s="38">
        <f>+재료비!$K$50</f>
        <v>70000</v>
      </c>
      <c r="I885" s="38">
        <f t="shared" si="73"/>
        <v>0</v>
      </c>
      <c r="J885" s="38"/>
      <c r="K885" s="38"/>
      <c r="L885" s="23"/>
    </row>
    <row r="886" spans="1:12" ht="17.25" customHeight="1">
      <c r="A886" s="22" t="s">
        <v>418</v>
      </c>
      <c r="B886" s="23" t="s">
        <v>704</v>
      </c>
      <c r="C886" s="23" t="s">
        <v>665</v>
      </c>
      <c r="D886" s="32"/>
      <c r="E886" s="38">
        <f t="shared" si="72"/>
        <v>0</v>
      </c>
      <c r="F886" s="38"/>
      <c r="G886" s="38"/>
      <c r="H886" s="38">
        <f>+재료비!$K$54</f>
        <v>60000</v>
      </c>
      <c r="I886" s="38">
        <f t="shared" si="73"/>
        <v>0</v>
      </c>
      <c r="J886" s="38"/>
      <c r="K886" s="38"/>
      <c r="L886" s="23"/>
    </row>
    <row r="887" spans="1:12" ht="17.25" customHeight="1">
      <c r="A887" s="22" t="s">
        <v>1136</v>
      </c>
      <c r="B887" s="23" t="s">
        <v>352</v>
      </c>
      <c r="C887" s="23" t="s">
        <v>665</v>
      </c>
      <c r="D887" s="32"/>
      <c r="E887" s="38">
        <f t="shared" si="72"/>
        <v>0</v>
      </c>
      <c r="F887" s="38"/>
      <c r="G887" s="38"/>
      <c r="H887" s="38">
        <f>+재료비!$K$46</f>
        <v>195000</v>
      </c>
      <c r="I887" s="38">
        <f t="shared" si="73"/>
        <v>0</v>
      </c>
      <c r="J887" s="38"/>
      <c r="K887" s="38"/>
      <c r="L887" s="23"/>
    </row>
    <row r="888" spans="1:12" ht="17.25" customHeight="1">
      <c r="A888" s="22" t="s">
        <v>681</v>
      </c>
      <c r="B888" s="23"/>
      <c r="C888" s="23" t="s">
        <v>739</v>
      </c>
      <c r="D888" s="32">
        <v>7.4</v>
      </c>
      <c r="E888" s="38">
        <f t="shared" si="72"/>
        <v>11144</v>
      </c>
      <c r="F888" s="38"/>
      <c r="G888" s="38"/>
      <c r="H888" s="38">
        <f>+재료비!$K$7</f>
        <v>1506</v>
      </c>
      <c r="I888" s="38">
        <f t="shared" si="73"/>
        <v>11144</v>
      </c>
      <c r="J888" s="38"/>
      <c r="K888" s="38"/>
      <c r="L888" s="23"/>
    </row>
    <row r="889" spans="1:12" ht="17.25" customHeight="1">
      <c r="A889" s="22" t="s">
        <v>668</v>
      </c>
      <c r="B889" s="23" t="s">
        <v>1327</v>
      </c>
      <c r="C889" s="23" t="s">
        <v>666</v>
      </c>
      <c r="D889" s="32">
        <v>16</v>
      </c>
      <c r="E889" s="38">
        <f t="shared" si="72"/>
        <v>1783</v>
      </c>
      <c r="F889" s="38"/>
      <c r="G889" s="38"/>
      <c r="H889" s="38">
        <f>+I888</f>
        <v>11144</v>
      </c>
      <c r="I889" s="38">
        <f>TRUNC(D889/100*H889)</f>
        <v>1783</v>
      </c>
      <c r="J889" s="38"/>
      <c r="K889" s="38"/>
      <c r="L889" s="23"/>
    </row>
    <row r="890" spans="1:12" ht="17.25" customHeight="1">
      <c r="A890" s="22" t="s">
        <v>1354</v>
      </c>
      <c r="B890" s="23" t="s">
        <v>864</v>
      </c>
      <c r="C890" s="23" t="s">
        <v>770</v>
      </c>
      <c r="D890" s="59">
        <v>1.27</v>
      </c>
      <c r="E890" s="38">
        <f t="shared" si="72"/>
        <v>35612</v>
      </c>
      <c r="F890" s="38"/>
      <c r="G890" s="38"/>
      <c r="H890" s="38"/>
      <c r="I890" s="38"/>
      <c r="J890" s="38">
        <f>+기계손료!$J$40</f>
        <v>28041</v>
      </c>
      <c r="K890" s="38">
        <f>TRUNC(D890*J890)</f>
        <v>35612</v>
      </c>
      <c r="L890" s="94"/>
    </row>
    <row r="891" spans="1:12">
      <c r="A891" s="22" t="s">
        <v>701</v>
      </c>
      <c r="B891" s="23"/>
      <c r="C891" s="23"/>
      <c r="D891" s="32"/>
      <c r="E891" s="38">
        <f>SUM(E877:E890)</f>
        <v>346193</v>
      </c>
      <c r="F891" s="38"/>
      <c r="G891" s="38">
        <f>SUM(G877:G890)</f>
        <v>43666</v>
      </c>
      <c r="H891" s="38"/>
      <c r="I891" s="38">
        <f>SUM(I877:I890)</f>
        <v>106977</v>
      </c>
      <c r="J891" s="38"/>
      <c r="K891" s="38">
        <f>SUM(K877:K890)</f>
        <v>195550</v>
      </c>
      <c r="L891" s="29"/>
    </row>
    <row r="892" spans="1:12">
      <c r="A892" s="22"/>
      <c r="B892" s="23"/>
      <c r="C892" s="23"/>
      <c r="D892" s="32"/>
      <c r="E892" s="38"/>
      <c r="F892" s="38"/>
      <c r="G892" s="38"/>
      <c r="H892" s="38"/>
      <c r="I892" s="38"/>
      <c r="J892" s="38"/>
      <c r="K892" s="38"/>
      <c r="L892" s="29"/>
    </row>
    <row r="893" spans="1:12">
      <c r="A893" s="39" t="s">
        <v>682</v>
      </c>
      <c r="B893" s="33" t="s">
        <v>1164</v>
      </c>
      <c r="C893" s="34"/>
      <c r="D893" s="35">
        <f>+집계표!$G$2</f>
        <v>1.1000000000000001</v>
      </c>
      <c r="E893" s="40">
        <f>(G893+I893+K893)</f>
        <v>48032</v>
      </c>
      <c r="F893" s="40"/>
      <c r="G893" s="40"/>
      <c r="H893" s="40"/>
      <c r="I893" s="40"/>
      <c r="J893" s="40">
        <f>+G891</f>
        <v>43666</v>
      </c>
      <c r="K893" s="40">
        <f>TRUNC(D893*J893)</f>
        <v>48032</v>
      </c>
      <c r="L893" s="23"/>
    </row>
    <row r="894" spans="1:12">
      <c r="A894" s="39" t="s">
        <v>670</v>
      </c>
      <c r="B894" s="33" t="s">
        <v>425</v>
      </c>
      <c r="C894" s="34"/>
      <c r="D894" s="35">
        <f>+집계표!$H$2</f>
        <v>0.2</v>
      </c>
      <c r="E894" s="40">
        <f>(G894+I894+K894)</f>
        <v>18339</v>
      </c>
      <c r="F894" s="40"/>
      <c r="G894" s="40"/>
      <c r="H894" s="40"/>
      <c r="I894" s="40"/>
      <c r="J894" s="40">
        <f>+J893+K893</f>
        <v>91698</v>
      </c>
      <c r="K894" s="40">
        <f>TRUNC(D894*J894)</f>
        <v>18339</v>
      </c>
      <c r="L894" s="23"/>
    </row>
    <row r="895" spans="1:12">
      <c r="A895" s="39" t="s">
        <v>718</v>
      </c>
      <c r="B895" s="33"/>
      <c r="C895" s="34"/>
      <c r="D895" s="36"/>
      <c r="E895" s="40">
        <f>SUM(E891:E894)</f>
        <v>412564</v>
      </c>
      <c r="F895" s="40"/>
      <c r="G895" s="40">
        <f>SUM(G891:G894)</f>
        <v>43666</v>
      </c>
      <c r="H895" s="40"/>
      <c r="I895" s="40">
        <f>+I891</f>
        <v>106977</v>
      </c>
      <c r="J895" s="40"/>
      <c r="K895" s="40">
        <f>SUM(K891:K894)</f>
        <v>261921</v>
      </c>
      <c r="L895" s="23"/>
    </row>
    <row r="896" spans="1:12" ht="17.25" customHeight="1">
      <c r="A896" s="39"/>
      <c r="B896" s="30"/>
      <c r="C896" s="23"/>
      <c r="D896" s="32"/>
      <c r="E896" s="38"/>
      <c r="F896" s="38"/>
      <c r="G896" s="38"/>
      <c r="H896" s="53"/>
      <c r="I896" s="38"/>
      <c r="J896" s="38"/>
      <c r="K896" s="38"/>
      <c r="L896" s="23"/>
    </row>
    <row r="897" spans="1:12" ht="17.25" customHeight="1">
      <c r="A897" s="234" t="s">
        <v>1814</v>
      </c>
      <c r="B897" s="234"/>
      <c r="C897" s="23"/>
      <c r="D897" s="23"/>
      <c r="E897" s="38"/>
      <c r="F897" s="53"/>
      <c r="G897" s="38"/>
      <c r="H897" s="53"/>
      <c r="I897" s="38"/>
      <c r="J897" s="53"/>
      <c r="K897" s="38" t="s">
        <v>662</v>
      </c>
      <c r="L897" s="26"/>
    </row>
    <row r="898" spans="1:12" ht="17.25" customHeight="1">
      <c r="A898" s="41" t="s">
        <v>251</v>
      </c>
      <c r="B898" s="37"/>
      <c r="C898" s="23"/>
      <c r="D898" s="23"/>
      <c r="E898" s="42"/>
      <c r="F898" s="54"/>
      <c r="G898" s="42"/>
      <c r="H898" s="54"/>
      <c r="I898" s="42"/>
      <c r="J898" s="54"/>
      <c r="K898" s="42"/>
      <c r="L898" s="28"/>
    </row>
    <row r="899" spans="1:12">
      <c r="A899" s="22" t="s">
        <v>1154</v>
      </c>
      <c r="B899" s="30"/>
      <c r="C899" s="23" t="s">
        <v>685</v>
      </c>
      <c r="D899" s="32">
        <v>0.1</v>
      </c>
      <c r="E899" s="38">
        <f t="shared" ref="E899:E907" si="74">+G899+I899+K899</f>
        <v>27291</v>
      </c>
      <c r="F899" s="38">
        <f>+인건비!$D$6</f>
        <v>272915</v>
      </c>
      <c r="G899" s="38">
        <f>TRUNC(D899*F899)</f>
        <v>27291</v>
      </c>
      <c r="H899" s="53"/>
      <c r="I899" s="53"/>
      <c r="J899" s="53"/>
      <c r="K899" s="53"/>
      <c r="L899" s="23"/>
    </row>
    <row r="900" spans="1:12">
      <c r="A900" s="22" t="s">
        <v>1181</v>
      </c>
      <c r="B900" s="30"/>
      <c r="C900" s="23" t="s">
        <v>685</v>
      </c>
      <c r="D900" s="32">
        <v>0.3</v>
      </c>
      <c r="E900" s="38">
        <f>+G900+I900+K900</f>
        <v>71477</v>
      </c>
      <c r="F900" s="38">
        <f>+인건비!$D$9</f>
        <v>238259</v>
      </c>
      <c r="G900" s="38">
        <f>TRUNC(D900*F900)</f>
        <v>71477</v>
      </c>
      <c r="H900" s="53"/>
      <c r="I900" s="53"/>
      <c r="J900" s="53"/>
      <c r="K900" s="53"/>
      <c r="L900" s="23"/>
    </row>
    <row r="901" spans="1:12">
      <c r="A901" s="22" t="s">
        <v>1167</v>
      </c>
      <c r="B901" s="30"/>
      <c r="C901" s="23" t="s">
        <v>685</v>
      </c>
      <c r="D901" s="32">
        <f>+D900</f>
        <v>0.3</v>
      </c>
      <c r="E901" s="38">
        <f>+G901+I901+K901</f>
        <v>58208</v>
      </c>
      <c r="F901" s="38">
        <f>+인건비!$D$10</f>
        <v>194029</v>
      </c>
      <c r="G901" s="38">
        <f>TRUNC(D901*F901)</f>
        <v>58208</v>
      </c>
      <c r="H901" s="53"/>
      <c r="I901" s="53"/>
      <c r="J901" s="53"/>
      <c r="K901" s="53"/>
      <c r="L901" s="23"/>
    </row>
    <row r="902" spans="1:12" ht="17.25" customHeight="1">
      <c r="A902" s="22" t="s">
        <v>1182</v>
      </c>
      <c r="B902" s="23"/>
      <c r="C902" s="23" t="s">
        <v>685</v>
      </c>
      <c r="D902" s="32">
        <v>0.6</v>
      </c>
      <c r="E902" s="38">
        <f t="shared" si="74"/>
        <v>99327</v>
      </c>
      <c r="F902" s="38"/>
      <c r="G902" s="38"/>
      <c r="H902" s="38"/>
      <c r="I902" s="38"/>
      <c r="J902" s="38">
        <f>+인건비!$E$17</f>
        <v>165545</v>
      </c>
      <c r="K902" s="38">
        <f>TRUNC(D902*J902)</f>
        <v>99327</v>
      </c>
      <c r="L902" s="23"/>
    </row>
    <row r="903" spans="1:12" ht="17.25" customHeight="1">
      <c r="A903" s="22" t="s">
        <v>41</v>
      </c>
      <c r="B903" s="23" t="s">
        <v>144</v>
      </c>
      <c r="C903" s="23" t="s">
        <v>665</v>
      </c>
      <c r="D903" s="32">
        <v>1</v>
      </c>
      <c r="E903" s="38">
        <f t="shared" si="74"/>
        <v>200000</v>
      </c>
      <c r="F903" s="38"/>
      <c r="G903" s="38"/>
      <c r="H903" s="38">
        <f>+재료비!$K$185</f>
        <v>200000</v>
      </c>
      <c r="I903" s="38">
        <f>TRUNC(D903*H903)</f>
        <v>200000</v>
      </c>
      <c r="J903" s="38"/>
      <c r="K903" s="38"/>
      <c r="L903" s="23"/>
    </row>
    <row r="904" spans="1:12" ht="17.25" customHeight="1">
      <c r="A904" s="22" t="s">
        <v>2186</v>
      </c>
      <c r="B904" s="23" t="s">
        <v>1340</v>
      </c>
      <c r="C904" s="23" t="s">
        <v>671</v>
      </c>
      <c r="D904" s="32">
        <f>D903*20+1</f>
        <v>21</v>
      </c>
      <c r="E904" s="38">
        <f t="shared" si="74"/>
        <v>267309</v>
      </c>
      <c r="F904" s="38"/>
      <c r="G904" s="38"/>
      <c r="H904" s="38">
        <f>+재료비!$K$187</f>
        <v>12729</v>
      </c>
      <c r="I904" s="38">
        <f>TRUNC(D904*H904)</f>
        <v>267309</v>
      </c>
      <c r="J904" s="38"/>
      <c r="K904" s="38"/>
      <c r="L904" s="232" t="s">
        <v>154</v>
      </c>
    </row>
    <row r="905" spans="1:12" ht="17.25" customHeight="1">
      <c r="A905" s="22" t="s">
        <v>353</v>
      </c>
      <c r="B905" s="23" t="s">
        <v>312</v>
      </c>
      <c r="C905" s="23" t="s">
        <v>671</v>
      </c>
      <c r="D905" s="32">
        <f>D904</f>
        <v>21</v>
      </c>
      <c r="E905" s="38">
        <f t="shared" si="74"/>
        <v>435204</v>
      </c>
      <c r="F905" s="38"/>
      <c r="G905" s="38"/>
      <c r="H905" s="38">
        <f>+재료비!$K$189</f>
        <v>20724</v>
      </c>
      <c r="I905" s="38">
        <f>TRUNC(D905*H905)</f>
        <v>435204</v>
      </c>
      <c r="J905" s="38"/>
      <c r="K905" s="38"/>
      <c r="L905" s="232"/>
    </row>
    <row r="906" spans="1:12" ht="17.25" customHeight="1">
      <c r="A906" s="22" t="s">
        <v>1335</v>
      </c>
      <c r="B906" s="23" t="s">
        <v>313</v>
      </c>
      <c r="C906" s="23" t="s">
        <v>665</v>
      </c>
      <c r="D906" s="32">
        <v>1</v>
      </c>
      <c r="E906" s="38">
        <f t="shared" si="74"/>
        <v>100000</v>
      </c>
      <c r="F906" s="38"/>
      <c r="G906" s="38"/>
      <c r="H906" s="38">
        <f>+재료비!$K$327</f>
        <v>100000</v>
      </c>
      <c r="I906" s="38">
        <f>TRUNC(D906*H906)</f>
        <v>100000</v>
      </c>
      <c r="J906" s="38"/>
      <c r="K906" s="38"/>
      <c r="L906" s="23"/>
    </row>
    <row r="907" spans="1:12" ht="17.25" customHeight="1">
      <c r="A907" s="22" t="s">
        <v>668</v>
      </c>
      <c r="B907" s="23" t="s">
        <v>1159</v>
      </c>
      <c r="C907" s="23" t="s">
        <v>666</v>
      </c>
      <c r="D907" s="32">
        <v>5</v>
      </c>
      <c r="E907" s="38">
        <f t="shared" si="74"/>
        <v>50125</v>
      </c>
      <c r="F907" s="38"/>
      <c r="G907" s="38"/>
      <c r="H907" s="38">
        <f>SUM(I903:I906)</f>
        <v>1002513</v>
      </c>
      <c r="I907" s="38">
        <f>TRUNC(D907/100*H907)</f>
        <v>50125</v>
      </c>
      <c r="J907" s="38"/>
      <c r="K907" s="38"/>
      <c r="L907" s="23"/>
    </row>
    <row r="908" spans="1:12">
      <c r="A908" s="22" t="s">
        <v>701</v>
      </c>
      <c r="B908" s="23"/>
      <c r="C908" s="23"/>
      <c r="D908" s="32"/>
      <c r="E908" s="38">
        <f>SUM(E899:E907)</f>
        <v>1308941</v>
      </c>
      <c r="F908" s="38"/>
      <c r="G908" s="38">
        <f>SUM(G899:G907)</f>
        <v>156976</v>
      </c>
      <c r="H908" s="38"/>
      <c r="I908" s="38">
        <f>SUM(I899:I907)</f>
        <v>1052638</v>
      </c>
      <c r="J908" s="38"/>
      <c r="K908" s="38">
        <f>SUM(K899:K907)</f>
        <v>99327</v>
      </c>
      <c r="L908" s="29"/>
    </row>
    <row r="909" spans="1:12">
      <c r="A909" s="22"/>
      <c r="B909" s="23"/>
      <c r="C909" s="23"/>
      <c r="D909" s="32"/>
      <c r="E909" s="38"/>
      <c r="F909" s="38"/>
      <c r="G909" s="38"/>
      <c r="H909" s="38"/>
      <c r="I909" s="38"/>
      <c r="J909" s="38"/>
      <c r="K909" s="38"/>
      <c r="L909" s="29"/>
    </row>
    <row r="910" spans="1:12">
      <c r="A910" s="39" t="s">
        <v>682</v>
      </c>
      <c r="B910" s="33" t="s">
        <v>1164</v>
      </c>
      <c r="C910" s="34"/>
      <c r="D910" s="35">
        <f>+집계표!$G$2</f>
        <v>1.1000000000000001</v>
      </c>
      <c r="E910" s="40">
        <f>(G910+I910+K910)</f>
        <v>172673</v>
      </c>
      <c r="F910" s="40"/>
      <c r="G910" s="40"/>
      <c r="H910" s="40"/>
      <c r="I910" s="40"/>
      <c r="J910" s="40">
        <f>+G908</f>
        <v>156976</v>
      </c>
      <c r="K910" s="40">
        <f>TRUNC(D910*J910)</f>
        <v>172673</v>
      </c>
      <c r="L910" s="23"/>
    </row>
    <row r="911" spans="1:12">
      <c r="A911" s="39" t="s">
        <v>670</v>
      </c>
      <c r="B911" s="33" t="s">
        <v>425</v>
      </c>
      <c r="C911" s="34"/>
      <c r="D911" s="35">
        <f>+집계표!$H$2</f>
        <v>0.2</v>
      </c>
      <c r="E911" s="40">
        <f>(G911+I911+K911)</f>
        <v>65929</v>
      </c>
      <c r="F911" s="40"/>
      <c r="G911" s="40"/>
      <c r="H911" s="40"/>
      <c r="I911" s="40"/>
      <c r="J911" s="40">
        <f>+J910+K910</f>
        <v>329649</v>
      </c>
      <c r="K911" s="40">
        <f>TRUNC(D911*J911)</f>
        <v>65929</v>
      </c>
      <c r="L911" s="23"/>
    </row>
    <row r="912" spans="1:12">
      <c r="A912" s="39" t="s">
        <v>718</v>
      </c>
      <c r="B912" s="33"/>
      <c r="C912" s="34"/>
      <c r="D912" s="36"/>
      <c r="E912" s="40">
        <f>SUM(E908:E911)</f>
        <v>1547543</v>
      </c>
      <c r="F912" s="40"/>
      <c r="G912" s="40">
        <f>SUM(G908:G911)</f>
        <v>156976</v>
      </c>
      <c r="H912" s="40"/>
      <c r="I912" s="40">
        <f>+I908</f>
        <v>1052638</v>
      </c>
      <c r="J912" s="40"/>
      <c r="K912" s="40">
        <f>SUM(K908:K911)</f>
        <v>337929</v>
      </c>
      <c r="L912" s="23"/>
    </row>
    <row r="913" spans="1:12" ht="17.25" customHeight="1">
      <c r="A913" s="39"/>
      <c r="B913" s="30"/>
      <c r="C913" s="23"/>
      <c r="D913" s="32"/>
      <c r="E913" s="38"/>
      <c r="F913" s="38"/>
      <c r="G913" s="38"/>
      <c r="H913" s="53"/>
      <c r="I913" s="38"/>
      <c r="J913" s="38"/>
      <c r="K913" s="38"/>
      <c r="L913" s="23"/>
    </row>
    <row r="914" spans="1:12" ht="17.25" customHeight="1">
      <c r="A914" s="41" t="s">
        <v>279</v>
      </c>
      <c r="B914" s="37"/>
      <c r="C914" s="23"/>
      <c r="D914" s="23"/>
      <c r="E914" s="42"/>
      <c r="F914" s="54"/>
      <c r="G914" s="42"/>
      <c r="H914" s="54"/>
      <c r="I914" s="42"/>
      <c r="J914" s="54"/>
      <c r="K914" s="42"/>
      <c r="L914" s="28"/>
    </row>
    <row r="915" spans="1:12">
      <c r="A915" s="22" t="s">
        <v>1154</v>
      </c>
      <c r="B915" s="30"/>
      <c r="C915" s="23" t="s">
        <v>685</v>
      </c>
      <c r="D915" s="32">
        <v>0.2</v>
      </c>
      <c r="E915" s="38">
        <f t="shared" ref="E915:E923" si="75">+G915+I915+K915</f>
        <v>54583</v>
      </c>
      <c r="F915" s="38">
        <f>+인건비!$D$6</f>
        <v>272915</v>
      </c>
      <c r="G915" s="38">
        <f>TRUNC(D915*F915)</f>
        <v>54583</v>
      </c>
      <c r="H915" s="53"/>
      <c r="I915" s="53"/>
      <c r="J915" s="53"/>
      <c r="K915" s="53"/>
      <c r="L915" s="23"/>
    </row>
    <row r="916" spans="1:12">
      <c r="A916" s="22" t="s">
        <v>1181</v>
      </c>
      <c r="B916" s="30"/>
      <c r="C916" s="23" t="s">
        <v>685</v>
      </c>
      <c r="D916" s="32">
        <v>0.5</v>
      </c>
      <c r="E916" s="38">
        <f>+G916+I916+K916</f>
        <v>119129</v>
      </c>
      <c r="F916" s="38">
        <f>+인건비!$D$9</f>
        <v>238259</v>
      </c>
      <c r="G916" s="38">
        <f>TRUNC(D916*F916)</f>
        <v>119129</v>
      </c>
      <c r="H916" s="53"/>
      <c r="I916" s="53"/>
      <c r="J916" s="53"/>
      <c r="K916" s="53"/>
      <c r="L916" s="23"/>
    </row>
    <row r="917" spans="1:12">
      <c r="A917" s="22" t="s">
        <v>1167</v>
      </c>
      <c r="B917" s="30"/>
      <c r="C917" s="23" t="s">
        <v>685</v>
      </c>
      <c r="D917" s="32">
        <f>+D916</f>
        <v>0.5</v>
      </c>
      <c r="E917" s="38">
        <f>+G917+I917+K917</f>
        <v>97014</v>
      </c>
      <c r="F917" s="38">
        <f>+인건비!$D$10</f>
        <v>194029</v>
      </c>
      <c r="G917" s="38">
        <f>TRUNC(D917*F917)</f>
        <v>97014</v>
      </c>
      <c r="H917" s="53"/>
      <c r="I917" s="53"/>
      <c r="J917" s="53"/>
      <c r="K917" s="53"/>
      <c r="L917" s="23"/>
    </row>
    <row r="918" spans="1:12" ht="17.25" customHeight="1">
      <c r="A918" s="22" t="s">
        <v>1182</v>
      </c>
      <c r="B918" s="23"/>
      <c r="C918" s="23" t="s">
        <v>685</v>
      </c>
      <c r="D918" s="32">
        <v>1</v>
      </c>
      <c r="E918" s="38">
        <f t="shared" si="75"/>
        <v>165545</v>
      </c>
      <c r="F918" s="38"/>
      <c r="G918" s="38"/>
      <c r="H918" s="38"/>
      <c r="I918" s="38"/>
      <c r="J918" s="38">
        <f>+인건비!$E$17</f>
        <v>165545</v>
      </c>
      <c r="K918" s="38">
        <f>TRUNC(D918*J918)</f>
        <v>165545</v>
      </c>
      <c r="L918" s="23"/>
    </row>
    <row r="919" spans="1:12" ht="17.25" customHeight="1">
      <c r="A919" s="22" t="s">
        <v>41</v>
      </c>
      <c r="B919" s="23" t="s">
        <v>38</v>
      </c>
      <c r="C919" s="23" t="s">
        <v>665</v>
      </c>
      <c r="D919" s="32">
        <v>1</v>
      </c>
      <c r="E919" s="38">
        <f t="shared" si="75"/>
        <v>150000</v>
      </c>
      <c r="F919" s="38"/>
      <c r="G919" s="38"/>
      <c r="H919" s="38">
        <f>+재료비!$K$186</f>
        <v>150000</v>
      </c>
      <c r="I919" s="38">
        <f>TRUNC(D919*H919)</f>
        <v>150000</v>
      </c>
      <c r="J919" s="38"/>
      <c r="K919" s="38"/>
      <c r="L919" s="23"/>
    </row>
    <row r="920" spans="1:12" ht="17.25" customHeight="1">
      <c r="A920" s="22" t="s">
        <v>2186</v>
      </c>
      <c r="B920" s="23" t="s">
        <v>1340</v>
      </c>
      <c r="C920" s="23" t="s">
        <v>671</v>
      </c>
      <c r="D920" s="32">
        <f>D919*20+1</f>
        <v>21</v>
      </c>
      <c r="E920" s="38">
        <f t="shared" si="75"/>
        <v>267309</v>
      </c>
      <c r="F920" s="38"/>
      <c r="G920" s="38"/>
      <c r="H920" s="38">
        <f>+재료비!$K$187</f>
        <v>12729</v>
      </c>
      <c r="I920" s="38">
        <f>TRUNC(D920*H920)</f>
        <v>267309</v>
      </c>
      <c r="J920" s="38"/>
      <c r="K920" s="38"/>
      <c r="L920" s="232" t="s">
        <v>154</v>
      </c>
    </row>
    <row r="921" spans="1:12" ht="17.25" customHeight="1">
      <c r="A921" s="22" t="s">
        <v>353</v>
      </c>
      <c r="B921" s="23" t="s">
        <v>312</v>
      </c>
      <c r="C921" s="23" t="s">
        <v>671</v>
      </c>
      <c r="D921" s="32">
        <f>D920</f>
        <v>21</v>
      </c>
      <c r="E921" s="38">
        <f t="shared" si="75"/>
        <v>435204</v>
      </c>
      <c r="F921" s="38"/>
      <c r="G921" s="38"/>
      <c r="H921" s="38">
        <f>+재료비!$K$189</f>
        <v>20724</v>
      </c>
      <c r="I921" s="38">
        <f>TRUNC(D921*H921)</f>
        <v>435204</v>
      </c>
      <c r="J921" s="38"/>
      <c r="K921" s="38"/>
      <c r="L921" s="232"/>
    </row>
    <row r="922" spans="1:12" ht="17.25" customHeight="1">
      <c r="A922" s="22" t="s">
        <v>1335</v>
      </c>
      <c r="B922" s="23" t="s">
        <v>313</v>
      </c>
      <c r="C922" s="23" t="s">
        <v>665</v>
      </c>
      <c r="D922" s="32">
        <v>1</v>
      </c>
      <c r="E922" s="38">
        <f t="shared" si="75"/>
        <v>100000</v>
      </c>
      <c r="F922" s="38"/>
      <c r="G922" s="38"/>
      <c r="H922" s="38">
        <f>+재료비!$K$327</f>
        <v>100000</v>
      </c>
      <c r="I922" s="38">
        <f>TRUNC(D922*H922)</f>
        <v>100000</v>
      </c>
      <c r="J922" s="38"/>
      <c r="K922" s="38"/>
      <c r="L922" s="23"/>
    </row>
    <row r="923" spans="1:12" ht="17.25" customHeight="1">
      <c r="A923" s="22" t="s">
        <v>668</v>
      </c>
      <c r="B923" s="23" t="s">
        <v>1159</v>
      </c>
      <c r="C923" s="23" t="s">
        <v>666</v>
      </c>
      <c r="D923" s="32">
        <v>5</v>
      </c>
      <c r="E923" s="38">
        <f t="shared" si="75"/>
        <v>47625</v>
      </c>
      <c r="F923" s="38"/>
      <c r="G923" s="38"/>
      <c r="H923" s="38">
        <f>SUM(I919:I922)</f>
        <v>952513</v>
      </c>
      <c r="I923" s="38">
        <f>TRUNC(D923/100*H923)</f>
        <v>47625</v>
      </c>
      <c r="J923" s="38"/>
      <c r="K923" s="38"/>
      <c r="L923" s="23"/>
    </row>
    <row r="924" spans="1:12">
      <c r="A924" s="22" t="s">
        <v>701</v>
      </c>
      <c r="B924" s="23"/>
      <c r="C924" s="23"/>
      <c r="D924" s="32"/>
      <c r="E924" s="38">
        <f>SUM(E915:E923)</f>
        <v>1436409</v>
      </c>
      <c r="F924" s="38"/>
      <c r="G924" s="38">
        <f>SUM(G915:G923)</f>
        <v>270726</v>
      </c>
      <c r="H924" s="38"/>
      <c r="I924" s="38">
        <f>SUM(I915:I923)</f>
        <v>1000138</v>
      </c>
      <c r="J924" s="38"/>
      <c r="K924" s="38">
        <f>SUM(K915:K923)</f>
        <v>165545</v>
      </c>
      <c r="L924" s="29"/>
    </row>
    <row r="925" spans="1:12">
      <c r="A925" s="22"/>
      <c r="B925" s="23"/>
      <c r="C925" s="23"/>
      <c r="D925" s="32"/>
      <c r="E925" s="38"/>
      <c r="F925" s="38"/>
      <c r="G925" s="38"/>
      <c r="H925" s="38"/>
      <c r="I925" s="38"/>
      <c r="J925" s="38"/>
      <c r="K925" s="38"/>
      <c r="L925" s="29"/>
    </row>
    <row r="926" spans="1:12">
      <c r="A926" s="39" t="s">
        <v>682</v>
      </c>
      <c r="B926" s="33" t="s">
        <v>1164</v>
      </c>
      <c r="C926" s="34"/>
      <c r="D926" s="35">
        <f>+집계표!$G$2</f>
        <v>1.1000000000000001</v>
      </c>
      <c r="E926" s="40">
        <f>(G926+I926+K926)</f>
        <v>297798</v>
      </c>
      <c r="F926" s="40"/>
      <c r="G926" s="40"/>
      <c r="H926" s="40"/>
      <c r="I926" s="40"/>
      <c r="J926" s="40">
        <f>+G924</f>
        <v>270726</v>
      </c>
      <c r="K926" s="40">
        <f>TRUNC(D926*J926)</f>
        <v>297798</v>
      </c>
      <c r="L926" s="23"/>
    </row>
    <row r="927" spans="1:12">
      <c r="A927" s="39" t="s">
        <v>670</v>
      </c>
      <c r="B927" s="33" t="s">
        <v>425</v>
      </c>
      <c r="C927" s="34"/>
      <c r="D927" s="35">
        <f>+집계표!$H$2</f>
        <v>0.2</v>
      </c>
      <c r="E927" s="40">
        <f>(G927+I927+K927)</f>
        <v>113704</v>
      </c>
      <c r="F927" s="40"/>
      <c r="G927" s="40"/>
      <c r="H927" s="40"/>
      <c r="I927" s="40"/>
      <c r="J927" s="40">
        <f>+J926+K926</f>
        <v>568524</v>
      </c>
      <c r="K927" s="40">
        <f>TRUNC(D927*J927)</f>
        <v>113704</v>
      </c>
      <c r="L927" s="23"/>
    </row>
    <row r="928" spans="1:12">
      <c r="A928" s="39" t="s">
        <v>718</v>
      </c>
      <c r="B928" s="33"/>
      <c r="C928" s="34"/>
      <c r="D928" s="36"/>
      <c r="E928" s="40">
        <f>SUM(E924:E927)</f>
        <v>1847911</v>
      </c>
      <c r="F928" s="40"/>
      <c r="G928" s="40">
        <f>SUM(G924:G927)</f>
        <v>270726</v>
      </c>
      <c r="H928" s="40"/>
      <c r="I928" s="40">
        <f>+I924</f>
        <v>1000138</v>
      </c>
      <c r="J928" s="40"/>
      <c r="K928" s="40">
        <f>SUM(K924:K927)</f>
        <v>577047</v>
      </c>
      <c r="L928" s="23"/>
    </row>
    <row r="929" spans="1:12" ht="17.25" customHeight="1">
      <c r="A929" s="39"/>
      <c r="B929" s="30"/>
      <c r="C929" s="23"/>
      <c r="D929" s="32"/>
      <c r="E929" s="38"/>
      <c r="F929" s="38"/>
      <c r="G929" s="38"/>
      <c r="H929" s="53"/>
      <c r="I929" s="38"/>
      <c r="J929" s="38"/>
      <c r="K929" s="38"/>
      <c r="L929" s="23"/>
    </row>
    <row r="930" spans="1:12" ht="17.25" customHeight="1">
      <c r="A930" s="41" t="s">
        <v>373</v>
      </c>
      <c r="B930" s="37"/>
      <c r="C930" s="23"/>
      <c r="D930" s="23"/>
      <c r="E930" s="42"/>
      <c r="F930" s="54"/>
      <c r="G930" s="42"/>
      <c r="H930" s="54"/>
      <c r="I930" s="42"/>
      <c r="J930" s="54"/>
      <c r="K930" s="42"/>
      <c r="L930" s="28"/>
    </row>
    <row r="931" spans="1:12">
      <c r="A931" s="22" t="s">
        <v>1154</v>
      </c>
      <c r="B931" s="30"/>
      <c r="C931" s="23" t="s">
        <v>685</v>
      </c>
      <c r="D931" s="32">
        <v>0.1</v>
      </c>
      <c r="E931" s="38">
        <f t="shared" ref="E931:E938" si="76">+G931+I931+K931</f>
        <v>27291</v>
      </c>
      <c r="F931" s="38">
        <f>+인건비!$D$6</f>
        <v>272915</v>
      </c>
      <c r="G931" s="38">
        <f>TRUNC(D931*F931)</f>
        <v>27291</v>
      </c>
      <c r="H931" s="53"/>
      <c r="I931" s="53"/>
      <c r="J931" s="53"/>
      <c r="K931" s="53"/>
      <c r="L931" s="23"/>
    </row>
    <row r="932" spans="1:12">
      <c r="A932" s="22" t="s">
        <v>1181</v>
      </c>
      <c r="B932" s="30"/>
      <c r="C932" s="23" t="s">
        <v>685</v>
      </c>
      <c r="D932" s="32">
        <v>0.2</v>
      </c>
      <c r="E932" s="38">
        <f>+G932+I932+K932</f>
        <v>47651</v>
      </c>
      <c r="F932" s="38">
        <f>+인건비!$D$9</f>
        <v>238259</v>
      </c>
      <c r="G932" s="38">
        <f>TRUNC(D932*F932)</f>
        <v>47651</v>
      </c>
      <c r="H932" s="53"/>
      <c r="I932" s="53"/>
      <c r="J932" s="53"/>
      <c r="K932" s="53"/>
      <c r="L932" s="23"/>
    </row>
    <row r="933" spans="1:12">
      <c r="A933" s="22" t="s">
        <v>1167</v>
      </c>
      <c r="B933" s="30"/>
      <c r="C933" s="23" t="s">
        <v>685</v>
      </c>
      <c r="D933" s="32">
        <f>+D932</f>
        <v>0.2</v>
      </c>
      <c r="E933" s="38">
        <f>+G933+I933+K933</f>
        <v>38805</v>
      </c>
      <c r="F933" s="38">
        <f>+인건비!$D$10</f>
        <v>194029</v>
      </c>
      <c r="G933" s="38">
        <f>TRUNC(D933*F933)</f>
        <v>38805</v>
      </c>
      <c r="H933" s="53"/>
      <c r="I933" s="53"/>
      <c r="J933" s="53"/>
      <c r="K933" s="53"/>
      <c r="L933" s="23"/>
    </row>
    <row r="934" spans="1:12" ht="17.25" customHeight="1">
      <c r="A934" s="22" t="s">
        <v>1182</v>
      </c>
      <c r="B934" s="23"/>
      <c r="C934" s="23" t="s">
        <v>685</v>
      </c>
      <c r="D934" s="32">
        <v>0.4</v>
      </c>
      <c r="E934" s="38">
        <f t="shared" si="76"/>
        <v>66218</v>
      </c>
      <c r="F934" s="38"/>
      <c r="G934" s="38"/>
      <c r="H934" s="38"/>
      <c r="I934" s="38"/>
      <c r="J934" s="38">
        <f>+인건비!$E$17</f>
        <v>165545</v>
      </c>
      <c r="K934" s="38">
        <f>TRUNC(D934*J934)</f>
        <v>66218</v>
      </c>
      <c r="L934" s="23"/>
    </row>
    <row r="935" spans="1:12" ht="17.25" customHeight="1">
      <c r="A935" s="22" t="s">
        <v>764</v>
      </c>
      <c r="B935" s="23" t="s">
        <v>1341</v>
      </c>
      <c r="C935" s="23" t="s">
        <v>671</v>
      </c>
      <c r="D935" s="32">
        <v>2</v>
      </c>
      <c r="E935" s="38">
        <f t="shared" si="76"/>
        <v>60000</v>
      </c>
      <c r="F935" s="38"/>
      <c r="G935" s="38"/>
      <c r="H935" s="38">
        <f>+재료비!$K$188</f>
        <v>30000</v>
      </c>
      <c r="I935" s="38">
        <f>TRUNC(D935*H935)</f>
        <v>60000</v>
      </c>
      <c r="J935" s="38"/>
      <c r="K935" s="38"/>
      <c r="L935" s="23"/>
    </row>
    <row r="936" spans="1:12" ht="17.25" customHeight="1">
      <c r="A936" s="22" t="s">
        <v>353</v>
      </c>
      <c r="B936" s="23" t="s">
        <v>312</v>
      </c>
      <c r="C936" s="23" t="s">
        <v>671</v>
      </c>
      <c r="D936" s="32">
        <v>1</v>
      </c>
      <c r="E936" s="38">
        <f t="shared" si="76"/>
        <v>20724</v>
      </c>
      <c r="F936" s="38"/>
      <c r="G936" s="38"/>
      <c r="H936" s="38">
        <f>+재료비!$K$189</f>
        <v>20724</v>
      </c>
      <c r="I936" s="38">
        <f>TRUNC(D936*H936)</f>
        <v>20724</v>
      </c>
      <c r="J936" s="38"/>
      <c r="K936" s="38"/>
      <c r="L936" s="23"/>
    </row>
    <row r="937" spans="1:12" ht="17.25" customHeight="1">
      <c r="A937" s="22" t="s">
        <v>1335</v>
      </c>
      <c r="B937" s="23" t="s">
        <v>313</v>
      </c>
      <c r="C937" s="23" t="s">
        <v>665</v>
      </c>
      <c r="D937" s="32">
        <v>1</v>
      </c>
      <c r="E937" s="38">
        <f t="shared" si="76"/>
        <v>100000</v>
      </c>
      <c r="F937" s="38"/>
      <c r="G937" s="38"/>
      <c r="H937" s="38">
        <f>+재료비!$K$327</f>
        <v>100000</v>
      </c>
      <c r="I937" s="38">
        <f>TRUNC(D937*H937)</f>
        <v>100000</v>
      </c>
      <c r="J937" s="38"/>
      <c r="K937" s="38"/>
      <c r="L937" s="23"/>
    </row>
    <row r="938" spans="1:12" ht="17.25" customHeight="1">
      <c r="A938" s="22" t="s">
        <v>668</v>
      </c>
      <c r="B938" s="23" t="s">
        <v>1159</v>
      </c>
      <c r="C938" s="23" t="s">
        <v>666</v>
      </c>
      <c r="D938" s="32">
        <v>5</v>
      </c>
      <c r="E938" s="38">
        <f t="shared" si="76"/>
        <v>9036</v>
      </c>
      <c r="F938" s="38"/>
      <c r="G938" s="38"/>
      <c r="H938" s="38">
        <f>SUM(I935:I937)</f>
        <v>180724</v>
      </c>
      <c r="I938" s="38">
        <f>TRUNC(D938/100*H938)</f>
        <v>9036</v>
      </c>
      <c r="J938" s="38"/>
      <c r="K938" s="38"/>
      <c r="L938" s="23"/>
    </row>
    <row r="939" spans="1:12">
      <c r="A939" s="22" t="s">
        <v>701</v>
      </c>
      <c r="B939" s="23"/>
      <c r="C939" s="23"/>
      <c r="D939" s="32"/>
      <c r="E939" s="38">
        <f>SUM(E931:E938)</f>
        <v>369725</v>
      </c>
      <c r="F939" s="38"/>
      <c r="G939" s="38">
        <f>SUM(G931:G938)</f>
        <v>113747</v>
      </c>
      <c r="H939" s="38"/>
      <c r="I939" s="38">
        <f>SUM(I931:I938)</f>
        <v>189760</v>
      </c>
      <c r="J939" s="38"/>
      <c r="K939" s="38">
        <f>SUM(K931:K938)</f>
        <v>66218</v>
      </c>
      <c r="L939" s="29"/>
    </row>
    <row r="940" spans="1:12">
      <c r="A940" s="22"/>
      <c r="B940" s="23"/>
      <c r="C940" s="23"/>
      <c r="D940" s="32"/>
      <c r="E940" s="38"/>
      <c r="F940" s="38"/>
      <c r="G940" s="38"/>
      <c r="H940" s="38"/>
      <c r="I940" s="38"/>
      <c r="J940" s="38"/>
      <c r="K940" s="38"/>
      <c r="L940" s="29"/>
    </row>
    <row r="941" spans="1:12">
      <c r="A941" s="39" t="s">
        <v>682</v>
      </c>
      <c r="B941" s="33" t="s">
        <v>1164</v>
      </c>
      <c r="C941" s="34"/>
      <c r="D941" s="35">
        <f>+집계표!$G$2</f>
        <v>1.1000000000000001</v>
      </c>
      <c r="E941" s="40">
        <f>(G941+I941+K941)</f>
        <v>125121</v>
      </c>
      <c r="F941" s="40"/>
      <c r="G941" s="40"/>
      <c r="H941" s="40"/>
      <c r="I941" s="40"/>
      <c r="J941" s="40">
        <f>+G939</f>
        <v>113747</v>
      </c>
      <c r="K941" s="40">
        <f>TRUNC(D941*J941)</f>
        <v>125121</v>
      </c>
      <c r="L941" s="23"/>
    </row>
    <row r="942" spans="1:12">
      <c r="A942" s="39" t="s">
        <v>670</v>
      </c>
      <c r="B942" s="33" t="s">
        <v>425</v>
      </c>
      <c r="C942" s="34"/>
      <c r="D942" s="35">
        <f>+집계표!$H$2</f>
        <v>0.2</v>
      </c>
      <c r="E942" s="40">
        <f>(G942+I942+K942)</f>
        <v>47773</v>
      </c>
      <c r="F942" s="40"/>
      <c r="G942" s="40"/>
      <c r="H942" s="40"/>
      <c r="I942" s="40"/>
      <c r="J942" s="40">
        <f>+J941+K941</f>
        <v>238868</v>
      </c>
      <c r="K942" s="40">
        <f>TRUNC(D942*J942)</f>
        <v>47773</v>
      </c>
      <c r="L942" s="23"/>
    </row>
    <row r="943" spans="1:12">
      <c r="A943" s="39" t="s">
        <v>718</v>
      </c>
      <c r="B943" s="33"/>
      <c r="C943" s="34"/>
      <c r="D943" s="36"/>
      <c r="E943" s="40">
        <f>SUM(E939:E942)</f>
        <v>542619</v>
      </c>
      <c r="F943" s="40"/>
      <c r="G943" s="40">
        <f>SUM(G939:G942)</f>
        <v>113747</v>
      </c>
      <c r="H943" s="40"/>
      <c r="I943" s="40">
        <f>+I939</f>
        <v>189760</v>
      </c>
      <c r="J943" s="40"/>
      <c r="K943" s="40">
        <f>SUM(K939:K942)</f>
        <v>239112</v>
      </c>
      <c r="L943" s="23"/>
    </row>
    <row r="944" spans="1:12" ht="17.25" customHeight="1">
      <c r="A944" s="39"/>
      <c r="B944" s="30"/>
      <c r="C944" s="23"/>
      <c r="D944" s="32"/>
      <c r="E944" s="38"/>
      <c r="F944" s="38"/>
      <c r="G944" s="38"/>
      <c r="H944" s="53"/>
      <c r="I944" s="38"/>
      <c r="J944" s="38"/>
      <c r="K944" s="38"/>
      <c r="L944" s="23"/>
    </row>
    <row r="945" spans="1:12" ht="17.25" customHeight="1">
      <c r="A945" s="41" t="s">
        <v>504</v>
      </c>
      <c r="B945" s="37"/>
      <c r="C945" s="23"/>
      <c r="D945" s="23"/>
      <c r="E945" s="42"/>
      <c r="F945" s="54"/>
      <c r="G945" s="42"/>
      <c r="H945" s="54"/>
      <c r="I945" s="42"/>
      <c r="J945" s="54"/>
      <c r="K945" s="42"/>
      <c r="L945" s="28"/>
    </row>
    <row r="946" spans="1:12">
      <c r="A946" s="22" t="s">
        <v>1154</v>
      </c>
      <c r="B946" s="30"/>
      <c r="C946" s="23" t="s">
        <v>685</v>
      </c>
      <c r="D946" s="32">
        <v>0.2</v>
      </c>
      <c r="E946" s="38">
        <f t="shared" ref="E946:E953" si="77">+G946+I946+K946</f>
        <v>54583</v>
      </c>
      <c r="F946" s="38">
        <f>+인건비!$D$6</f>
        <v>272915</v>
      </c>
      <c r="G946" s="38">
        <f>TRUNC(D946*F946)</f>
        <v>54583</v>
      </c>
      <c r="H946" s="53"/>
      <c r="I946" s="53"/>
      <c r="J946" s="53"/>
      <c r="K946" s="53"/>
      <c r="L946" s="23"/>
    </row>
    <row r="947" spans="1:12">
      <c r="A947" s="22" t="s">
        <v>1181</v>
      </c>
      <c r="B947" s="30"/>
      <c r="C947" s="23" t="s">
        <v>685</v>
      </c>
      <c r="D947" s="32">
        <v>0.5</v>
      </c>
      <c r="E947" s="38">
        <f>+G947+I947+K947</f>
        <v>119129</v>
      </c>
      <c r="F947" s="38">
        <f>+인건비!$D$9</f>
        <v>238259</v>
      </c>
      <c r="G947" s="38">
        <f>TRUNC(D947*F947)</f>
        <v>119129</v>
      </c>
      <c r="H947" s="53"/>
      <c r="I947" s="53"/>
      <c r="J947" s="53"/>
      <c r="K947" s="53"/>
      <c r="L947" s="23"/>
    </row>
    <row r="948" spans="1:12">
      <c r="A948" s="22" t="s">
        <v>1167</v>
      </c>
      <c r="B948" s="30"/>
      <c r="C948" s="23" t="s">
        <v>685</v>
      </c>
      <c r="D948" s="32">
        <f>+D947</f>
        <v>0.5</v>
      </c>
      <c r="E948" s="38">
        <f>+G948+I948+K948</f>
        <v>97014</v>
      </c>
      <c r="F948" s="38">
        <f>+인건비!$D$10</f>
        <v>194029</v>
      </c>
      <c r="G948" s="38">
        <f>TRUNC(D948*F948)</f>
        <v>97014</v>
      </c>
      <c r="H948" s="53"/>
      <c r="I948" s="53"/>
      <c r="J948" s="53"/>
      <c r="K948" s="53"/>
      <c r="L948" s="23"/>
    </row>
    <row r="949" spans="1:12" ht="17.25" customHeight="1">
      <c r="A949" s="22" t="s">
        <v>1182</v>
      </c>
      <c r="B949" s="23"/>
      <c r="C949" s="23" t="s">
        <v>685</v>
      </c>
      <c r="D949" s="32">
        <v>1</v>
      </c>
      <c r="E949" s="38">
        <f t="shared" si="77"/>
        <v>165545</v>
      </c>
      <c r="F949" s="38"/>
      <c r="G949" s="38"/>
      <c r="H949" s="38"/>
      <c r="I949" s="38"/>
      <c r="J949" s="38">
        <f>+인건비!$E$17</f>
        <v>165545</v>
      </c>
      <c r="K949" s="38">
        <f>TRUNC(D949*J949)</f>
        <v>165545</v>
      </c>
      <c r="L949" s="23"/>
    </row>
    <row r="950" spans="1:12" ht="17.25" customHeight="1">
      <c r="A950" s="22" t="s">
        <v>2186</v>
      </c>
      <c r="B950" s="23" t="s">
        <v>1340</v>
      </c>
      <c r="C950" s="23" t="s">
        <v>671</v>
      </c>
      <c r="D950" s="32">
        <f>D949*20+1</f>
        <v>21</v>
      </c>
      <c r="E950" s="38">
        <f t="shared" si="77"/>
        <v>267309</v>
      </c>
      <c r="F950" s="38"/>
      <c r="G950" s="38"/>
      <c r="H950" s="38">
        <f>+재료비!$K$187</f>
        <v>12729</v>
      </c>
      <c r="I950" s="38">
        <f>TRUNC(D950*H950)</f>
        <v>267309</v>
      </c>
      <c r="J950" s="38"/>
      <c r="K950" s="38"/>
      <c r="L950" s="232" t="s">
        <v>154</v>
      </c>
    </row>
    <row r="951" spans="1:12" ht="17.25" customHeight="1">
      <c r="A951" s="22" t="s">
        <v>353</v>
      </c>
      <c r="B951" s="23" t="s">
        <v>312</v>
      </c>
      <c r="C951" s="23" t="s">
        <v>671</v>
      </c>
      <c r="D951" s="32">
        <f>D950</f>
        <v>21</v>
      </c>
      <c r="E951" s="38">
        <f t="shared" si="77"/>
        <v>435204</v>
      </c>
      <c r="F951" s="38"/>
      <c r="G951" s="38"/>
      <c r="H951" s="38">
        <f>+재료비!$K$189</f>
        <v>20724</v>
      </c>
      <c r="I951" s="38">
        <f>TRUNC(D951*H951)</f>
        <v>435204</v>
      </c>
      <c r="J951" s="38"/>
      <c r="K951" s="38"/>
      <c r="L951" s="232"/>
    </row>
    <row r="952" spans="1:12" ht="17.25" customHeight="1">
      <c r="A952" s="22" t="s">
        <v>1335</v>
      </c>
      <c r="B952" s="23" t="s">
        <v>313</v>
      </c>
      <c r="C952" s="23" t="s">
        <v>665</v>
      </c>
      <c r="D952" s="32">
        <v>1</v>
      </c>
      <c r="E952" s="38">
        <f t="shared" si="77"/>
        <v>100000</v>
      </c>
      <c r="F952" s="38"/>
      <c r="G952" s="38"/>
      <c r="H952" s="38">
        <f>+재료비!$K$327</f>
        <v>100000</v>
      </c>
      <c r="I952" s="38">
        <f>TRUNC(D952*H952)</f>
        <v>100000</v>
      </c>
      <c r="J952" s="38"/>
      <c r="K952" s="38"/>
      <c r="L952" s="23"/>
    </row>
    <row r="953" spans="1:12" ht="17.25" customHeight="1">
      <c r="A953" s="22" t="s">
        <v>668</v>
      </c>
      <c r="B953" s="23" t="s">
        <v>1159</v>
      </c>
      <c r="C953" s="23" t="s">
        <v>666</v>
      </c>
      <c r="D953" s="32">
        <v>5</v>
      </c>
      <c r="E953" s="38">
        <f t="shared" si="77"/>
        <v>5000</v>
      </c>
      <c r="F953" s="38"/>
      <c r="G953" s="38"/>
      <c r="H953" s="38">
        <f>SUM(I952:I952)</f>
        <v>100000</v>
      </c>
      <c r="I953" s="38">
        <f>TRUNC(D953/100*H953)</f>
        <v>5000</v>
      </c>
      <c r="J953" s="38"/>
      <c r="K953" s="38"/>
      <c r="L953" s="23"/>
    </row>
    <row r="954" spans="1:12">
      <c r="A954" s="22" t="s">
        <v>701</v>
      </c>
      <c r="B954" s="23"/>
      <c r="C954" s="23"/>
      <c r="D954" s="32"/>
      <c r="E954" s="38">
        <f>SUM(E946:E953)</f>
        <v>1243784</v>
      </c>
      <c r="F954" s="38"/>
      <c r="G954" s="38">
        <f>SUM(G946:G953)</f>
        <v>270726</v>
      </c>
      <c r="H954" s="38"/>
      <c r="I954" s="38">
        <f>SUM(I946:I953)</f>
        <v>807513</v>
      </c>
      <c r="J954" s="38"/>
      <c r="K954" s="38">
        <f>SUM(K946:K953)</f>
        <v>165545</v>
      </c>
      <c r="L954" s="29"/>
    </row>
    <row r="955" spans="1:12">
      <c r="A955" s="22"/>
      <c r="B955" s="23"/>
      <c r="C955" s="23"/>
      <c r="D955" s="32"/>
      <c r="E955" s="38"/>
      <c r="F955" s="38"/>
      <c r="G955" s="38"/>
      <c r="H955" s="38"/>
      <c r="I955" s="38"/>
      <c r="J955" s="38"/>
      <c r="K955" s="38"/>
      <c r="L955" s="29"/>
    </row>
    <row r="956" spans="1:12">
      <c r="A956" s="39" t="s">
        <v>682</v>
      </c>
      <c r="B956" s="33" t="s">
        <v>1164</v>
      </c>
      <c r="C956" s="34"/>
      <c r="D956" s="35">
        <f>+집계표!$G$2</f>
        <v>1.1000000000000001</v>
      </c>
      <c r="E956" s="40">
        <f>(G956+I956+K956)</f>
        <v>297798</v>
      </c>
      <c r="F956" s="40"/>
      <c r="G956" s="40"/>
      <c r="H956" s="40"/>
      <c r="I956" s="40"/>
      <c r="J956" s="40">
        <f>+G954</f>
        <v>270726</v>
      </c>
      <c r="K956" s="40">
        <f>TRUNC(D956*J956)</f>
        <v>297798</v>
      </c>
      <c r="L956" s="23"/>
    </row>
    <row r="957" spans="1:12">
      <c r="A957" s="39" t="s">
        <v>670</v>
      </c>
      <c r="B957" s="33" t="s">
        <v>425</v>
      </c>
      <c r="C957" s="34"/>
      <c r="D957" s="35">
        <f>+집계표!$H$2</f>
        <v>0.2</v>
      </c>
      <c r="E957" s="40">
        <f>(G957+I957+K957)</f>
        <v>113704</v>
      </c>
      <c r="F957" s="40"/>
      <c r="G957" s="40"/>
      <c r="H957" s="40"/>
      <c r="I957" s="40"/>
      <c r="J957" s="40">
        <f>+J956+K956</f>
        <v>568524</v>
      </c>
      <c r="K957" s="40">
        <f>TRUNC(D957*J957)</f>
        <v>113704</v>
      </c>
      <c r="L957" s="23"/>
    </row>
    <row r="958" spans="1:12">
      <c r="A958" s="39" t="s">
        <v>718</v>
      </c>
      <c r="B958" s="33"/>
      <c r="C958" s="34"/>
      <c r="D958" s="36"/>
      <c r="E958" s="40">
        <f>SUM(E954:E957)</f>
        <v>1655286</v>
      </c>
      <c r="F958" s="40"/>
      <c r="G958" s="40">
        <f>SUM(G954:G957)</f>
        <v>270726</v>
      </c>
      <c r="H958" s="40"/>
      <c r="I958" s="40">
        <f>+I954</f>
        <v>807513</v>
      </c>
      <c r="J958" s="40"/>
      <c r="K958" s="40">
        <f>SUM(K954:K957)</f>
        <v>577047</v>
      </c>
      <c r="L958" s="23"/>
    </row>
    <row r="959" spans="1:12" ht="17.25" customHeight="1">
      <c r="A959" s="39"/>
      <c r="B959" s="30"/>
      <c r="C959" s="23"/>
      <c r="D959" s="32"/>
      <c r="E959" s="38"/>
      <c r="F959" s="38"/>
      <c r="G959" s="38"/>
      <c r="H959" s="53"/>
      <c r="I959" s="38"/>
      <c r="J959" s="38"/>
      <c r="K959" s="38"/>
      <c r="L959" s="23"/>
    </row>
    <row r="960" spans="1:12" ht="17.25" customHeight="1">
      <c r="A960" s="41" t="s">
        <v>61</v>
      </c>
      <c r="B960" s="37"/>
      <c r="C960" s="23"/>
      <c r="D960" s="23"/>
      <c r="E960" s="42"/>
      <c r="F960" s="54"/>
      <c r="G960" s="42"/>
      <c r="H960" s="54"/>
      <c r="I960" s="42"/>
      <c r="J960" s="54"/>
      <c r="K960" s="42"/>
      <c r="L960" s="28"/>
    </row>
    <row r="961" spans="1:12">
      <c r="A961" s="22" t="s">
        <v>1154</v>
      </c>
      <c r="B961" s="30"/>
      <c r="C961" s="23" t="s">
        <v>685</v>
      </c>
      <c r="D961" s="32">
        <v>0.2</v>
      </c>
      <c r="E961" s="38">
        <f t="shared" ref="E961:E970" si="78">+G961+I961+K961</f>
        <v>54583</v>
      </c>
      <c r="F961" s="38">
        <f>+인건비!$D$6</f>
        <v>272915</v>
      </c>
      <c r="G961" s="38">
        <f>TRUNC(D961*F961)</f>
        <v>54583</v>
      </c>
      <c r="H961" s="53"/>
      <c r="I961" s="53"/>
      <c r="J961" s="53"/>
      <c r="K961" s="53"/>
      <c r="L961" s="23"/>
    </row>
    <row r="962" spans="1:12">
      <c r="A962" s="22" t="s">
        <v>1163</v>
      </c>
      <c r="B962" s="30"/>
      <c r="C962" s="23" t="s">
        <v>685</v>
      </c>
      <c r="D962" s="32">
        <v>0.8</v>
      </c>
      <c r="E962" s="38">
        <f t="shared" si="78"/>
        <v>170796</v>
      </c>
      <c r="F962" s="38">
        <f>+인건비!$D$7</f>
        <v>213496</v>
      </c>
      <c r="G962" s="38">
        <f>TRUNC(D962*F962)</f>
        <v>170796</v>
      </c>
      <c r="H962" s="53"/>
      <c r="I962" s="53"/>
      <c r="J962" s="53"/>
      <c r="K962" s="53"/>
      <c r="L962" s="23"/>
    </row>
    <row r="963" spans="1:12">
      <c r="A963" s="22" t="s">
        <v>1181</v>
      </c>
      <c r="B963" s="30"/>
      <c r="C963" s="23" t="s">
        <v>685</v>
      </c>
      <c r="D963" s="32">
        <v>1</v>
      </c>
      <c r="E963" s="38">
        <f t="shared" si="78"/>
        <v>238259</v>
      </c>
      <c r="F963" s="38">
        <f>+인건비!$D$9</f>
        <v>238259</v>
      </c>
      <c r="G963" s="38">
        <f>TRUNC(D963*F963)</f>
        <v>238259</v>
      </c>
      <c r="H963" s="53"/>
      <c r="I963" s="53"/>
      <c r="J963" s="53"/>
      <c r="K963" s="53"/>
      <c r="L963" s="23"/>
    </row>
    <row r="964" spans="1:12">
      <c r="A964" s="22" t="s">
        <v>1167</v>
      </c>
      <c r="B964" s="30"/>
      <c r="C964" s="23" t="s">
        <v>685</v>
      </c>
      <c r="D964" s="32">
        <f>+D963</f>
        <v>1</v>
      </c>
      <c r="E964" s="38">
        <f t="shared" si="78"/>
        <v>194029</v>
      </c>
      <c r="F964" s="38">
        <f>+인건비!$D$10</f>
        <v>194029</v>
      </c>
      <c r="G964" s="38">
        <f>TRUNC(D964*F964)</f>
        <v>194029</v>
      </c>
      <c r="H964" s="53"/>
      <c r="I964" s="53"/>
      <c r="J964" s="53"/>
      <c r="K964" s="53"/>
      <c r="L964" s="23"/>
    </row>
    <row r="965" spans="1:12" ht="17.25" customHeight="1">
      <c r="A965" s="22" t="s">
        <v>1182</v>
      </c>
      <c r="B965" s="23"/>
      <c r="C965" s="23" t="s">
        <v>685</v>
      </c>
      <c r="D965" s="32">
        <v>2</v>
      </c>
      <c r="E965" s="38">
        <f t="shared" si="78"/>
        <v>331090</v>
      </c>
      <c r="F965" s="38"/>
      <c r="G965" s="38"/>
      <c r="H965" s="38"/>
      <c r="I965" s="38"/>
      <c r="J965" s="38">
        <f>+인건비!$E$17</f>
        <v>165545</v>
      </c>
      <c r="K965" s="38">
        <f>TRUNC(D965*J965)</f>
        <v>331090</v>
      </c>
      <c r="L965" s="23"/>
    </row>
    <row r="966" spans="1:12" ht="17.25" customHeight="1">
      <c r="A966" s="22" t="s">
        <v>1358</v>
      </c>
      <c r="B966" s="23" t="s">
        <v>1368</v>
      </c>
      <c r="C966" s="23" t="s">
        <v>734</v>
      </c>
      <c r="D966" s="32">
        <v>1</v>
      </c>
      <c r="E966" s="38">
        <f t="shared" si="78"/>
        <v>1200000</v>
      </c>
      <c r="F966" s="38"/>
      <c r="G966" s="38"/>
      <c r="H966" s="38">
        <f>+재료비!$K$190</f>
        <v>1200000</v>
      </c>
      <c r="I966" s="38">
        <f>TRUNC(D966*H966)</f>
        <v>1200000</v>
      </c>
      <c r="J966" s="38"/>
      <c r="K966" s="38"/>
      <c r="L966" s="23"/>
    </row>
    <row r="967" spans="1:12" ht="17.25" customHeight="1">
      <c r="A967" s="22" t="s">
        <v>1342</v>
      </c>
      <c r="B967" s="23" t="s">
        <v>1364</v>
      </c>
      <c r="C967" s="23" t="s">
        <v>663</v>
      </c>
      <c r="D967" s="32">
        <v>4</v>
      </c>
      <c r="E967" s="38">
        <f t="shared" si="78"/>
        <v>800000</v>
      </c>
      <c r="F967" s="38"/>
      <c r="G967" s="38"/>
      <c r="H967" s="38">
        <f>+재료비!$K$191</f>
        <v>200000</v>
      </c>
      <c r="I967" s="38">
        <f>TRUNC(D967*H967)</f>
        <v>800000</v>
      </c>
      <c r="J967" s="38"/>
      <c r="K967" s="38"/>
      <c r="L967" s="23"/>
    </row>
    <row r="968" spans="1:12" ht="18" customHeight="1">
      <c r="A968" s="22" t="s">
        <v>1316</v>
      </c>
      <c r="B968" s="23" t="s">
        <v>1328</v>
      </c>
      <c r="C968" s="23" t="s">
        <v>671</v>
      </c>
      <c r="D968" s="32"/>
      <c r="E968" s="38">
        <f t="shared" si="78"/>
        <v>0</v>
      </c>
      <c r="F968" s="38"/>
      <c r="G968" s="38"/>
      <c r="H968" s="38">
        <f>+재료비!$K$329</f>
        <v>3000</v>
      </c>
      <c r="I968" s="38">
        <f>TRUNC(D968*H968)</f>
        <v>0</v>
      </c>
      <c r="J968" s="38"/>
      <c r="K968" s="38"/>
      <c r="L968" s="30" t="s">
        <v>1274</v>
      </c>
    </row>
    <row r="969" spans="1:12" ht="18" customHeight="1">
      <c r="A969" s="22" t="s">
        <v>765</v>
      </c>
      <c r="B969" s="23" t="s">
        <v>127</v>
      </c>
      <c r="C969" s="23" t="s">
        <v>671</v>
      </c>
      <c r="D969" s="32"/>
      <c r="E969" s="38">
        <f t="shared" si="78"/>
        <v>0</v>
      </c>
      <c r="F969" s="38"/>
      <c r="G969" s="38"/>
      <c r="H969" s="38">
        <f>+재료비!$K$333</f>
        <v>1270</v>
      </c>
      <c r="I969" s="38">
        <f>TRUNC(D969*H969)</f>
        <v>0</v>
      </c>
      <c r="J969" s="38"/>
      <c r="K969" s="38"/>
      <c r="L969" s="30" t="s">
        <v>1274</v>
      </c>
    </row>
    <row r="970" spans="1:12" ht="17.25" customHeight="1">
      <c r="A970" s="22" t="s">
        <v>668</v>
      </c>
      <c r="B970" s="23" t="s">
        <v>1159</v>
      </c>
      <c r="C970" s="23" t="s">
        <v>666</v>
      </c>
      <c r="D970" s="32">
        <v>5</v>
      </c>
      <c r="E970" s="38">
        <f t="shared" si="78"/>
        <v>100000</v>
      </c>
      <c r="F970" s="38"/>
      <c r="G970" s="38"/>
      <c r="H970" s="38">
        <f>SUM(I966:I969)</f>
        <v>2000000</v>
      </c>
      <c r="I970" s="38">
        <f>TRUNC(D970/100*H970)</f>
        <v>100000</v>
      </c>
      <c r="J970" s="38"/>
      <c r="K970" s="38"/>
      <c r="L970" s="23"/>
    </row>
    <row r="971" spans="1:12">
      <c r="A971" s="22" t="s">
        <v>701</v>
      </c>
      <c r="B971" s="23"/>
      <c r="C971" s="23"/>
      <c r="D971" s="32"/>
      <c r="E971" s="38">
        <f>SUM(E961:E970)</f>
        <v>3088757</v>
      </c>
      <c r="F971" s="38"/>
      <c r="G971" s="38">
        <f>SUM(G961:G970)</f>
        <v>657667</v>
      </c>
      <c r="H971" s="38"/>
      <c r="I971" s="38">
        <f>SUM(I961:I970)</f>
        <v>2100000</v>
      </c>
      <c r="J971" s="38"/>
      <c r="K971" s="38">
        <f>SUM(K961:K970)</f>
        <v>331090</v>
      </c>
      <c r="L971" s="29"/>
    </row>
    <row r="972" spans="1:12">
      <c r="A972" s="22"/>
      <c r="B972" s="23"/>
      <c r="C972" s="23"/>
      <c r="D972" s="32"/>
      <c r="E972" s="38"/>
      <c r="F972" s="38"/>
      <c r="G972" s="38"/>
      <c r="H972" s="38"/>
      <c r="I972" s="38"/>
      <c r="J972" s="38"/>
      <c r="K972" s="38"/>
      <c r="L972" s="29"/>
    </row>
    <row r="973" spans="1:12">
      <c r="A973" s="39" t="s">
        <v>682</v>
      </c>
      <c r="B973" s="33" t="s">
        <v>1164</v>
      </c>
      <c r="C973" s="34"/>
      <c r="D973" s="35">
        <f>+집계표!$G$2</f>
        <v>1.1000000000000001</v>
      </c>
      <c r="E973" s="40">
        <f>(G973+I973+K973)</f>
        <v>723433</v>
      </c>
      <c r="F973" s="40"/>
      <c r="G973" s="40"/>
      <c r="H973" s="40"/>
      <c r="I973" s="40"/>
      <c r="J973" s="40">
        <f>+G971</f>
        <v>657667</v>
      </c>
      <c r="K973" s="40">
        <f>TRUNC(D973*J973)</f>
        <v>723433</v>
      </c>
      <c r="L973" s="23"/>
    </row>
    <row r="974" spans="1:12">
      <c r="A974" s="39" t="s">
        <v>670</v>
      </c>
      <c r="B974" s="33" t="s">
        <v>425</v>
      </c>
      <c r="C974" s="34"/>
      <c r="D974" s="35">
        <f>+집계표!$H$2</f>
        <v>0.2</v>
      </c>
      <c r="E974" s="40">
        <f>(G974+I974+K974)</f>
        <v>276220</v>
      </c>
      <c r="F974" s="40"/>
      <c r="G974" s="40"/>
      <c r="H974" s="40"/>
      <c r="I974" s="40"/>
      <c r="J974" s="40">
        <f>+J973+K973</f>
        <v>1381100</v>
      </c>
      <c r="K974" s="40">
        <f>TRUNC(D974*J974)</f>
        <v>276220</v>
      </c>
      <c r="L974" s="23"/>
    </row>
    <row r="975" spans="1:12">
      <c r="A975" s="39" t="s">
        <v>718</v>
      </c>
      <c r="B975" s="33"/>
      <c r="C975" s="34"/>
      <c r="D975" s="36"/>
      <c r="E975" s="40">
        <f>SUM(E971:E974)</f>
        <v>4088410</v>
      </c>
      <c r="F975" s="40"/>
      <c r="G975" s="40">
        <f>SUM(G971:G974)</f>
        <v>657667</v>
      </c>
      <c r="H975" s="40"/>
      <c r="I975" s="40">
        <f>+I971</f>
        <v>2100000</v>
      </c>
      <c r="J975" s="40"/>
      <c r="K975" s="40">
        <f>SUM(K971:K974)</f>
        <v>1330743</v>
      </c>
      <c r="L975" s="23"/>
    </row>
    <row r="976" spans="1:12" ht="17.25" customHeight="1">
      <c r="A976" s="39"/>
      <c r="B976" s="30"/>
      <c r="C976" s="23"/>
      <c r="D976" s="32"/>
      <c r="E976" s="38"/>
      <c r="F976" s="38"/>
      <c r="G976" s="38"/>
      <c r="H976" s="53"/>
      <c r="I976" s="38"/>
      <c r="J976" s="38"/>
      <c r="K976" s="38"/>
      <c r="L976" s="23"/>
    </row>
    <row r="977" spans="1:12" ht="17.25" customHeight="1">
      <c r="A977" s="41" t="s">
        <v>102</v>
      </c>
      <c r="B977" s="37"/>
      <c r="C977" s="23"/>
      <c r="D977" s="23"/>
      <c r="E977" s="42"/>
      <c r="F977" s="54"/>
      <c r="G977" s="42"/>
      <c r="H977" s="54"/>
      <c r="I977" s="42"/>
      <c r="J977" s="54"/>
      <c r="K977" s="42"/>
      <c r="L977" s="28"/>
    </row>
    <row r="978" spans="1:12">
      <c r="A978" s="22" t="s">
        <v>1154</v>
      </c>
      <c r="B978" s="30"/>
      <c r="C978" s="23" t="s">
        <v>685</v>
      </c>
      <c r="D978" s="59">
        <v>0.25</v>
      </c>
      <c r="E978" s="38">
        <f t="shared" ref="E978:E987" si="79">+G978+I978+K978</f>
        <v>68228</v>
      </c>
      <c r="F978" s="38">
        <f>+인건비!$D$6</f>
        <v>272915</v>
      </c>
      <c r="G978" s="38">
        <f>TRUNC(D978*F978)</f>
        <v>68228</v>
      </c>
      <c r="H978" s="53"/>
      <c r="I978" s="53"/>
      <c r="J978" s="53"/>
      <c r="K978" s="53"/>
      <c r="L978" s="23"/>
    </row>
    <row r="979" spans="1:12">
      <c r="A979" s="22" t="s">
        <v>1163</v>
      </c>
      <c r="B979" s="30"/>
      <c r="C979" s="23" t="s">
        <v>685</v>
      </c>
      <c r="D979" s="32">
        <v>1</v>
      </c>
      <c r="E979" s="38">
        <f t="shared" si="79"/>
        <v>213496</v>
      </c>
      <c r="F979" s="38">
        <f>+인건비!$D$7</f>
        <v>213496</v>
      </c>
      <c r="G979" s="38">
        <f>TRUNC(D979*F979)</f>
        <v>213496</v>
      </c>
      <c r="H979" s="53"/>
      <c r="I979" s="53"/>
      <c r="J979" s="53"/>
      <c r="K979" s="53"/>
      <c r="L979" s="23"/>
    </row>
    <row r="980" spans="1:12">
      <c r="A980" s="22" t="s">
        <v>1181</v>
      </c>
      <c r="B980" s="30"/>
      <c r="C980" s="23" t="s">
        <v>685</v>
      </c>
      <c r="D980" s="32">
        <v>1.5</v>
      </c>
      <c r="E980" s="38">
        <f>+G980+I980+K980</f>
        <v>357388</v>
      </c>
      <c r="F980" s="38">
        <f>+인건비!$D$9</f>
        <v>238259</v>
      </c>
      <c r="G980" s="38">
        <f>TRUNC(D980*F980)</f>
        <v>357388</v>
      </c>
      <c r="H980" s="53"/>
      <c r="I980" s="53"/>
      <c r="J980" s="53"/>
      <c r="K980" s="53"/>
      <c r="L980" s="23"/>
    </row>
    <row r="981" spans="1:12">
      <c r="A981" s="22" t="s">
        <v>1167</v>
      </c>
      <c r="B981" s="30"/>
      <c r="C981" s="23" t="s">
        <v>685</v>
      </c>
      <c r="D981" s="32">
        <f>+D980</f>
        <v>1.5</v>
      </c>
      <c r="E981" s="38">
        <f>+G981+I981+K981</f>
        <v>291043</v>
      </c>
      <c r="F981" s="38">
        <f>+인건비!$D$10</f>
        <v>194029</v>
      </c>
      <c r="G981" s="38">
        <f>TRUNC(D981*F981)</f>
        <v>291043</v>
      </c>
      <c r="H981" s="53"/>
      <c r="I981" s="53"/>
      <c r="J981" s="53"/>
      <c r="K981" s="53"/>
      <c r="L981" s="23"/>
    </row>
    <row r="982" spans="1:12" ht="17.25" customHeight="1">
      <c r="A982" s="22" t="s">
        <v>1182</v>
      </c>
      <c r="B982" s="23"/>
      <c r="C982" s="23" t="s">
        <v>685</v>
      </c>
      <c r="D982" s="32">
        <v>3</v>
      </c>
      <c r="E982" s="38">
        <f t="shared" si="79"/>
        <v>496635</v>
      </c>
      <c r="F982" s="38"/>
      <c r="G982" s="38"/>
      <c r="H982" s="38"/>
      <c r="I982" s="38"/>
      <c r="J982" s="38">
        <f>+인건비!$E$17</f>
        <v>165545</v>
      </c>
      <c r="K982" s="38">
        <f>TRUNC(D982*J982)</f>
        <v>496635</v>
      </c>
      <c r="L982" s="23"/>
    </row>
    <row r="983" spans="1:12" ht="17.25" customHeight="1">
      <c r="A983" s="22" t="s">
        <v>1358</v>
      </c>
      <c r="B983" s="23" t="s">
        <v>1368</v>
      </c>
      <c r="C983" s="23" t="s">
        <v>734</v>
      </c>
      <c r="D983" s="32">
        <v>1</v>
      </c>
      <c r="E983" s="38">
        <f t="shared" si="79"/>
        <v>1200000</v>
      </c>
      <c r="F983" s="38"/>
      <c r="G983" s="38"/>
      <c r="H983" s="38">
        <f>+재료비!$K$190</f>
        <v>1200000</v>
      </c>
      <c r="I983" s="38">
        <f>TRUNC(D983*H983)</f>
        <v>1200000</v>
      </c>
      <c r="J983" s="38"/>
      <c r="K983" s="38"/>
      <c r="L983" s="23"/>
    </row>
    <row r="984" spans="1:12" ht="17.25" customHeight="1">
      <c r="A984" s="22" t="s">
        <v>1342</v>
      </c>
      <c r="B984" s="23" t="s">
        <v>314</v>
      </c>
      <c r="C984" s="23" t="s">
        <v>663</v>
      </c>
      <c r="D984" s="32">
        <v>4</v>
      </c>
      <c r="E984" s="38">
        <f t="shared" si="79"/>
        <v>400000</v>
      </c>
      <c r="F984" s="38"/>
      <c r="G984" s="38"/>
      <c r="H984" s="38">
        <f>+재료비!$K$192</f>
        <v>100000</v>
      </c>
      <c r="I984" s="38">
        <f>TRUNC(D984*H984)</f>
        <v>400000</v>
      </c>
      <c r="J984" s="38"/>
      <c r="K984" s="38"/>
      <c r="L984" s="23"/>
    </row>
    <row r="985" spans="1:12" ht="18" customHeight="1">
      <c r="A985" s="22" t="s">
        <v>1316</v>
      </c>
      <c r="B985" s="23" t="s">
        <v>1328</v>
      </c>
      <c r="C985" s="23" t="s">
        <v>671</v>
      </c>
      <c r="D985" s="32"/>
      <c r="E985" s="38">
        <f t="shared" si="79"/>
        <v>0</v>
      </c>
      <c r="F985" s="38"/>
      <c r="G985" s="38"/>
      <c r="H985" s="38">
        <f>+재료비!$K$329</f>
        <v>3000</v>
      </c>
      <c r="I985" s="38">
        <f>TRUNC(D985*H985)</f>
        <v>0</v>
      </c>
      <c r="J985" s="38"/>
      <c r="K985" s="38"/>
      <c r="L985" s="30" t="s">
        <v>1274</v>
      </c>
    </row>
    <row r="986" spans="1:12" ht="18" customHeight="1">
      <c r="A986" s="22" t="s">
        <v>765</v>
      </c>
      <c r="B986" s="23" t="s">
        <v>127</v>
      </c>
      <c r="C986" s="23" t="s">
        <v>671</v>
      </c>
      <c r="D986" s="32"/>
      <c r="E986" s="38">
        <f t="shared" si="79"/>
        <v>0</v>
      </c>
      <c r="F986" s="38"/>
      <c r="G986" s="38"/>
      <c r="H986" s="38">
        <f>+재료비!$K$333</f>
        <v>1270</v>
      </c>
      <c r="I986" s="38">
        <f>TRUNC(D986*H986)</f>
        <v>0</v>
      </c>
      <c r="J986" s="38"/>
      <c r="K986" s="38"/>
      <c r="L986" s="30" t="s">
        <v>1274</v>
      </c>
    </row>
    <row r="987" spans="1:12" ht="17.25" customHeight="1">
      <c r="A987" s="22" t="s">
        <v>668</v>
      </c>
      <c r="B987" s="23" t="s">
        <v>1159</v>
      </c>
      <c r="C987" s="23" t="s">
        <v>666</v>
      </c>
      <c r="D987" s="32">
        <v>5</v>
      </c>
      <c r="E987" s="38">
        <f t="shared" si="79"/>
        <v>80000</v>
      </c>
      <c r="F987" s="38"/>
      <c r="G987" s="38"/>
      <c r="H987" s="38">
        <f>SUM(I983:I986)</f>
        <v>1600000</v>
      </c>
      <c r="I987" s="38">
        <f>TRUNC(D987/100*H987)</f>
        <v>80000</v>
      </c>
      <c r="J987" s="38"/>
      <c r="K987" s="38"/>
      <c r="L987" s="23"/>
    </row>
    <row r="988" spans="1:12">
      <c r="A988" s="22" t="s">
        <v>701</v>
      </c>
      <c r="B988" s="23"/>
      <c r="C988" s="23"/>
      <c r="D988" s="32"/>
      <c r="E988" s="38">
        <f>SUM(E978:E987)</f>
        <v>3106790</v>
      </c>
      <c r="F988" s="38"/>
      <c r="G988" s="38">
        <f>SUM(G978:G987)</f>
        <v>930155</v>
      </c>
      <c r="H988" s="38"/>
      <c r="I988" s="38">
        <f>SUM(I978:I987)</f>
        <v>1680000</v>
      </c>
      <c r="J988" s="38"/>
      <c r="K988" s="38">
        <f>SUM(K978:K987)</f>
        <v>496635</v>
      </c>
      <c r="L988" s="29"/>
    </row>
    <row r="989" spans="1:12">
      <c r="A989" s="22"/>
      <c r="B989" s="23"/>
      <c r="C989" s="23"/>
      <c r="D989" s="32"/>
      <c r="E989" s="38"/>
      <c r="F989" s="38"/>
      <c r="G989" s="38"/>
      <c r="H989" s="38"/>
      <c r="I989" s="38"/>
      <c r="J989" s="38"/>
      <c r="K989" s="38"/>
      <c r="L989" s="29"/>
    </row>
    <row r="990" spans="1:12">
      <c r="A990" s="39" t="s">
        <v>682</v>
      </c>
      <c r="B990" s="33" t="s">
        <v>1164</v>
      </c>
      <c r="C990" s="34"/>
      <c r="D990" s="35">
        <f>+집계표!$G$2</f>
        <v>1.1000000000000001</v>
      </c>
      <c r="E990" s="40">
        <f>(G990+I990+K990)</f>
        <v>1023170</v>
      </c>
      <c r="F990" s="40"/>
      <c r="G990" s="40"/>
      <c r="H990" s="40"/>
      <c r="I990" s="40"/>
      <c r="J990" s="40">
        <f>+G988</f>
        <v>930155</v>
      </c>
      <c r="K990" s="40">
        <f>TRUNC(D990*J990)</f>
        <v>1023170</v>
      </c>
      <c r="L990" s="23"/>
    </row>
    <row r="991" spans="1:12">
      <c r="A991" s="39" t="s">
        <v>670</v>
      </c>
      <c r="B991" s="33" t="s">
        <v>425</v>
      </c>
      <c r="C991" s="34"/>
      <c r="D991" s="35">
        <f>+집계표!$H$2</f>
        <v>0.2</v>
      </c>
      <c r="E991" s="40">
        <f>(G991+I991+K991)</f>
        <v>390665</v>
      </c>
      <c r="F991" s="40"/>
      <c r="G991" s="40"/>
      <c r="H991" s="40"/>
      <c r="I991" s="40"/>
      <c r="J991" s="40">
        <f>+J990+K990</f>
        <v>1953325</v>
      </c>
      <c r="K991" s="40">
        <f>TRUNC(D991*J991)</f>
        <v>390665</v>
      </c>
      <c r="L991" s="23"/>
    </row>
    <row r="992" spans="1:12">
      <c r="A992" s="39" t="s">
        <v>718</v>
      </c>
      <c r="B992" s="33"/>
      <c r="C992" s="34"/>
      <c r="D992" s="36"/>
      <c r="E992" s="40">
        <f>SUM(E988:E991)</f>
        <v>4520625</v>
      </c>
      <c r="F992" s="40"/>
      <c r="G992" s="40">
        <f>SUM(G988:G991)</f>
        <v>930155</v>
      </c>
      <c r="H992" s="40"/>
      <c r="I992" s="40">
        <f>+I988</f>
        <v>1680000</v>
      </c>
      <c r="J992" s="40"/>
      <c r="K992" s="40">
        <f>SUM(K988:K991)</f>
        <v>1910470</v>
      </c>
      <c r="L992" s="23"/>
    </row>
    <row r="993" spans="1:12" ht="17.25" customHeight="1">
      <c r="A993" s="39"/>
      <c r="B993" s="30"/>
      <c r="C993" s="23"/>
      <c r="D993" s="32"/>
      <c r="E993" s="38"/>
      <c r="F993" s="38"/>
      <c r="G993" s="38"/>
      <c r="H993" s="53"/>
      <c r="I993" s="38"/>
      <c r="J993" s="38"/>
      <c r="K993" s="38"/>
      <c r="L993" s="23"/>
    </row>
    <row r="994" spans="1:12" ht="17.25" customHeight="1">
      <c r="A994" s="41" t="s">
        <v>371</v>
      </c>
      <c r="B994" s="37"/>
      <c r="C994" s="23"/>
      <c r="D994" s="23"/>
      <c r="E994" s="42"/>
      <c r="F994" s="54"/>
      <c r="G994" s="42"/>
      <c r="H994" s="54"/>
      <c r="I994" s="42"/>
      <c r="J994" s="54"/>
      <c r="K994" s="42"/>
      <c r="L994" s="28"/>
    </row>
    <row r="995" spans="1:12">
      <c r="A995" s="22" t="s">
        <v>1154</v>
      </c>
      <c r="B995" s="30"/>
      <c r="C995" s="23" t="s">
        <v>685</v>
      </c>
      <c r="D995" s="32">
        <v>0.2</v>
      </c>
      <c r="E995" s="38">
        <f t="shared" ref="E995:E1007" si="80">+G995+I995+K995</f>
        <v>54583</v>
      </c>
      <c r="F995" s="38">
        <f>+인건비!$D$6</f>
        <v>272915</v>
      </c>
      <c r="G995" s="38">
        <f>TRUNC(D995*F995)</f>
        <v>54583</v>
      </c>
      <c r="H995" s="53"/>
      <c r="I995" s="53"/>
      <c r="J995" s="53"/>
      <c r="K995" s="53"/>
      <c r="L995" s="23"/>
    </row>
    <row r="996" spans="1:12">
      <c r="A996" s="22" t="s">
        <v>1181</v>
      </c>
      <c r="B996" s="30"/>
      <c r="C996" s="23" t="s">
        <v>685</v>
      </c>
      <c r="D996" s="32">
        <v>1</v>
      </c>
      <c r="E996" s="38">
        <f>+G996+I996+K996</f>
        <v>238259</v>
      </c>
      <c r="F996" s="38">
        <f>+인건비!$D$9</f>
        <v>238259</v>
      </c>
      <c r="G996" s="38">
        <f>TRUNC(D996*F996)</f>
        <v>238259</v>
      </c>
      <c r="H996" s="53"/>
      <c r="I996" s="53"/>
      <c r="J996" s="53"/>
      <c r="K996" s="53"/>
      <c r="L996" s="23"/>
    </row>
    <row r="997" spans="1:12">
      <c r="A997" s="22" t="s">
        <v>1167</v>
      </c>
      <c r="B997" s="30"/>
      <c r="C997" s="23" t="s">
        <v>685</v>
      </c>
      <c r="D997" s="32">
        <f>+D996</f>
        <v>1</v>
      </c>
      <c r="E997" s="38">
        <f>+G997+I997+K997</f>
        <v>194029</v>
      </c>
      <c r="F997" s="38">
        <f>+인건비!$D$10</f>
        <v>194029</v>
      </c>
      <c r="G997" s="38">
        <f>TRUNC(D997*F997)</f>
        <v>194029</v>
      </c>
      <c r="H997" s="53"/>
      <c r="I997" s="53"/>
      <c r="J997" s="53"/>
      <c r="K997" s="53"/>
      <c r="L997" s="23"/>
    </row>
    <row r="998" spans="1:12" ht="17.25" customHeight="1">
      <c r="A998" s="22" t="s">
        <v>1182</v>
      </c>
      <c r="B998" s="23"/>
      <c r="C998" s="23" t="s">
        <v>685</v>
      </c>
      <c r="D998" s="32">
        <v>2</v>
      </c>
      <c r="E998" s="38">
        <f t="shared" si="80"/>
        <v>331090</v>
      </c>
      <c r="F998" s="38"/>
      <c r="G998" s="38"/>
      <c r="H998" s="38"/>
      <c r="I998" s="38"/>
      <c r="J998" s="38">
        <f>+인건비!$E$17</f>
        <v>165545</v>
      </c>
      <c r="K998" s="38">
        <f>TRUNC(D998*J998)</f>
        <v>331090</v>
      </c>
      <c r="L998" s="23"/>
    </row>
    <row r="999" spans="1:12" ht="17.25" customHeight="1">
      <c r="A999" s="22" t="s">
        <v>315</v>
      </c>
      <c r="B999" s="23"/>
      <c r="C999" s="23" t="s">
        <v>665</v>
      </c>
      <c r="D999" s="32">
        <v>1</v>
      </c>
      <c r="E999" s="38">
        <f t="shared" si="80"/>
        <v>3000000</v>
      </c>
      <c r="F999" s="38"/>
      <c r="G999" s="38"/>
      <c r="H999" s="38">
        <f>+재료비!$K$193</f>
        <v>3000000</v>
      </c>
      <c r="I999" s="38">
        <f t="shared" ref="I999:I1006" si="81">TRUNC(D999*H999)</f>
        <v>3000000</v>
      </c>
      <c r="J999" s="38"/>
      <c r="K999" s="38"/>
      <c r="L999" s="23"/>
    </row>
    <row r="1000" spans="1:12" ht="17.25" customHeight="1">
      <c r="A1000" s="22" t="s">
        <v>1316</v>
      </c>
      <c r="B1000" s="23" t="s">
        <v>1328</v>
      </c>
      <c r="C1000" s="23" t="s">
        <v>671</v>
      </c>
      <c r="D1000" s="32"/>
      <c r="E1000" s="38">
        <f t="shared" si="80"/>
        <v>0</v>
      </c>
      <c r="F1000" s="38"/>
      <c r="G1000" s="38"/>
      <c r="H1000" s="38">
        <f>+재료비!$K$329</f>
        <v>3000</v>
      </c>
      <c r="I1000" s="38">
        <f t="shared" si="81"/>
        <v>0</v>
      </c>
      <c r="J1000" s="38"/>
      <c r="K1000" s="38"/>
      <c r="L1000" s="30" t="s">
        <v>1274</v>
      </c>
    </row>
    <row r="1001" spans="1:12" ht="18" customHeight="1">
      <c r="A1001" s="22" t="s">
        <v>765</v>
      </c>
      <c r="B1001" s="23" t="s">
        <v>127</v>
      </c>
      <c r="C1001" s="23" t="s">
        <v>671</v>
      </c>
      <c r="D1001" s="32"/>
      <c r="E1001" s="38">
        <f t="shared" si="80"/>
        <v>0</v>
      </c>
      <c r="F1001" s="38"/>
      <c r="G1001" s="38"/>
      <c r="H1001" s="38">
        <f>+재료비!$K$333</f>
        <v>1270</v>
      </c>
      <c r="I1001" s="38">
        <f t="shared" si="81"/>
        <v>0</v>
      </c>
      <c r="J1001" s="38"/>
      <c r="K1001" s="38"/>
      <c r="L1001" s="30" t="s">
        <v>1274</v>
      </c>
    </row>
    <row r="1002" spans="1:12" ht="17.25" customHeight="1">
      <c r="A1002" s="22" t="s">
        <v>1343</v>
      </c>
      <c r="B1002" s="23" t="s">
        <v>1344</v>
      </c>
      <c r="C1002" s="23" t="s">
        <v>665</v>
      </c>
      <c r="D1002" s="32">
        <v>1</v>
      </c>
      <c r="E1002" s="38">
        <f>+G1002+I1002+K1002</f>
        <v>80000</v>
      </c>
      <c r="F1002" s="38"/>
      <c r="G1002" s="38"/>
      <c r="H1002" s="38">
        <f>+재료비!$K$194</f>
        <v>80000</v>
      </c>
      <c r="I1002" s="38">
        <f t="shared" si="81"/>
        <v>80000</v>
      </c>
      <c r="J1002" s="38"/>
      <c r="K1002" s="38"/>
      <c r="L1002" s="23"/>
    </row>
    <row r="1003" spans="1:12" ht="17.25" customHeight="1">
      <c r="A1003" s="22" t="s">
        <v>752</v>
      </c>
      <c r="B1003" s="23" t="s">
        <v>39</v>
      </c>
      <c r="C1003" s="23" t="s">
        <v>665</v>
      </c>
      <c r="D1003" s="32">
        <v>1</v>
      </c>
      <c r="E1003" s="38">
        <f>+G1003+I1003+K1003</f>
        <v>100000</v>
      </c>
      <c r="F1003" s="38"/>
      <c r="G1003" s="38"/>
      <c r="H1003" s="38">
        <f>+재료비!$K$195</f>
        <v>100000</v>
      </c>
      <c r="I1003" s="38">
        <f t="shared" si="81"/>
        <v>100000</v>
      </c>
      <c r="J1003" s="38"/>
      <c r="K1003" s="38"/>
      <c r="L1003" s="23"/>
    </row>
    <row r="1004" spans="1:12" ht="17.25" customHeight="1">
      <c r="A1004" s="22" t="s">
        <v>1342</v>
      </c>
      <c r="B1004" s="23" t="s">
        <v>316</v>
      </c>
      <c r="C1004" s="23" t="s">
        <v>665</v>
      </c>
      <c r="D1004" s="32">
        <v>1</v>
      </c>
      <c r="E1004" s="38">
        <f>+G1004+I1004+K1004</f>
        <v>100000</v>
      </c>
      <c r="F1004" s="38"/>
      <c r="G1004" s="38"/>
      <c r="H1004" s="38">
        <f>+재료비!$K$197</f>
        <v>100000</v>
      </c>
      <c r="I1004" s="38">
        <f t="shared" si="81"/>
        <v>100000</v>
      </c>
      <c r="J1004" s="38"/>
      <c r="K1004" s="38"/>
      <c r="L1004" s="23"/>
    </row>
    <row r="1005" spans="1:12" ht="17.25" customHeight="1">
      <c r="A1005" s="22" t="s">
        <v>1365</v>
      </c>
      <c r="B1005" s="23" t="s">
        <v>1362</v>
      </c>
      <c r="C1005" s="23" t="s">
        <v>671</v>
      </c>
      <c r="D1005" s="32">
        <v>20</v>
      </c>
      <c r="E1005" s="38">
        <f>+G1005+I1005+K1005</f>
        <v>200000</v>
      </c>
      <c r="F1005" s="38"/>
      <c r="G1005" s="38"/>
      <c r="H1005" s="38">
        <f>+재료비!$K$199</f>
        <v>10000</v>
      </c>
      <c r="I1005" s="38">
        <f t="shared" si="81"/>
        <v>200000</v>
      </c>
      <c r="J1005" s="38"/>
      <c r="K1005" s="38"/>
      <c r="L1005" s="232" t="s">
        <v>155</v>
      </c>
    </row>
    <row r="1006" spans="1:12" ht="17.25" customHeight="1">
      <c r="A1006" s="22" t="s">
        <v>1361</v>
      </c>
      <c r="B1006" s="23" t="s">
        <v>1345</v>
      </c>
      <c r="C1006" s="23" t="s">
        <v>671</v>
      </c>
      <c r="D1006" s="32">
        <f>D999*20</f>
        <v>20</v>
      </c>
      <c r="E1006" s="38">
        <f>+G1006+I1006+K1006</f>
        <v>68000</v>
      </c>
      <c r="F1006" s="38"/>
      <c r="G1006" s="38"/>
      <c r="H1006" s="38">
        <f>+재료비!$K$200</f>
        <v>3400</v>
      </c>
      <c r="I1006" s="38">
        <f t="shared" si="81"/>
        <v>68000</v>
      </c>
      <c r="J1006" s="38"/>
      <c r="K1006" s="38"/>
      <c r="L1006" s="232"/>
    </row>
    <row r="1007" spans="1:12" ht="17.25" customHeight="1">
      <c r="A1007" s="22" t="s">
        <v>668</v>
      </c>
      <c r="B1007" s="23" t="s">
        <v>1159</v>
      </c>
      <c r="C1007" s="23" t="s">
        <v>666</v>
      </c>
      <c r="D1007" s="32">
        <v>5</v>
      </c>
      <c r="E1007" s="38">
        <f t="shared" si="80"/>
        <v>177400</v>
      </c>
      <c r="F1007" s="38"/>
      <c r="G1007" s="38"/>
      <c r="H1007" s="38">
        <f>SUM(I999:I1006)</f>
        <v>3548000</v>
      </c>
      <c r="I1007" s="38">
        <f>TRUNC(D1007/100*H1007)</f>
        <v>177400</v>
      </c>
      <c r="J1007" s="38"/>
      <c r="K1007" s="38"/>
      <c r="L1007" s="23"/>
    </row>
    <row r="1008" spans="1:12">
      <c r="A1008" s="22" t="s">
        <v>701</v>
      </c>
      <c r="B1008" s="23"/>
      <c r="C1008" s="23"/>
      <c r="D1008" s="32"/>
      <c r="E1008" s="38">
        <f>SUM(E995:E1007)</f>
        <v>4543361</v>
      </c>
      <c r="F1008" s="38"/>
      <c r="G1008" s="38">
        <f>SUM(G995:G1007)</f>
        <v>486871</v>
      </c>
      <c r="H1008" s="38"/>
      <c r="I1008" s="38">
        <f>SUM(I995:I1007)</f>
        <v>3725400</v>
      </c>
      <c r="J1008" s="38"/>
      <c r="K1008" s="38">
        <f>SUM(K995:K1007)</f>
        <v>331090</v>
      </c>
      <c r="L1008" s="29"/>
    </row>
    <row r="1009" spans="1:12">
      <c r="A1009" s="22"/>
      <c r="B1009" s="23"/>
      <c r="C1009" s="23"/>
      <c r="D1009" s="32"/>
      <c r="E1009" s="38"/>
      <c r="F1009" s="38"/>
      <c r="G1009" s="38"/>
      <c r="H1009" s="38"/>
      <c r="I1009" s="38"/>
      <c r="J1009" s="38"/>
      <c r="K1009" s="38"/>
      <c r="L1009" s="29"/>
    </row>
    <row r="1010" spans="1:12">
      <c r="A1010" s="39" t="s">
        <v>682</v>
      </c>
      <c r="B1010" s="33" t="s">
        <v>1164</v>
      </c>
      <c r="C1010" s="34"/>
      <c r="D1010" s="35">
        <f>+집계표!$G$2</f>
        <v>1.1000000000000001</v>
      </c>
      <c r="E1010" s="40">
        <f>(G1010+I1010+K1010)</f>
        <v>535558</v>
      </c>
      <c r="F1010" s="40"/>
      <c r="G1010" s="40"/>
      <c r="H1010" s="40"/>
      <c r="I1010" s="40"/>
      <c r="J1010" s="40">
        <f>+G1008</f>
        <v>486871</v>
      </c>
      <c r="K1010" s="40">
        <f>TRUNC(D1010*J1010)</f>
        <v>535558</v>
      </c>
      <c r="L1010" s="23"/>
    </row>
    <row r="1011" spans="1:12">
      <c r="A1011" s="39" t="s">
        <v>670</v>
      </c>
      <c r="B1011" s="33" t="s">
        <v>425</v>
      </c>
      <c r="C1011" s="34"/>
      <c r="D1011" s="35">
        <f>+집계표!$H$2</f>
        <v>0.2</v>
      </c>
      <c r="E1011" s="40">
        <f>(G1011+I1011+K1011)</f>
        <v>204485</v>
      </c>
      <c r="F1011" s="40"/>
      <c r="G1011" s="40"/>
      <c r="H1011" s="40"/>
      <c r="I1011" s="40"/>
      <c r="J1011" s="40">
        <f>+J1010+K1010</f>
        <v>1022429</v>
      </c>
      <c r="K1011" s="40">
        <f>TRUNC(D1011*J1011)</f>
        <v>204485</v>
      </c>
      <c r="L1011" s="23"/>
    </row>
    <row r="1012" spans="1:12">
      <c r="A1012" s="39" t="s">
        <v>718</v>
      </c>
      <c r="B1012" s="33"/>
      <c r="C1012" s="34"/>
      <c r="D1012" s="36"/>
      <c r="E1012" s="40">
        <f>SUM(E1008:E1011)</f>
        <v>5283404</v>
      </c>
      <c r="F1012" s="40"/>
      <c r="G1012" s="40">
        <f>SUM(G1008:G1011)</f>
        <v>486871</v>
      </c>
      <c r="H1012" s="40"/>
      <c r="I1012" s="40">
        <f>+I1008</f>
        <v>3725400</v>
      </c>
      <c r="J1012" s="40"/>
      <c r="K1012" s="40">
        <f>SUM(K1008:K1011)</f>
        <v>1071133</v>
      </c>
      <c r="L1012" s="23"/>
    </row>
    <row r="1013" spans="1:12" ht="17.25" customHeight="1">
      <c r="A1013" s="39"/>
      <c r="B1013" s="30"/>
      <c r="C1013" s="23"/>
      <c r="D1013" s="32"/>
      <c r="E1013" s="38"/>
      <c r="F1013" s="38"/>
      <c r="G1013" s="38"/>
      <c r="H1013" s="53"/>
      <c r="I1013" s="38"/>
      <c r="J1013" s="38"/>
      <c r="K1013" s="38"/>
      <c r="L1013" s="23"/>
    </row>
    <row r="1014" spans="1:12" ht="17.25" customHeight="1">
      <c r="A1014" s="41" t="s">
        <v>527</v>
      </c>
      <c r="B1014" s="37"/>
      <c r="C1014" s="23"/>
      <c r="D1014" s="23"/>
      <c r="E1014" s="42"/>
      <c r="F1014" s="54"/>
      <c r="G1014" s="42"/>
      <c r="H1014" s="54"/>
      <c r="I1014" s="42"/>
      <c r="J1014" s="54"/>
      <c r="K1014" s="42"/>
      <c r="L1014" s="28"/>
    </row>
    <row r="1015" spans="1:12">
      <c r="A1015" s="22" t="s">
        <v>1154</v>
      </c>
      <c r="B1015" s="30"/>
      <c r="C1015" s="23" t="s">
        <v>685</v>
      </c>
      <c r="D1015" s="32">
        <v>0.3</v>
      </c>
      <c r="E1015" s="38">
        <f t="shared" ref="E1015:E1027" si="82">+G1015+I1015+K1015</f>
        <v>81874</v>
      </c>
      <c r="F1015" s="38">
        <f>+인건비!$D$6</f>
        <v>272915</v>
      </c>
      <c r="G1015" s="38">
        <f>TRUNC(D1015*F1015)</f>
        <v>81874</v>
      </c>
      <c r="H1015" s="53"/>
      <c r="I1015" s="53"/>
      <c r="J1015" s="53"/>
      <c r="K1015" s="53"/>
      <c r="L1015" s="23"/>
    </row>
    <row r="1016" spans="1:12">
      <c r="A1016" s="22" t="s">
        <v>1181</v>
      </c>
      <c r="B1016" s="30"/>
      <c r="C1016" s="23" t="s">
        <v>685</v>
      </c>
      <c r="D1016" s="32">
        <v>1.5</v>
      </c>
      <c r="E1016" s="38">
        <f>+G1016+I1016+K1016</f>
        <v>357388</v>
      </c>
      <c r="F1016" s="38">
        <f>+인건비!$D$9</f>
        <v>238259</v>
      </c>
      <c r="G1016" s="38">
        <f>TRUNC(D1016*F1016)</f>
        <v>357388</v>
      </c>
      <c r="H1016" s="53"/>
      <c r="I1016" s="53"/>
      <c r="J1016" s="53"/>
      <c r="K1016" s="53"/>
      <c r="L1016" s="23"/>
    </row>
    <row r="1017" spans="1:12">
      <c r="A1017" s="22" t="s">
        <v>1167</v>
      </c>
      <c r="B1017" s="30"/>
      <c r="C1017" s="23" t="s">
        <v>685</v>
      </c>
      <c r="D1017" s="32">
        <f>+D1016</f>
        <v>1.5</v>
      </c>
      <c r="E1017" s="38">
        <f>+G1017+I1017+K1017</f>
        <v>291043</v>
      </c>
      <c r="F1017" s="38">
        <f>+인건비!$D$10</f>
        <v>194029</v>
      </c>
      <c r="G1017" s="38">
        <f>TRUNC(D1017*F1017)</f>
        <v>291043</v>
      </c>
      <c r="H1017" s="53"/>
      <c r="I1017" s="53"/>
      <c r="J1017" s="53"/>
      <c r="K1017" s="53"/>
      <c r="L1017" s="23"/>
    </row>
    <row r="1018" spans="1:12" ht="17.25" customHeight="1">
      <c r="A1018" s="22" t="s">
        <v>1182</v>
      </c>
      <c r="B1018" s="23"/>
      <c r="C1018" s="23" t="s">
        <v>685</v>
      </c>
      <c r="D1018" s="32">
        <v>3</v>
      </c>
      <c r="E1018" s="38">
        <f t="shared" si="82"/>
        <v>496635</v>
      </c>
      <c r="F1018" s="38"/>
      <c r="G1018" s="38"/>
      <c r="H1018" s="38"/>
      <c r="I1018" s="38"/>
      <c r="J1018" s="38">
        <f>+인건비!$E$17</f>
        <v>165545</v>
      </c>
      <c r="K1018" s="38">
        <f>TRUNC(D1018*J1018)</f>
        <v>496635</v>
      </c>
      <c r="L1018" s="23"/>
    </row>
    <row r="1019" spans="1:12" ht="17.25" customHeight="1">
      <c r="A1019" s="22" t="s">
        <v>315</v>
      </c>
      <c r="B1019" s="23"/>
      <c r="C1019" s="23" t="s">
        <v>665</v>
      </c>
      <c r="D1019" s="32">
        <v>1</v>
      </c>
      <c r="E1019" s="38">
        <f t="shared" si="82"/>
        <v>3000000</v>
      </c>
      <c r="F1019" s="38"/>
      <c r="G1019" s="38"/>
      <c r="H1019" s="38">
        <f>+재료비!$K$193</f>
        <v>3000000</v>
      </c>
      <c r="I1019" s="38">
        <f t="shared" ref="I1019:I1026" si="83">TRUNC(D1019*H1019)</f>
        <v>3000000</v>
      </c>
      <c r="J1019" s="38"/>
      <c r="K1019" s="38"/>
      <c r="L1019" s="23"/>
    </row>
    <row r="1020" spans="1:12" ht="17.25" customHeight="1">
      <c r="A1020" s="22" t="s">
        <v>1316</v>
      </c>
      <c r="B1020" s="23" t="s">
        <v>1328</v>
      </c>
      <c r="C1020" s="23" t="s">
        <v>671</v>
      </c>
      <c r="D1020" s="32"/>
      <c r="E1020" s="38">
        <f t="shared" si="82"/>
        <v>0</v>
      </c>
      <c r="F1020" s="38"/>
      <c r="G1020" s="38"/>
      <c r="H1020" s="38">
        <f>+재료비!$K$329</f>
        <v>3000</v>
      </c>
      <c r="I1020" s="38">
        <f t="shared" si="83"/>
        <v>0</v>
      </c>
      <c r="J1020" s="38"/>
      <c r="K1020" s="38"/>
      <c r="L1020" s="30" t="s">
        <v>1274</v>
      </c>
    </row>
    <row r="1021" spans="1:12" ht="18" customHeight="1">
      <c r="A1021" s="22" t="s">
        <v>765</v>
      </c>
      <c r="B1021" s="23" t="s">
        <v>127</v>
      </c>
      <c r="C1021" s="23" t="s">
        <v>671</v>
      </c>
      <c r="D1021" s="32"/>
      <c r="E1021" s="38">
        <f t="shared" si="82"/>
        <v>0</v>
      </c>
      <c r="F1021" s="38"/>
      <c r="G1021" s="38"/>
      <c r="H1021" s="38">
        <f>+재료비!$K$333</f>
        <v>1270</v>
      </c>
      <c r="I1021" s="38">
        <f>TRUNC(D1021*H1021)</f>
        <v>0</v>
      </c>
      <c r="J1021" s="38"/>
      <c r="K1021" s="38"/>
      <c r="L1021" s="30" t="s">
        <v>1274</v>
      </c>
    </row>
    <row r="1022" spans="1:12" ht="17.25" customHeight="1">
      <c r="A1022" s="22" t="s">
        <v>1343</v>
      </c>
      <c r="B1022" s="23"/>
      <c r="C1022" s="23" t="s">
        <v>665</v>
      </c>
      <c r="D1022" s="32">
        <v>1</v>
      </c>
      <c r="E1022" s="38">
        <f t="shared" si="82"/>
        <v>80000</v>
      </c>
      <c r="F1022" s="38"/>
      <c r="G1022" s="38"/>
      <c r="H1022" s="38">
        <f>+재료비!$K$194</f>
        <v>80000</v>
      </c>
      <c r="I1022" s="38">
        <f t="shared" si="83"/>
        <v>80000</v>
      </c>
      <c r="J1022" s="38"/>
      <c r="K1022" s="38"/>
      <c r="L1022" s="23"/>
    </row>
    <row r="1023" spans="1:12" ht="17.25" customHeight="1">
      <c r="A1023" s="22" t="s">
        <v>752</v>
      </c>
      <c r="B1023" s="23" t="s">
        <v>156</v>
      </c>
      <c r="C1023" s="23" t="s">
        <v>665</v>
      </c>
      <c r="D1023" s="32">
        <v>1</v>
      </c>
      <c r="E1023" s="38">
        <f t="shared" si="82"/>
        <v>240000</v>
      </c>
      <c r="F1023" s="38"/>
      <c r="G1023" s="38"/>
      <c r="H1023" s="38">
        <f>+재료비!$K$196</f>
        <v>240000</v>
      </c>
      <c r="I1023" s="38">
        <f t="shared" si="83"/>
        <v>240000</v>
      </c>
      <c r="J1023" s="38"/>
      <c r="K1023" s="38"/>
      <c r="L1023" s="23"/>
    </row>
    <row r="1024" spans="1:12" ht="17.25" customHeight="1">
      <c r="A1024" s="22" t="s">
        <v>1342</v>
      </c>
      <c r="B1024" s="23" t="s">
        <v>316</v>
      </c>
      <c r="C1024" s="23" t="s">
        <v>665</v>
      </c>
      <c r="D1024" s="32">
        <v>1</v>
      </c>
      <c r="E1024" s="38">
        <f t="shared" si="82"/>
        <v>100000</v>
      </c>
      <c r="F1024" s="38"/>
      <c r="G1024" s="38"/>
      <c r="H1024" s="38">
        <f>+재료비!$K$197</f>
        <v>100000</v>
      </c>
      <c r="I1024" s="38">
        <f t="shared" si="83"/>
        <v>100000</v>
      </c>
      <c r="J1024" s="38"/>
      <c r="K1024" s="38"/>
      <c r="L1024" s="23"/>
    </row>
    <row r="1025" spans="1:12" ht="17.25" customHeight="1">
      <c r="A1025" s="22" t="s">
        <v>1365</v>
      </c>
      <c r="B1025" s="23" t="s">
        <v>1362</v>
      </c>
      <c r="C1025" s="23" t="s">
        <v>671</v>
      </c>
      <c r="D1025" s="32">
        <v>20</v>
      </c>
      <c r="E1025" s="38">
        <f>+G1025+I1025+K1025</f>
        <v>200000</v>
      </c>
      <c r="F1025" s="38"/>
      <c r="G1025" s="38"/>
      <c r="H1025" s="38">
        <f>+재료비!$K$199</f>
        <v>10000</v>
      </c>
      <c r="I1025" s="38">
        <f t="shared" si="83"/>
        <v>200000</v>
      </c>
      <c r="J1025" s="38"/>
      <c r="K1025" s="38"/>
      <c r="L1025" s="232" t="s">
        <v>155</v>
      </c>
    </row>
    <row r="1026" spans="1:12" ht="17.25" customHeight="1">
      <c r="A1026" s="22" t="s">
        <v>1361</v>
      </c>
      <c r="B1026" s="23" t="s">
        <v>1345</v>
      </c>
      <c r="C1026" s="23" t="s">
        <v>671</v>
      </c>
      <c r="D1026" s="32">
        <f>D1019*20</f>
        <v>20</v>
      </c>
      <c r="E1026" s="38">
        <f>+G1026+I1026+K1026</f>
        <v>68000</v>
      </c>
      <c r="F1026" s="38"/>
      <c r="G1026" s="38"/>
      <c r="H1026" s="38">
        <f>+재료비!$K$200</f>
        <v>3400</v>
      </c>
      <c r="I1026" s="38">
        <f t="shared" si="83"/>
        <v>68000</v>
      </c>
      <c r="J1026" s="38"/>
      <c r="K1026" s="38"/>
      <c r="L1026" s="232"/>
    </row>
    <row r="1027" spans="1:12" ht="17.25" customHeight="1">
      <c r="A1027" s="22" t="s">
        <v>668</v>
      </c>
      <c r="B1027" s="23" t="s">
        <v>1159</v>
      </c>
      <c r="C1027" s="23" t="s">
        <v>666</v>
      </c>
      <c r="D1027" s="32">
        <v>5</v>
      </c>
      <c r="E1027" s="38">
        <f t="shared" si="82"/>
        <v>181000</v>
      </c>
      <c r="F1027" s="38"/>
      <c r="G1027" s="38"/>
      <c r="H1027" s="38">
        <f>SUM(I1019:I1025)</f>
        <v>3620000</v>
      </c>
      <c r="I1027" s="38">
        <f>TRUNC(D1027/100*H1027)</f>
        <v>181000</v>
      </c>
      <c r="J1027" s="38"/>
      <c r="K1027" s="38"/>
      <c r="L1027" s="23"/>
    </row>
    <row r="1028" spans="1:12">
      <c r="A1028" s="22" t="s">
        <v>701</v>
      </c>
      <c r="B1028" s="23"/>
      <c r="C1028" s="23"/>
      <c r="D1028" s="32"/>
      <c r="E1028" s="38">
        <f>SUM(E1015:E1027)</f>
        <v>5095940</v>
      </c>
      <c r="F1028" s="38"/>
      <c r="G1028" s="38">
        <f>SUM(G1015:G1027)</f>
        <v>730305</v>
      </c>
      <c r="H1028" s="38"/>
      <c r="I1028" s="38">
        <f>SUM(I1015:I1027)</f>
        <v>3869000</v>
      </c>
      <c r="J1028" s="38"/>
      <c r="K1028" s="38">
        <f>SUM(K1015:K1027)</f>
        <v>496635</v>
      </c>
      <c r="L1028" s="29"/>
    </row>
    <row r="1029" spans="1:12">
      <c r="A1029" s="22"/>
      <c r="B1029" s="23"/>
      <c r="C1029" s="23"/>
      <c r="D1029" s="32"/>
      <c r="E1029" s="38"/>
      <c r="F1029" s="38"/>
      <c r="G1029" s="38"/>
      <c r="H1029" s="38"/>
      <c r="I1029" s="38"/>
      <c r="J1029" s="38"/>
      <c r="K1029" s="38"/>
      <c r="L1029" s="29"/>
    </row>
    <row r="1030" spans="1:12">
      <c r="A1030" s="39" t="s">
        <v>682</v>
      </c>
      <c r="B1030" s="33" t="s">
        <v>1164</v>
      </c>
      <c r="C1030" s="34"/>
      <c r="D1030" s="35">
        <f>+집계표!$G$2</f>
        <v>1.1000000000000001</v>
      </c>
      <c r="E1030" s="40">
        <f>(G1030+I1030+K1030)</f>
        <v>803335</v>
      </c>
      <c r="F1030" s="40"/>
      <c r="G1030" s="40"/>
      <c r="H1030" s="40"/>
      <c r="I1030" s="40"/>
      <c r="J1030" s="40">
        <f>+G1028</f>
        <v>730305</v>
      </c>
      <c r="K1030" s="40">
        <f>TRUNC(D1030*J1030)</f>
        <v>803335</v>
      </c>
      <c r="L1030" s="23"/>
    </row>
    <row r="1031" spans="1:12">
      <c r="A1031" s="39" t="s">
        <v>670</v>
      </c>
      <c r="B1031" s="33" t="s">
        <v>425</v>
      </c>
      <c r="C1031" s="34"/>
      <c r="D1031" s="35">
        <f>+집계표!$H$2</f>
        <v>0.2</v>
      </c>
      <c r="E1031" s="40">
        <f>(G1031+I1031+K1031)</f>
        <v>306728</v>
      </c>
      <c r="F1031" s="40"/>
      <c r="G1031" s="40"/>
      <c r="H1031" s="40"/>
      <c r="I1031" s="40"/>
      <c r="J1031" s="40">
        <f>+J1030+K1030</f>
        <v>1533640</v>
      </c>
      <c r="K1031" s="40">
        <f>TRUNC(D1031*J1031)</f>
        <v>306728</v>
      </c>
      <c r="L1031" s="23"/>
    </row>
    <row r="1032" spans="1:12">
      <c r="A1032" s="39" t="s">
        <v>718</v>
      </c>
      <c r="B1032" s="33"/>
      <c r="C1032" s="34"/>
      <c r="D1032" s="36"/>
      <c r="E1032" s="40">
        <f>SUM(E1028:E1031)</f>
        <v>6206003</v>
      </c>
      <c r="F1032" s="40"/>
      <c r="G1032" s="40">
        <f>SUM(G1028:G1031)</f>
        <v>730305</v>
      </c>
      <c r="H1032" s="40"/>
      <c r="I1032" s="40">
        <f>+I1028</f>
        <v>3869000</v>
      </c>
      <c r="J1032" s="40"/>
      <c r="K1032" s="40">
        <f>SUM(K1028:K1031)</f>
        <v>1606698</v>
      </c>
      <c r="L1032" s="23"/>
    </row>
    <row r="1033" spans="1:12" ht="17.25" customHeight="1">
      <c r="A1033" s="39"/>
      <c r="B1033" s="30"/>
      <c r="C1033" s="23"/>
      <c r="D1033" s="32"/>
      <c r="E1033" s="38"/>
      <c r="F1033" s="38"/>
      <c r="G1033" s="38"/>
      <c r="H1033" s="53"/>
      <c r="I1033" s="38"/>
      <c r="J1033" s="38"/>
      <c r="K1033" s="38"/>
      <c r="L1033" s="23"/>
    </row>
    <row r="1034" spans="1:12" ht="17.25" customHeight="1">
      <c r="A1034" s="41" t="s">
        <v>300</v>
      </c>
      <c r="B1034" s="37"/>
      <c r="C1034" s="23"/>
      <c r="D1034" s="23"/>
      <c r="E1034" s="42"/>
      <c r="F1034" s="54"/>
      <c r="G1034" s="42"/>
      <c r="H1034" s="54"/>
      <c r="I1034" s="42"/>
      <c r="J1034" s="54"/>
      <c r="K1034" s="42"/>
      <c r="L1034" s="28"/>
    </row>
    <row r="1035" spans="1:12">
      <c r="A1035" s="22" t="s">
        <v>1154</v>
      </c>
      <c r="B1035" s="30"/>
      <c r="C1035" s="23" t="s">
        <v>685</v>
      </c>
      <c r="D1035" s="59">
        <v>0.25</v>
      </c>
      <c r="E1035" s="38">
        <f t="shared" ref="E1035:E1044" si="84">+G1035+I1035+K1035</f>
        <v>68228</v>
      </c>
      <c r="F1035" s="38">
        <f>+인건비!$D$6</f>
        <v>272915</v>
      </c>
      <c r="G1035" s="38">
        <f>TRUNC(D1035*F1035)</f>
        <v>68228</v>
      </c>
      <c r="H1035" s="53"/>
      <c r="I1035" s="53"/>
      <c r="J1035" s="53"/>
      <c r="K1035" s="53"/>
      <c r="L1035" s="23"/>
    </row>
    <row r="1036" spans="1:12">
      <c r="A1036" s="22" t="s">
        <v>1181</v>
      </c>
      <c r="B1036" s="30"/>
      <c r="C1036" s="23" t="s">
        <v>685</v>
      </c>
      <c r="D1036" s="32">
        <v>1</v>
      </c>
      <c r="E1036" s="38">
        <f>+G1036+I1036+K1036</f>
        <v>238259</v>
      </c>
      <c r="F1036" s="38">
        <f>+인건비!$D$9</f>
        <v>238259</v>
      </c>
      <c r="G1036" s="38">
        <f>TRUNC(D1036*F1036)</f>
        <v>238259</v>
      </c>
      <c r="H1036" s="53"/>
      <c r="I1036" s="53"/>
      <c r="J1036" s="53"/>
      <c r="K1036" s="53"/>
      <c r="L1036" s="23"/>
    </row>
    <row r="1037" spans="1:12">
      <c r="A1037" s="22" t="s">
        <v>1167</v>
      </c>
      <c r="B1037" s="30"/>
      <c r="C1037" s="23" t="s">
        <v>685</v>
      </c>
      <c r="D1037" s="32">
        <f>+D1036</f>
        <v>1</v>
      </c>
      <c r="E1037" s="38">
        <f>+G1037+I1037+K1037</f>
        <v>194029</v>
      </c>
      <c r="F1037" s="38">
        <f>+인건비!$D$10</f>
        <v>194029</v>
      </c>
      <c r="G1037" s="38">
        <f>TRUNC(D1037*F1037)</f>
        <v>194029</v>
      </c>
      <c r="H1037" s="53"/>
      <c r="I1037" s="53"/>
      <c r="J1037" s="53"/>
      <c r="K1037" s="53"/>
      <c r="L1037" s="23"/>
    </row>
    <row r="1038" spans="1:12" ht="17.25" customHeight="1">
      <c r="A1038" s="22" t="s">
        <v>1182</v>
      </c>
      <c r="B1038" s="23"/>
      <c r="C1038" s="23" t="s">
        <v>685</v>
      </c>
      <c r="D1038" s="32">
        <v>2</v>
      </c>
      <c r="E1038" s="38">
        <f t="shared" si="84"/>
        <v>331090</v>
      </c>
      <c r="F1038" s="38"/>
      <c r="G1038" s="38"/>
      <c r="H1038" s="38"/>
      <c r="I1038" s="38"/>
      <c r="J1038" s="38">
        <f>+인건비!$E$17</f>
        <v>165545</v>
      </c>
      <c r="K1038" s="38">
        <f>TRUNC(D1038*J1038)</f>
        <v>331090</v>
      </c>
      <c r="L1038" s="23"/>
    </row>
    <row r="1039" spans="1:12" ht="17.25" customHeight="1">
      <c r="A1039" s="22" t="s">
        <v>1352</v>
      </c>
      <c r="B1039" s="23" t="s">
        <v>130</v>
      </c>
      <c r="C1039" s="23" t="s">
        <v>671</v>
      </c>
      <c r="D1039" s="32">
        <f>20+1</f>
        <v>21</v>
      </c>
      <c r="E1039" s="38">
        <f t="shared" si="84"/>
        <v>252000</v>
      </c>
      <c r="F1039" s="38"/>
      <c r="G1039" s="38"/>
      <c r="H1039" s="38">
        <f>+재료비!$K$201</f>
        <v>12000</v>
      </c>
      <c r="I1039" s="38">
        <f>TRUNC(D1039*H1039)</f>
        <v>252000</v>
      </c>
      <c r="J1039" s="38"/>
      <c r="K1039" s="38"/>
      <c r="L1039" s="30" t="s">
        <v>155</v>
      </c>
    </row>
    <row r="1040" spans="1:12" ht="17.25" customHeight="1">
      <c r="A1040" s="22" t="s">
        <v>1366</v>
      </c>
      <c r="B1040" s="23" t="s">
        <v>1346</v>
      </c>
      <c r="C1040" s="23" t="s">
        <v>665</v>
      </c>
      <c r="D1040" s="32">
        <v>2</v>
      </c>
      <c r="E1040" s="38">
        <f t="shared" si="84"/>
        <v>10000</v>
      </c>
      <c r="F1040" s="38"/>
      <c r="G1040" s="38"/>
      <c r="H1040" s="38">
        <f>+재료비!$K$202</f>
        <v>5000</v>
      </c>
      <c r="I1040" s="38">
        <f>TRUNC(D1040*H1040)</f>
        <v>10000</v>
      </c>
      <c r="J1040" s="38"/>
      <c r="K1040" s="38"/>
      <c r="L1040" s="30"/>
    </row>
    <row r="1041" spans="1:12" ht="17.25" customHeight="1">
      <c r="A1041" s="22" t="s">
        <v>1816</v>
      </c>
      <c r="B1041" s="23" t="s">
        <v>1346</v>
      </c>
      <c r="C1041" s="23" t="s">
        <v>665</v>
      </c>
      <c r="D1041" s="32">
        <v>3</v>
      </c>
      <c r="E1041" s="38">
        <f t="shared" si="84"/>
        <v>180000</v>
      </c>
      <c r="F1041" s="38"/>
      <c r="G1041" s="38"/>
      <c r="H1041" s="38">
        <f>+재료비!$K$203</f>
        <v>60000</v>
      </c>
      <c r="I1041" s="38">
        <f>TRUNC(D1041*H1041)</f>
        <v>180000</v>
      </c>
      <c r="J1041" s="38"/>
      <c r="K1041" s="38"/>
      <c r="L1041" s="30" t="s">
        <v>646</v>
      </c>
    </row>
    <row r="1042" spans="1:12" ht="17.25" customHeight="1">
      <c r="A1042" s="22" t="s">
        <v>642</v>
      </c>
      <c r="B1042" s="23" t="s">
        <v>1346</v>
      </c>
      <c r="C1042" s="23" t="s">
        <v>665</v>
      </c>
      <c r="D1042" s="32">
        <v>1</v>
      </c>
      <c r="E1042" s="38">
        <f t="shared" si="84"/>
        <v>50000</v>
      </c>
      <c r="F1042" s="38"/>
      <c r="G1042" s="38"/>
      <c r="H1042" s="38">
        <f>+재료비!$K$205</f>
        <v>50000</v>
      </c>
      <c r="I1042" s="38">
        <f>TRUNC(D1042*H1042)</f>
        <v>50000</v>
      </c>
      <c r="J1042" s="38"/>
      <c r="K1042" s="38"/>
      <c r="L1042" s="30"/>
    </row>
    <row r="1043" spans="1:12" ht="17.25" customHeight="1">
      <c r="A1043" s="22" t="s">
        <v>132</v>
      </c>
      <c r="B1043" s="23" t="s">
        <v>1346</v>
      </c>
      <c r="C1043" s="23" t="s">
        <v>671</v>
      </c>
      <c r="D1043" s="32">
        <f>D1039</f>
        <v>21</v>
      </c>
      <c r="E1043" s="38">
        <f t="shared" si="84"/>
        <v>11235</v>
      </c>
      <c r="F1043" s="38"/>
      <c r="G1043" s="38"/>
      <c r="H1043" s="38">
        <f>+재료비!$K$207</f>
        <v>535</v>
      </c>
      <c r="I1043" s="38">
        <f>TRUNC(D1043*H1043)</f>
        <v>11235</v>
      </c>
      <c r="J1043" s="38"/>
      <c r="K1043" s="38"/>
      <c r="L1043" s="30" t="s">
        <v>155</v>
      </c>
    </row>
    <row r="1044" spans="1:12" ht="17.25" customHeight="1">
      <c r="A1044" s="22" t="s">
        <v>668</v>
      </c>
      <c r="B1044" s="23" t="s">
        <v>1159</v>
      </c>
      <c r="C1044" s="23" t="s">
        <v>666</v>
      </c>
      <c r="D1044" s="32">
        <v>5</v>
      </c>
      <c r="E1044" s="38">
        <f t="shared" si="84"/>
        <v>25161</v>
      </c>
      <c r="F1044" s="38"/>
      <c r="G1044" s="38"/>
      <c r="H1044" s="38">
        <f>SUM(I1039:I1043)</f>
        <v>503235</v>
      </c>
      <c r="I1044" s="38">
        <f>TRUNC(D1044/100*H1044)</f>
        <v>25161</v>
      </c>
      <c r="J1044" s="38"/>
      <c r="K1044" s="38"/>
      <c r="L1044" s="23"/>
    </row>
    <row r="1045" spans="1:12">
      <c r="A1045" s="22" t="s">
        <v>701</v>
      </c>
      <c r="B1045" s="23"/>
      <c r="C1045" s="23"/>
      <c r="D1045" s="32"/>
      <c r="E1045" s="38">
        <f>SUM(E1035:E1044)</f>
        <v>1360002</v>
      </c>
      <c r="F1045" s="38"/>
      <c r="G1045" s="38">
        <f>SUM(G1035:G1044)</f>
        <v>500516</v>
      </c>
      <c r="H1045" s="38"/>
      <c r="I1045" s="38">
        <f>SUM(I1035:I1044)</f>
        <v>528396</v>
      </c>
      <c r="J1045" s="38"/>
      <c r="K1045" s="38">
        <f>SUM(K1035:K1044)</f>
        <v>331090</v>
      </c>
      <c r="L1045" s="29"/>
    </row>
    <row r="1046" spans="1:12">
      <c r="A1046" s="22"/>
      <c r="B1046" s="23"/>
      <c r="C1046" s="23"/>
      <c r="D1046" s="32"/>
      <c r="E1046" s="38"/>
      <c r="F1046" s="38"/>
      <c r="G1046" s="38"/>
      <c r="H1046" s="38"/>
      <c r="I1046" s="38"/>
      <c r="J1046" s="38"/>
      <c r="K1046" s="38"/>
      <c r="L1046" s="29"/>
    </row>
    <row r="1047" spans="1:12">
      <c r="A1047" s="39" t="s">
        <v>682</v>
      </c>
      <c r="B1047" s="33" t="s">
        <v>1164</v>
      </c>
      <c r="C1047" s="34"/>
      <c r="D1047" s="35">
        <f>+집계표!$G$2</f>
        <v>1.1000000000000001</v>
      </c>
      <c r="E1047" s="40">
        <f>(G1047+I1047+K1047)</f>
        <v>550567</v>
      </c>
      <c r="F1047" s="40"/>
      <c r="G1047" s="40"/>
      <c r="H1047" s="40"/>
      <c r="I1047" s="40"/>
      <c r="J1047" s="40">
        <f>+G1045</f>
        <v>500516</v>
      </c>
      <c r="K1047" s="40">
        <f>TRUNC(D1047*J1047)</f>
        <v>550567</v>
      </c>
      <c r="L1047" s="23"/>
    </row>
    <row r="1048" spans="1:12">
      <c r="A1048" s="39" t="s">
        <v>670</v>
      </c>
      <c r="B1048" s="33" t="s">
        <v>425</v>
      </c>
      <c r="C1048" s="34"/>
      <c r="D1048" s="35">
        <f>+집계표!$H$2</f>
        <v>0.2</v>
      </c>
      <c r="E1048" s="40">
        <f>(G1048+I1048+K1048)</f>
        <v>210216</v>
      </c>
      <c r="F1048" s="40"/>
      <c r="G1048" s="40"/>
      <c r="H1048" s="40"/>
      <c r="I1048" s="40"/>
      <c r="J1048" s="40">
        <f>+J1047+K1047</f>
        <v>1051083</v>
      </c>
      <c r="K1048" s="40">
        <f>TRUNC(D1048*J1048)</f>
        <v>210216</v>
      </c>
      <c r="L1048" s="23"/>
    </row>
    <row r="1049" spans="1:12">
      <c r="A1049" s="39" t="s">
        <v>718</v>
      </c>
      <c r="B1049" s="33"/>
      <c r="C1049" s="34"/>
      <c r="D1049" s="36"/>
      <c r="E1049" s="40">
        <f>SUM(E1045:E1048)</f>
        <v>2120785</v>
      </c>
      <c r="F1049" s="40"/>
      <c r="G1049" s="40">
        <f>SUM(G1045:G1048)</f>
        <v>500516</v>
      </c>
      <c r="H1049" s="40"/>
      <c r="I1049" s="40">
        <f>+I1045</f>
        <v>528396</v>
      </c>
      <c r="J1049" s="40"/>
      <c r="K1049" s="40">
        <f>SUM(K1045:K1048)</f>
        <v>1091873</v>
      </c>
      <c r="L1049" s="23"/>
    </row>
    <row r="1050" spans="1:12" ht="17.25" customHeight="1">
      <c r="A1050" s="39"/>
      <c r="B1050" s="30"/>
      <c r="C1050" s="23"/>
      <c r="D1050" s="32"/>
      <c r="E1050" s="38"/>
      <c r="F1050" s="38"/>
      <c r="G1050" s="38"/>
      <c r="H1050" s="53"/>
      <c r="I1050" s="38"/>
      <c r="J1050" s="38"/>
      <c r="K1050" s="38"/>
      <c r="L1050" s="23"/>
    </row>
    <row r="1051" spans="1:12" ht="17.25" customHeight="1">
      <c r="A1051" s="41" t="s">
        <v>62</v>
      </c>
      <c r="B1051" s="37"/>
      <c r="C1051" s="23"/>
      <c r="D1051" s="23"/>
      <c r="E1051" s="42"/>
      <c r="F1051" s="54"/>
      <c r="G1051" s="42"/>
      <c r="H1051" s="54"/>
      <c r="I1051" s="42"/>
      <c r="J1051" s="54"/>
      <c r="K1051" s="42"/>
      <c r="L1051" s="28"/>
    </row>
    <row r="1052" spans="1:12">
      <c r="A1052" s="22" t="s">
        <v>1154</v>
      </c>
      <c r="B1052" s="30"/>
      <c r="C1052" s="23" t="s">
        <v>685</v>
      </c>
      <c r="D1052" s="32">
        <v>0.1</v>
      </c>
      <c r="E1052" s="38">
        <f t="shared" ref="E1052:E1059" si="85">+G1052+I1052+K1052</f>
        <v>27291</v>
      </c>
      <c r="F1052" s="38">
        <f>+인건비!$D$6</f>
        <v>272915</v>
      </c>
      <c r="G1052" s="38">
        <f>TRUNC(D1052*F1052)</f>
        <v>27291</v>
      </c>
      <c r="H1052" s="53"/>
      <c r="I1052" s="53"/>
      <c r="J1052" s="53"/>
      <c r="K1052" s="53"/>
      <c r="L1052" s="23"/>
    </row>
    <row r="1053" spans="1:12">
      <c r="A1053" s="22" t="s">
        <v>1181</v>
      </c>
      <c r="B1053" s="30"/>
      <c r="C1053" s="23" t="s">
        <v>685</v>
      </c>
      <c r="D1053" s="32">
        <v>0.3</v>
      </c>
      <c r="E1053" s="38">
        <f>+G1053+I1053+K1053</f>
        <v>71477</v>
      </c>
      <c r="F1053" s="38">
        <f>+인건비!$D$9</f>
        <v>238259</v>
      </c>
      <c r="G1053" s="38">
        <f>TRUNC(D1053*F1053)</f>
        <v>71477</v>
      </c>
      <c r="H1053" s="53"/>
      <c r="I1053" s="53"/>
      <c r="J1053" s="53"/>
      <c r="K1053" s="53"/>
      <c r="L1053" s="23"/>
    </row>
    <row r="1054" spans="1:12">
      <c r="A1054" s="22" t="s">
        <v>1167</v>
      </c>
      <c r="B1054" s="30"/>
      <c r="C1054" s="23" t="s">
        <v>685</v>
      </c>
      <c r="D1054" s="32">
        <f>+D1053</f>
        <v>0.3</v>
      </c>
      <c r="E1054" s="38">
        <f>+G1054+I1054+K1054</f>
        <v>58208</v>
      </c>
      <c r="F1054" s="38">
        <f>+인건비!$D$10</f>
        <v>194029</v>
      </c>
      <c r="G1054" s="38">
        <f>TRUNC(D1054*F1054)</f>
        <v>58208</v>
      </c>
      <c r="H1054" s="53"/>
      <c r="I1054" s="53"/>
      <c r="J1054" s="53"/>
      <c r="K1054" s="53"/>
      <c r="L1054" s="23"/>
    </row>
    <row r="1055" spans="1:12" ht="17.25" customHeight="1">
      <c r="A1055" s="22" t="s">
        <v>1182</v>
      </c>
      <c r="B1055" s="23"/>
      <c r="C1055" s="23" t="s">
        <v>685</v>
      </c>
      <c r="D1055" s="32">
        <v>0.6</v>
      </c>
      <c r="E1055" s="38">
        <f t="shared" si="85"/>
        <v>99327</v>
      </c>
      <c r="F1055" s="38"/>
      <c r="G1055" s="38"/>
      <c r="H1055" s="38"/>
      <c r="I1055" s="38"/>
      <c r="J1055" s="38">
        <f>+인건비!$E$17</f>
        <v>165545</v>
      </c>
      <c r="K1055" s="38">
        <f>TRUNC(D1055*J1055)</f>
        <v>99327</v>
      </c>
      <c r="L1055" s="23"/>
    </row>
    <row r="1056" spans="1:12" ht="17.25" customHeight="1">
      <c r="A1056" s="22" t="s">
        <v>1816</v>
      </c>
      <c r="B1056" s="23" t="s">
        <v>1321</v>
      </c>
      <c r="C1056" s="23" t="s">
        <v>665</v>
      </c>
      <c r="D1056" s="32">
        <v>3</v>
      </c>
      <c r="E1056" s="38">
        <f t="shared" si="85"/>
        <v>300000</v>
      </c>
      <c r="F1056" s="38"/>
      <c r="G1056" s="38"/>
      <c r="H1056" s="38">
        <f>+재료비!$K$204</f>
        <v>100000</v>
      </c>
      <c r="I1056" s="38">
        <f>TRUNC(D1056*H1056)</f>
        <v>300000</v>
      </c>
      <c r="J1056" s="38"/>
      <c r="K1056" s="38"/>
      <c r="L1056" s="30" t="s">
        <v>646</v>
      </c>
    </row>
    <row r="1057" spans="1:12" ht="17.25" customHeight="1">
      <c r="A1057" s="22" t="s">
        <v>642</v>
      </c>
      <c r="B1057" s="23" t="s">
        <v>1321</v>
      </c>
      <c r="C1057" s="23" t="s">
        <v>665</v>
      </c>
      <c r="D1057" s="32">
        <v>1</v>
      </c>
      <c r="E1057" s="38">
        <f t="shared" si="85"/>
        <v>80000</v>
      </c>
      <c r="F1057" s="38"/>
      <c r="G1057" s="38"/>
      <c r="H1057" s="38">
        <f>+재료비!$K$206</f>
        <v>80000</v>
      </c>
      <c r="I1057" s="38">
        <f>TRUNC(D1057*H1057)</f>
        <v>80000</v>
      </c>
      <c r="J1057" s="38"/>
      <c r="K1057" s="38"/>
      <c r="L1057" s="30"/>
    </row>
    <row r="1058" spans="1:12" ht="17.25" customHeight="1">
      <c r="A1058" s="22" t="s">
        <v>132</v>
      </c>
      <c r="B1058" s="23" t="s">
        <v>1321</v>
      </c>
      <c r="C1058" s="23" t="s">
        <v>671</v>
      </c>
      <c r="D1058" s="32">
        <f>20+1</f>
        <v>21</v>
      </c>
      <c r="E1058" s="38">
        <f t="shared" si="85"/>
        <v>31164</v>
      </c>
      <c r="F1058" s="38"/>
      <c r="G1058" s="38"/>
      <c r="H1058" s="38">
        <f>+재료비!$K$208</f>
        <v>1484</v>
      </c>
      <c r="I1058" s="38">
        <f>TRUNC(D1058*H1058)</f>
        <v>31164</v>
      </c>
      <c r="J1058" s="38"/>
      <c r="K1058" s="38"/>
      <c r="L1058" s="30" t="s">
        <v>155</v>
      </c>
    </row>
    <row r="1059" spans="1:12" ht="17.25" customHeight="1">
      <c r="A1059" s="22" t="s">
        <v>668</v>
      </c>
      <c r="B1059" s="23" t="s">
        <v>1159</v>
      </c>
      <c r="C1059" s="23" t="s">
        <v>666</v>
      </c>
      <c r="D1059" s="32">
        <v>5</v>
      </c>
      <c r="E1059" s="38">
        <f t="shared" si="85"/>
        <v>20558</v>
      </c>
      <c r="F1059" s="38"/>
      <c r="G1059" s="38"/>
      <c r="H1059" s="38">
        <f>SUM(I1056:I1058)</f>
        <v>411164</v>
      </c>
      <c r="I1059" s="38">
        <f>TRUNC(D1059/100*H1059)</f>
        <v>20558</v>
      </c>
      <c r="J1059" s="38"/>
      <c r="K1059" s="38"/>
      <c r="L1059" s="23"/>
    </row>
    <row r="1060" spans="1:12">
      <c r="A1060" s="22" t="s">
        <v>701</v>
      </c>
      <c r="B1060" s="23"/>
      <c r="C1060" s="23"/>
      <c r="D1060" s="32"/>
      <c r="E1060" s="38">
        <f>SUM(E1052:E1059)</f>
        <v>688025</v>
      </c>
      <c r="F1060" s="38"/>
      <c r="G1060" s="38">
        <f>SUM(G1052:G1059)</f>
        <v>156976</v>
      </c>
      <c r="H1060" s="38"/>
      <c r="I1060" s="38">
        <f>SUM(I1052:I1059)</f>
        <v>431722</v>
      </c>
      <c r="J1060" s="38"/>
      <c r="K1060" s="38">
        <f>SUM(K1052:K1059)</f>
        <v>99327</v>
      </c>
      <c r="L1060" s="29"/>
    </row>
    <row r="1061" spans="1:12">
      <c r="A1061" s="22"/>
      <c r="B1061" s="23"/>
      <c r="C1061" s="23"/>
      <c r="D1061" s="32"/>
      <c r="E1061" s="38"/>
      <c r="F1061" s="38"/>
      <c r="G1061" s="38"/>
      <c r="H1061" s="38"/>
      <c r="I1061" s="38"/>
      <c r="J1061" s="38"/>
      <c r="K1061" s="38"/>
      <c r="L1061" s="29"/>
    </row>
    <row r="1062" spans="1:12">
      <c r="A1062" s="39" t="s">
        <v>682</v>
      </c>
      <c r="B1062" s="33" t="s">
        <v>1164</v>
      </c>
      <c r="C1062" s="34"/>
      <c r="D1062" s="35">
        <f>+집계표!$G$2</f>
        <v>1.1000000000000001</v>
      </c>
      <c r="E1062" s="40">
        <f>(G1062+I1062+K1062)</f>
        <v>172673</v>
      </c>
      <c r="F1062" s="40"/>
      <c r="G1062" s="40"/>
      <c r="H1062" s="40"/>
      <c r="I1062" s="40"/>
      <c r="J1062" s="40">
        <f>+G1060</f>
        <v>156976</v>
      </c>
      <c r="K1062" s="40">
        <f>TRUNC(D1062*J1062)</f>
        <v>172673</v>
      </c>
      <c r="L1062" s="23"/>
    </row>
    <row r="1063" spans="1:12">
      <c r="A1063" s="39" t="s">
        <v>670</v>
      </c>
      <c r="B1063" s="33" t="s">
        <v>425</v>
      </c>
      <c r="C1063" s="34"/>
      <c r="D1063" s="35">
        <f>+집계표!$H$2</f>
        <v>0.2</v>
      </c>
      <c r="E1063" s="40">
        <f>(G1063+I1063+K1063)</f>
        <v>65929</v>
      </c>
      <c r="F1063" s="40"/>
      <c r="G1063" s="40"/>
      <c r="H1063" s="40"/>
      <c r="I1063" s="40"/>
      <c r="J1063" s="40">
        <f>+J1062+K1062</f>
        <v>329649</v>
      </c>
      <c r="K1063" s="40">
        <f>TRUNC(D1063*J1063)</f>
        <v>65929</v>
      </c>
      <c r="L1063" s="23"/>
    </row>
    <row r="1064" spans="1:12">
      <c r="A1064" s="39" t="s">
        <v>718</v>
      </c>
      <c r="B1064" s="33"/>
      <c r="C1064" s="34"/>
      <c r="D1064" s="36"/>
      <c r="E1064" s="40">
        <f>SUM(E1060:E1063)</f>
        <v>926627</v>
      </c>
      <c r="F1064" s="40"/>
      <c r="G1064" s="40">
        <f>SUM(G1060:G1063)</f>
        <v>156976</v>
      </c>
      <c r="H1064" s="40"/>
      <c r="I1064" s="40">
        <f>+I1060</f>
        <v>431722</v>
      </c>
      <c r="J1064" s="40"/>
      <c r="K1064" s="40">
        <f>SUM(K1060:K1063)</f>
        <v>337929</v>
      </c>
      <c r="L1064" s="23"/>
    </row>
    <row r="1065" spans="1:12" ht="17.25" customHeight="1">
      <c r="A1065" s="39"/>
      <c r="B1065" s="30"/>
      <c r="C1065" s="23"/>
      <c r="D1065" s="32"/>
      <c r="E1065" s="38"/>
      <c r="F1065" s="38"/>
      <c r="G1065" s="38"/>
      <c r="H1065" s="53"/>
      <c r="I1065" s="38"/>
      <c r="J1065" s="38"/>
      <c r="K1065" s="38"/>
      <c r="L1065" s="23"/>
    </row>
    <row r="1066" spans="1:12" ht="17.25" customHeight="1">
      <c r="A1066" s="41" t="s">
        <v>1619</v>
      </c>
      <c r="B1066" s="37"/>
      <c r="C1066" s="23"/>
      <c r="D1066" s="23"/>
      <c r="E1066" s="42"/>
      <c r="F1066" s="54"/>
      <c r="G1066" s="42"/>
      <c r="H1066" s="54"/>
      <c r="I1066" s="42"/>
      <c r="J1066" s="54"/>
      <c r="K1066" s="42"/>
      <c r="L1066" s="28"/>
    </row>
    <row r="1067" spans="1:12">
      <c r="A1067" s="22" t="s">
        <v>1154</v>
      </c>
      <c r="B1067" s="30"/>
      <c r="C1067" s="23" t="s">
        <v>685</v>
      </c>
      <c r="D1067" s="32">
        <v>0.4</v>
      </c>
      <c r="E1067" s="38">
        <f t="shared" ref="E1067:E1073" si="86">+G1067+I1067+K1067</f>
        <v>109166</v>
      </c>
      <c r="F1067" s="38">
        <f>+인건비!$D$6</f>
        <v>272915</v>
      </c>
      <c r="G1067" s="38">
        <f>TRUNC(D1067*F1067)</f>
        <v>109166</v>
      </c>
      <c r="H1067" s="53"/>
      <c r="I1067" s="53"/>
      <c r="J1067" s="53"/>
      <c r="K1067" s="53"/>
      <c r="L1067" s="23"/>
    </row>
    <row r="1068" spans="1:12">
      <c r="A1068" s="22" t="s">
        <v>1181</v>
      </c>
      <c r="B1068" s="30"/>
      <c r="C1068" s="23" t="s">
        <v>685</v>
      </c>
      <c r="D1068" s="32">
        <v>0.8</v>
      </c>
      <c r="E1068" s="38">
        <f>+G1068+I1068+K1068</f>
        <v>190607</v>
      </c>
      <c r="F1068" s="38">
        <f>+인건비!$D$9</f>
        <v>238259</v>
      </c>
      <c r="G1068" s="38">
        <f>TRUNC(D1068*F1068)</f>
        <v>190607</v>
      </c>
      <c r="H1068" s="53"/>
      <c r="I1068" s="53"/>
      <c r="J1068" s="53"/>
      <c r="K1068" s="53"/>
      <c r="L1068" s="23"/>
    </row>
    <row r="1069" spans="1:12" ht="17.25" customHeight="1">
      <c r="A1069" s="22" t="s">
        <v>1187</v>
      </c>
      <c r="B1069" s="23"/>
      <c r="C1069" s="23" t="s">
        <v>685</v>
      </c>
      <c r="D1069" s="32">
        <v>0.8</v>
      </c>
      <c r="E1069" s="38">
        <f t="shared" si="86"/>
        <v>171377</v>
      </c>
      <c r="F1069" s="38"/>
      <c r="G1069" s="38"/>
      <c r="H1069" s="38"/>
      <c r="I1069" s="38"/>
      <c r="J1069" s="38">
        <f>+인건비!$E$18</f>
        <v>214222</v>
      </c>
      <c r="K1069" s="38">
        <f>TRUNC(D1069*J1069)</f>
        <v>171377</v>
      </c>
      <c r="L1069" s="23"/>
    </row>
    <row r="1070" spans="1:12" ht="17.25" customHeight="1">
      <c r="A1070" s="22" t="s">
        <v>1182</v>
      </c>
      <c r="B1070" s="23"/>
      <c r="C1070" s="23" t="s">
        <v>685</v>
      </c>
      <c r="D1070" s="32">
        <v>1.6</v>
      </c>
      <c r="E1070" s="38">
        <f t="shared" si="86"/>
        <v>264872</v>
      </c>
      <c r="F1070" s="38"/>
      <c r="G1070" s="38"/>
      <c r="H1070" s="38"/>
      <c r="I1070" s="38"/>
      <c r="J1070" s="38">
        <f>+인건비!$E$17</f>
        <v>165545</v>
      </c>
      <c r="K1070" s="38">
        <f>TRUNC(D1070*J1070)</f>
        <v>264872</v>
      </c>
      <c r="L1070" s="23"/>
    </row>
    <row r="1071" spans="1:12" ht="17.25" customHeight="1">
      <c r="A1071" s="22" t="s">
        <v>1367</v>
      </c>
      <c r="B1071" s="23" t="s">
        <v>548</v>
      </c>
      <c r="C1071" s="23" t="s">
        <v>671</v>
      </c>
      <c r="D1071" s="32">
        <f>D1072*20+1</f>
        <v>21</v>
      </c>
      <c r="E1071" s="38">
        <f t="shared" si="86"/>
        <v>252000</v>
      </c>
      <c r="F1071" s="38"/>
      <c r="G1071" s="38"/>
      <c r="H1071" s="38">
        <f>+재료비!$K$209</f>
        <v>12000</v>
      </c>
      <c r="I1071" s="38">
        <f>TRUNC(D1071*H1071)</f>
        <v>252000</v>
      </c>
      <c r="J1071" s="38"/>
      <c r="K1071" s="38"/>
      <c r="L1071" s="30" t="s">
        <v>155</v>
      </c>
    </row>
    <row r="1072" spans="1:12" ht="17.25" customHeight="1">
      <c r="A1072" s="22" t="s">
        <v>1335</v>
      </c>
      <c r="B1072" s="23" t="s">
        <v>313</v>
      </c>
      <c r="C1072" s="23" t="s">
        <v>665</v>
      </c>
      <c r="D1072" s="32">
        <v>1</v>
      </c>
      <c r="E1072" s="38">
        <f t="shared" si="86"/>
        <v>100000</v>
      </c>
      <c r="F1072" s="38"/>
      <c r="G1072" s="38"/>
      <c r="H1072" s="38">
        <f>+재료비!$K$327</f>
        <v>100000</v>
      </c>
      <c r="I1072" s="38">
        <f>TRUNC(D1072*H1072)</f>
        <v>100000</v>
      </c>
      <c r="J1072" s="38"/>
      <c r="K1072" s="38"/>
      <c r="L1072" s="23"/>
    </row>
    <row r="1073" spans="1:12" ht="17.25" customHeight="1">
      <c r="A1073" s="22" t="s">
        <v>668</v>
      </c>
      <c r="B1073" s="23" t="s">
        <v>1159</v>
      </c>
      <c r="C1073" s="23" t="s">
        <v>666</v>
      </c>
      <c r="D1073" s="32">
        <v>5</v>
      </c>
      <c r="E1073" s="38">
        <f t="shared" si="86"/>
        <v>17600</v>
      </c>
      <c r="F1073" s="38"/>
      <c r="G1073" s="38"/>
      <c r="H1073" s="38">
        <f>SUM(I1071:I1072)</f>
        <v>352000</v>
      </c>
      <c r="I1073" s="38">
        <f>TRUNC(D1073/100*H1073)</f>
        <v>17600</v>
      </c>
      <c r="J1073" s="38"/>
      <c r="K1073" s="38"/>
      <c r="L1073" s="23"/>
    </row>
    <row r="1074" spans="1:12">
      <c r="A1074" s="22" t="s">
        <v>701</v>
      </c>
      <c r="B1074" s="23"/>
      <c r="C1074" s="23"/>
      <c r="D1074" s="32"/>
      <c r="E1074" s="38">
        <f>SUM(E1067:E1073)</f>
        <v>1105622</v>
      </c>
      <c r="F1074" s="38"/>
      <c r="G1074" s="38">
        <f>SUM(G1067:G1073)</f>
        <v>299773</v>
      </c>
      <c r="H1074" s="38"/>
      <c r="I1074" s="38">
        <f>SUM(I1067:I1073)</f>
        <v>369600</v>
      </c>
      <c r="J1074" s="38"/>
      <c r="K1074" s="38">
        <f>SUM(K1067:K1073)</f>
        <v>436249</v>
      </c>
      <c r="L1074" s="29"/>
    </row>
    <row r="1075" spans="1:12">
      <c r="A1075" s="22"/>
      <c r="B1075" s="23"/>
      <c r="C1075" s="23"/>
      <c r="D1075" s="32"/>
      <c r="E1075" s="38"/>
      <c r="F1075" s="38"/>
      <c r="G1075" s="38"/>
      <c r="H1075" s="38"/>
      <c r="I1075" s="38"/>
      <c r="J1075" s="38"/>
      <c r="K1075" s="38"/>
      <c r="L1075" s="29"/>
    </row>
    <row r="1076" spans="1:12">
      <c r="A1076" s="39" t="s">
        <v>682</v>
      </c>
      <c r="B1076" s="33" t="s">
        <v>1164</v>
      </c>
      <c r="C1076" s="34"/>
      <c r="D1076" s="35">
        <f>+집계표!$G$2</f>
        <v>1.1000000000000001</v>
      </c>
      <c r="E1076" s="40">
        <f>(G1076+I1076+K1076)</f>
        <v>329750</v>
      </c>
      <c r="F1076" s="40"/>
      <c r="G1076" s="40"/>
      <c r="H1076" s="40"/>
      <c r="I1076" s="40"/>
      <c r="J1076" s="40">
        <f>+G1074</f>
        <v>299773</v>
      </c>
      <c r="K1076" s="40">
        <f>TRUNC(D1076*J1076)</f>
        <v>329750</v>
      </c>
      <c r="L1076" s="23"/>
    </row>
    <row r="1077" spans="1:12">
      <c r="A1077" s="39" t="s">
        <v>670</v>
      </c>
      <c r="B1077" s="33" t="s">
        <v>425</v>
      </c>
      <c r="C1077" s="34"/>
      <c r="D1077" s="35">
        <f>+집계표!$H$2</f>
        <v>0.2</v>
      </c>
      <c r="E1077" s="40">
        <f>(G1077+I1077+K1077)</f>
        <v>125904</v>
      </c>
      <c r="F1077" s="40"/>
      <c r="G1077" s="40"/>
      <c r="H1077" s="40"/>
      <c r="I1077" s="40"/>
      <c r="J1077" s="40">
        <f>+J1076+K1076</f>
        <v>629523</v>
      </c>
      <c r="K1077" s="40">
        <f>TRUNC(D1077*J1077)</f>
        <v>125904</v>
      </c>
      <c r="L1077" s="23"/>
    </row>
    <row r="1078" spans="1:12">
      <c r="A1078" s="39" t="s">
        <v>718</v>
      </c>
      <c r="B1078" s="33"/>
      <c r="C1078" s="34"/>
      <c r="D1078" s="36"/>
      <c r="E1078" s="40">
        <f>SUM(E1074:E1077)</f>
        <v>1561276</v>
      </c>
      <c r="F1078" s="40"/>
      <c r="G1078" s="40">
        <f>SUM(G1074:G1077)</f>
        <v>299773</v>
      </c>
      <c r="H1078" s="40"/>
      <c r="I1078" s="40">
        <f>+I1074</f>
        <v>369600</v>
      </c>
      <c r="J1078" s="40"/>
      <c r="K1078" s="40">
        <f>SUM(K1074:K1077)</f>
        <v>891903</v>
      </c>
      <c r="L1078" s="23"/>
    </row>
    <row r="1079" spans="1:12" ht="17.25" customHeight="1">
      <c r="A1079" s="39"/>
      <c r="B1079" s="30"/>
      <c r="C1079" s="23"/>
      <c r="D1079" s="32"/>
      <c r="E1079" s="38"/>
      <c r="F1079" s="38"/>
      <c r="G1079" s="38"/>
      <c r="H1079" s="53"/>
      <c r="I1079" s="38"/>
      <c r="J1079" s="38"/>
      <c r="K1079" s="38"/>
      <c r="L1079" s="23"/>
    </row>
    <row r="1080" spans="1:12" ht="17.25" customHeight="1">
      <c r="A1080" s="41" t="s">
        <v>1613</v>
      </c>
      <c r="B1080" s="37"/>
      <c r="C1080" s="23"/>
      <c r="D1080" s="23"/>
      <c r="E1080" s="42"/>
      <c r="F1080" s="54"/>
      <c r="G1080" s="42"/>
      <c r="H1080" s="54"/>
      <c r="I1080" s="42"/>
      <c r="J1080" s="54"/>
      <c r="K1080" s="42"/>
      <c r="L1080" s="28"/>
    </row>
    <row r="1081" spans="1:12">
      <c r="A1081" s="22" t="s">
        <v>1154</v>
      </c>
      <c r="B1081" s="30"/>
      <c r="C1081" s="23" t="s">
        <v>685</v>
      </c>
      <c r="D1081" s="32">
        <v>0.5</v>
      </c>
      <c r="E1081" s="38">
        <f t="shared" ref="E1081:E1087" si="87">+G1081+I1081+K1081</f>
        <v>136457</v>
      </c>
      <c r="F1081" s="38">
        <f>+인건비!$D$6</f>
        <v>272915</v>
      </c>
      <c r="G1081" s="38">
        <f>TRUNC(D1081*F1081)</f>
        <v>136457</v>
      </c>
      <c r="H1081" s="53"/>
      <c r="I1081" s="53"/>
      <c r="J1081" s="53"/>
      <c r="K1081" s="53"/>
      <c r="L1081" s="23"/>
    </row>
    <row r="1082" spans="1:12">
      <c r="A1082" s="22" t="s">
        <v>1181</v>
      </c>
      <c r="B1082" s="30"/>
      <c r="C1082" s="23" t="s">
        <v>685</v>
      </c>
      <c r="D1082" s="32">
        <v>1</v>
      </c>
      <c r="E1082" s="38">
        <f>+G1082+I1082+K1082</f>
        <v>238259</v>
      </c>
      <c r="F1082" s="38">
        <f>+인건비!$D$9</f>
        <v>238259</v>
      </c>
      <c r="G1082" s="38">
        <f>TRUNC(D1082*F1082)</f>
        <v>238259</v>
      </c>
      <c r="H1082" s="53"/>
      <c r="I1082" s="53"/>
      <c r="J1082" s="53"/>
      <c r="K1082" s="53"/>
      <c r="L1082" s="23"/>
    </row>
    <row r="1083" spans="1:12">
      <c r="A1083" s="22" t="s">
        <v>1167</v>
      </c>
      <c r="B1083" s="30"/>
      <c r="C1083" s="23" t="s">
        <v>685</v>
      </c>
      <c r="D1083" s="32">
        <f>+D1082</f>
        <v>1</v>
      </c>
      <c r="E1083" s="38">
        <f>+G1083+I1083+K1083</f>
        <v>194029</v>
      </c>
      <c r="F1083" s="38">
        <f>+인건비!$D$10</f>
        <v>194029</v>
      </c>
      <c r="G1083" s="38">
        <f>TRUNC(D1083*F1083)</f>
        <v>194029</v>
      </c>
      <c r="H1083" s="53"/>
      <c r="I1083" s="53"/>
      <c r="J1083" s="53"/>
      <c r="K1083" s="53"/>
      <c r="L1083" s="23"/>
    </row>
    <row r="1084" spans="1:12" ht="17.25" customHeight="1">
      <c r="A1084" s="22" t="s">
        <v>1182</v>
      </c>
      <c r="B1084" s="23"/>
      <c r="C1084" s="23" t="s">
        <v>685</v>
      </c>
      <c r="D1084" s="32">
        <v>2</v>
      </c>
      <c r="E1084" s="38">
        <f t="shared" si="87"/>
        <v>331090</v>
      </c>
      <c r="F1084" s="38"/>
      <c r="G1084" s="38"/>
      <c r="H1084" s="38"/>
      <c r="I1084" s="38"/>
      <c r="J1084" s="38">
        <f>+인건비!$E$17</f>
        <v>165545</v>
      </c>
      <c r="K1084" s="38">
        <f>TRUNC(D1084*J1084)</f>
        <v>331090</v>
      </c>
      <c r="L1084" s="23"/>
    </row>
    <row r="1085" spans="1:12" ht="17.25" customHeight="1">
      <c r="A1085" s="22" t="s">
        <v>1367</v>
      </c>
      <c r="B1085" s="23" t="s">
        <v>546</v>
      </c>
      <c r="C1085" s="23" t="s">
        <v>671</v>
      </c>
      <c r="D1085" s="32">
        <f>D1086*20+1</f>
        <v>21</v>
      </c>
      <c r="E1085" s="38">
        <f t="shared" si="87"/>
        <v>315000</v>
      </c>
      <c r="F1085" s="38"/>
      <c r="G1085" s="38"/>
      <c r="H1085" s="38">
        <f>+재료비!$K$210</f>
        <v>15000</v>
      </c>
      <c r="I1085" s="38">
        <f>TRUNC(D1085*H1085)</f>
        <v>315000</v>
      </c>
      <c r="J1085" s="38"/>
      <c r="K1085" s="38"/>
      <c r="L1085" s="30" t="s">
        <v>155</v>
      </c>
    </row>
    <row r="1086" spans="1:12" ht="17.25" customHeight="1">
      <c r="A1086" s="22" t="s">
        <v>1335</v>
      </c>
      <c r="B1086" s="23" t="s">
        <v>313</v>
      </c>
      <c r="C1086" s="23" t="s">
        <v>665</v>
      </c>
      <c r="D1086" s="32">
        <v>1</v>
      </c>
      <c r="E1086" s="38">
        <f t="shared" si="87"/>
        <v>100000</v>
      </c>
      <c r="F1086" s="38"/>
      <c r="G1086" s="38"/>
      <c r="H1086" s="38">
        <f>+재료비!$K$327</f>
        <v>100000</v>
      </c>
      <c r="I1086" s="38">
        <f>TRUNC(D1086*H1086)</f>
        <v>100000</v>
      </c>
      <c r="J1086" s="38"/>
      <c r="K1086" s="38"/>
      <c r="L1086" s="23"/>
    </row>
    <row r="1087" spans="1:12" ht="17.25" customHeight="1">
      <c r="A1087" s="22" t="s">
        <v>668</v>
      </c>
      <c r="B1087" s="23" t="s">
        <v>1159</v>
      </c>
      <c r="C1087" s="23" t="s">
        <v>666</v>
      </c>
      <c r="D1087" s="32">
        <v>5</v>
      </c>
      <c r="E1087" s="38">
        <f t="shared" si="87"/>
        <v>20750</v>
      </c>
      <c r="F1087" s="38"/>
      <c r="G1087" s="38"/>
      <c r="H1087" s="38">
        <f>SUM(I1085:I1086)</f>
        <v>415000</v>
      </c>
      <c r="I1087" s="38">
        <f>TRUNC(D1087/100*H1087)</f>
        <v>20750</v>
      </c>
      <c r="J1087" s="38"/>
      <c r="K1087" s="38"/>
      <c r="L1087" s="23"/>
    </row>
    <row r="1088" spans="1:12">
      <c r="A1088" s="22" t="s">
        <v>701</v>
      </c>
      <c r="B1088" s="23"/>
      <c r="C1088" s="23"/>
      <c r="D1088" s="32"/>
      <c r="E1088" s="38">
        <f>SUM(E1081:E1087)</f>
        <v>1335585</v>
      </c>
      <c r="F1088" s="38"/>
      <c r="G1088" s="38">
        <f>SUM(G1081:G1087)</f>
        <v>568745</v>
      </c>
      <c r="H1088" s="38"/>
      <c r="I1088" s="38">
        <f>SUM(I1081:I1087)</f>
        <v>435750</v>
      </c>
      <c r="J1088" s="38"/>
      <c r="K1088" s="38">
        <f>SUM(K1081:K1087)</f>
        <v>331090</v>
      </c>
      <c r="L1088" s="29"/>
    </row>
    <row r="1089" spans="1:12">
      <c r="A1089" s="22"/>
      <c r="B1089" s="23"/>
      <c r="C1089" s="23"/>
      <c r="D1089" s="32"/>
      <c r="E1089" s="38"/>
      <c r="F1089" s="38"/>
      <c r="G1089" s="38"/>
      <c r="H1089" s="38"/>
      <c r="I1089" s="38"/>
      <c r="J1089" s="38"/>
      <c r="K1089" s="38"/>
      <c r="L1089" s="29"/>
    </row>
    <row r="1090" spans="1:12">
      <c r="A1090" s="39" t="s">
        <v>682</v>
      </c>
      <c r="B1090" s="33" t="s">
        <v>1164</v>
      </c>
      <c r="C1090" s="34"/>
      <c r="D1090" s="35">
        <f>+집계표!$G$2</f>
        <v>1.1000000000000001</v>
      </c>
      <c r="E1090" s="40">
        <f>(G1090+I1090+K1090)</f>
        <v>625619</v>
      </c>
      <c r="F1090" s="40"/>
      <c r="G1090" s="40"/>
      <c r="H1090" s="40"/>
      <c r="I1090" s="40"/>
      <c r="J1090" s="40">
        <f>+G1088</f>
        <v>568745</v>
      </c>
      <c r="K1090" s="40">
        <f>TRUNC(D1090*J1090)</f>
        <v>625619</v>
      </c>
      <c r="L1090" s="23"/>
    </row>
    <row r="1091" spans="1:12">
      <c r="A1091" s="39" t="s">
        <v>670</v>
      </c>
      <c r="B1091" s="33" t="s">
        <v>425</v>
      </c>
      <c r="C1091" s="34"/>
      <c r="D1091" s="35">
        <f>+집계표!$H$2</f>
        <v>0.2</v>
      </c>
      <c r="E1091" s="40">
        <f>(G1091+I1091+K1091)</f>
        <v>238872</v>
      </c>
      <c r="F1091" s="40"/>
      <c r="G1091" s="40"/>
      <c r="H1091" s="40"/>
      <c r="I1091" s="40"/>
      <c r="J1091" s="40">
        <f>+J1090+K1090</f>
        <v>1194364</v>
      </c>
      <c r="K1091" s="40">
        <f>TRUNC(D1091*J1091)</f>
        <v>238872</v>
      </c>
      <c r="L1091" s="23"/>
    </row>
    <row r="1092" spans="1:12">
      <c r="A1092" s="39" t="s">
        <v>718</v>
      </c>
      <c r="B1092" s="33"/>
      <c r="C1092" s="34"/>
      <c r="D1092" s="36"/>
      <c r="E1092" s="40">
        <f>SUM(E1088:E1091)</f>
        <v>2200076</v>
      </c>
      <c r="F1092" s="40"/>
      <c r="G1092" s="40">
        <f>SUM(G1088:G1091)</f>
        <v>568745</v>
      </c>
      <c r="H1092" s="40"/>
      <c r="I1092" s="40">
        <f>+I1088</f>
        <v>435750</v>
      </c>
      <c r="J1092" s="40"/>
      <c r="K1092" s="40">
        <f>SUM(K1088:K1091)</f>
        <v>1195581</v>
      </c>
      <c r="L1092" s="23"/>
    </row>
    <row r="1093" spans="1:12" ht="17.25" customHeight="1">
      <c r="A1093" s="39"/>
      <c r="B1093" s="30"/>
      <c r="C1093" s="23"/>
      <c r="D1093" s="32"/>
      <c r="E1093" s="38"/>
      <c r="F1093" s="38"/>
      <c r="G1093" s="38"/>
      <c r="H1093" s="53"/>
      <c r="I1093" s="38"/>
      <c r="J1093" s="38"/>
      <c r="K1093" s="38"/>
      <c r="L1093" s="23"/>
    </row>
    <row r="1094" spans="1:12" ht="17.25" customHeight="1">
      <c r="A1094" s="41" t="s">
        <v>1637</v>
      </c>
      <c r="B1094" s="37"/>
      <c r="C1094" s="23"/>
      <c r="D1094" s="23"/>
      <c r="E1094" s="42"/>
      <c r="F1094" s="54"/>
      <c r="G1094" s="42"/>
      <c r="H1094" s="54"/>
      <c r="I1094" s="42"/>
      <c r="J1094" s="54"/>
      <c r="K1094" s="42"/>
      <c r="L1094" s="28"/>
    </row>
    <row r="1095" spans="1:12">
      <c r="A1095" s="22" t="s">
        <v>1154</v>
      </c>
      <c r="B1095" s="30"/>
      <c r="C1095" s="23" t="s">
        <v>685</v>
      </c>
      <c r="D1095" s="59">
        <v>0.75</v>
      </c>
      <c r="E1095" s="38">
        <f t="shared" ref="E1095:E1101" si="88">+G1095+I1095+K1095</f>
        <v>204686</v>
      </c>
      <c r="F1095" s="38">
        <f>+인건비!$D$6</f>
        <v>272915</v>
      </c>
      <c r="G1095" s="38">
        <f>TRUNC(D1095*F1095)</f>
        <v>204686</v>
      </c>
      <c r="H1095" s="53"/>
      <c r="I1095" s="53"/>
      <c r="J1095" s="53"/>
      <c r="K1095" s="53"/>
      <c r="L1095" s="23"/>
    </row>
    <row r="1096" spans="1:12">
      <c r="A1096" s="22" t="s">
        <v>1181</v>
      </c>
      <c r="B1096" s="30"/>
      <c r="C1096" s="23" t="s">
        <v>685</v>
      </c>
      <c r="D1096" s="32">
        <v>1.5</v>
      </c>
      <c r="E1096" s="38">
        <f>+G1096+I1096+K1096</f>
        <v>357388</v>
      </c>
      <c r="F1096" s="38">
        <f>+인건비!$D$9</f>
        <v>238259</v>
      </c>
      <c r="G1096" s="38">
        <f>TRUNC(D1096*F1096)</f>
        <v>357388</v>
      </c>
      <c r="H1096" s="53"/>
      <c r="I1096" s="53"/>
      <c r="J1096" s="53"/>
      <c r="K1096" s="53"/>
      <c r="L1096" s="23"/>
    </row>
    <row r="1097" spans="1:12">
      <c r="A1097" s="22" t="s">
        <v>1167</v>
      </c>
      <c r="B1097" s="30"/>
      <c r="C1097" s="23" t="s">
        <v>685</v>
      </c>
      <c r="D1097" s="32">
        <f>+D1096</f>
        <v>1.5</v>
      </c>
      <c r="E1097" s="38">
        <f>+G1097+I1097+K1097</f>
        <v>291043</v>
      </c>
      <c r="F1097" s="38">
        <f>+인건비!$D$10</f>
        <v>194029</v>
      </c>
      <c r="G1097" s="38">
        <f>TRUNC(D1097*F1097)</f>
        <v>291043</v>
      </c>
      <c r="H1097" s="53"/>
      <c r="I1097" s="53"/>
      <c r="J1097" s="53"/>
      <c r="K1097" s="53"/>
      <c r="L1097" s="23"/>
    </row>
    <row r="1098" spans="1:12" ht="17.25" customHeight="1">
      <c r="A1098" s="22" t="s">
        <v>1182</v>
      </c>
      <c r="B1098" s="23"/>
      <c r="C1098" s="23" t="s">
        <v>685</v>
      </c>
      <c r="D1098" s="32">
        <v>3</v>
      </c>
      <c r="E1098" s="38">
        <f t="shared" si="88"/>
        <v>496635</v>
      </c>
      <c r="F1098" s="38"/>
      <c r="G1098" s="38"/>
      <c r="H1098" s="38"/>
      <c r="I1098" s="38"/>
      <c r="J1098" s="38">
        <f>+인건비!$E$17</f>
        <v>165545</v>
      </c>
      <c r="K1098" s="38">
        <f>TRUNC(D1098*J1098)</f>
        <v>496635</v>
      </c>
      <c r="L1098" s="23"/>
    </row>
    <row r="1099" spans="1:12" ht="17.25" customHeight="1">
      <c r="A1099" s="22" t="s">
        <v>1367</v>
      </c>
      <c r="B1099" s="23" t="s">
        <v>547</v>
      </c>
      <c r="C1099" s="23" t="s">
        <v>671</v>
      </c>
      <c r="D1099" s="32">
        <f>D1100*20+1</f>
        <v>21</v>
      </c>
      <c r="E1099" s="38">
        <f t="shared" si="88"/>
        <v>1155000</v>
      </c>
      <c r="F1099" s="38"/>
      <c r="G1099" s="38"/>
      <c r="H1099" s="38">
        <f>+재료비!$K$211</f>
        <v>55000</v>
      </c>
      <c r="I1099" s="38">
        <f>TRUNC(D1099*H1099)</f>
        <v>1155000</v>
      </c>
      <c r="J1099" s="38"/>
      <c r="K1099" s="38"/>
      <c r="L1099" s="30" t="s">
        <v>155</v>
      </c>
    </row>
    <row r="1100" spans="1:12" ht="17.25" customHeight="1">
      <c r="A1100" s="22" t="s">
        <v>1335</v>
      </c>
      <c r="B1100" s="23" t="s">
        <v>313</v>
      </c>
      <c r="C1100" s="23" t="s">
        <v>665</v>
      </c>
      <c r="D1100" s="32">
        <v>1</v>
      </c>
      <c r="E1100" s="38">
        <f t="shared" si="88"/>
        <v>100000</v>
      </c>
      <c r="F1100" s="38"/>
      <c r="G1100" s="38"/>
      <c r="H1100" s="38">
        <f>+재료비!$K$327</f>
        <v>100000</v>
      </c>
      <c r="I1100" s="38">
        <f>TRUNC(D1100*H1100)</f>
        <v>100000</v>
      </c>
      <c r="J1100" s="38"/>
      <c r="K1100" s="38"/>
      <c r="L1100" s="23"/>
    </row>
    <row r="1101" spans="1:12" ht="17.25" customHeight="1">
      <c r="A1101" s="22" t="s">
        <v>668</v>
      </c>
      <c r="B1101" s="23" t="s">
        <v>1159</v>
      </c>
      <c r="C1101" s="23" t="s">
        <v>666</v>
      </c>
      <c r="D1101" s="32">
        <v>5</v>
      </c>
      <c r="E1101" s="38">
        <f t="shared" si="88"/>
        <v>62750</v>
      </c>
      <c r="F1101" s="38"/>
      <c r="G1101" s="38"/>
      <c r="H1101" s="38">
        <f>SUM(I1099:I1100)</f>
        <v>1255000</v>
      </c>
      <c r="I1101" s="38">
        <f>TRUNC(D1101/100*H1101)</f>
        <v>62750</v>
      </c>
      <c r="J1101" s="38"/>
      <c r="K1101" s="38"/>
      <c r="L1101" s="23"/>
    </row>
    <row r="1102" spans="1:12">
      <c r="A1102" s="22" t="s">
        <v>701</v>
      </c>
      <c r="B1102" s="23"/>
      <c r="C1102" s="23"/>
      <c r="D1102" s="32"/>
      <c r="E1102" s="38">
        <f>SUM(E1095:E1101)</f>
        <v>2667502</v>
      </c>
      <c r="F1102" s="38"/>
      <c r="G1102" s="38">
        <f>SUM(G1095:G1101)</f>
        <v>853117</v>
      </c>
      <c r="H1102" s="38"/>
      <c r="I1102" s="38">
        <f>SUM(I1095:I1101)</f>
        <v>1317750</v>
      </c>
      <c r="J1102" s="38"/>
      <c r="K1102" s="38">
        <f>SUM(K1095:K1101)</f>
        <v>496635</v>
      </c>
      <c r="L1102" s="29"/>
    </row>
    <row r="1103" spans="1:12">
      <c r="A1103" s="22"/>
      <c r="B1103" s="23"/>
      <c r="C1103" s="23"/>
      <c r="D1103" s="32"/>
      <c r="E1103" s="38"/>
      <c r="F1103" s="38"/>
      <c r="G1103" s="38"/>
      <c r="H1103" s="38"/>
      <c r="I1103" s="38"/>
      <c r="J1103" s="38"/>
      <c r="K1103" s="38"/>
      <c r="L1103" s="29"/>
    </row>
    <row r="1104" spans="1:12">
      <c r="A1104" s="39" t="s">
        <v>682</v>
      </c>
      <c r="B1104" s="33" t="s">
        <v>1164</v>
      </c>
      <c r="C1104" s="34"/>
      <c r="D1104" s="35">
        <f>+집계표!$G$2</f>
        <v>1.1000000000000001</v>
      </c>
      <c r="E1104" s="40">
        <f>(G1104+I1104+K1104)</f>
        <v>938428</v>
      </c>
      <c r="F1104" s="40"/>
      <c r="G1104" s="40"/>
      <c r="H1104" s="40"/>
      <c r="I1104" s="40"/>
      <c r="J1104" s="40">
        <f>+G1102</f>
        <v>853117</v>
      </c>
      <c r="K1104" s="40">
        <f>TRUNC(D1104*J1104)</f>
        <v>938428</v>
      </c>
      <c r="L1104" s="23"/>
    </row>
    <row r="1105" spans="1:12">
      <c r="A1105" s="39" t="s">
        <v>670</v>
      </c>
      <c r="B1105" s="33" t="s">
        <v>425</v>
      </c>
      <c r="C1105" s="34"/>
      <c r="D1105" s="35">
        <f>+집계표!$H$2</f>
        <v>0.2</v>
      </c>
      <c r="E1105" s="40">
        <f>(G1105+I1105+K1105)</f>
        <v>358309</v>
      </c>
      <c r="F1105" s="40"/>
      <c r="G1105" s="40"/>
      <c r="H1105" s="40"/>
      <c r="I1105" s="40"/>
      <c r="J1105" s="40">
        <f>+J1104+K1104</f>
        <v>1791545</v>
      </c>
      <c r="K1105" s="40">
        <f>TRUNC(D1105*J1105)</f>
        <v>358309</v>
      </c>
      <c r="L1105" s="23"/>
    </row>
    <row r="1106" spans="1:12">
      <c r="A1106" s="39" t="s">
        <v>718</v>
      </c>
      <c r="B1106" s="33"/>
      <c r="C1106" s="34"/>
      <c r="D1106" s="36"/>
      <c r="E1106" s="40">
        <f>SUM(E1102:E1105)</f>
        <v>3964239</v>
      </c>
      <c r="F1106" s="40"/>
      <c r="G1106" s="40">
        <f>SUM(G1102:G1105)</f>
        <v>853117</v>
      </c>
      <c r="H1106" s="40"/>
      <c r="I1106" s="40">
        <f>+I1102</f>
        <v>1317750</v>
      </c>
      <c r="J1106" s="40"/>
      <c r="K1106" s="40">
        <f>SUM(K1102:K1105)</f>
        <v>1793372</v>
      </c>
      <c r="L1106" s="23"/>
    </row>
    <row r="1107" spans="1:12" ht="17.25" customHeight="1">
      <c r="A1107" s="39"/>
      <c r="B1107" s="30"/>
      <c r="C1107" s="23"/>
      <c r="D1107" s="32"/>
      <c r="E1107" s="38"/>
      <c r="F1107" s="38"/>
      <c r="G1107" s="38"/>
      <c r="H1107" s="53"/>
      <c r="I1107" s="38"/>
      <c r="J1107" s="38"/>
      <c r="K1107" s="38"/>
      <c r="L1107" s="23"/>
    </row>
    <row r="1108" spans="1:12" ht="17.25" customHeight="1">
      <c r="A1108" s="41" t="s">
        <v>301</v>
      </c>
      <c r="B1108" s="37"/>
      <c r="C1108" s="23"/>
      <c r="D1108" s="23"/>
      <c r="E1108" s="42"/>
      <c r="F1108" s="54"/>
      <c r="G1108" s="42"/>
      <c r="H1108" s="54"/>
      <c r="I1108" s="42"/>
      <c r="J1108" s="54"/>
      <c r="K1108" s="42"/>
      <c r="L1108" s="28"/>
    </row>
    <row r="1109" spans="1:12">
      <c r="A1109" s="22" t="s">
        <v>1154</v>
      </c>
      <c r="B1109" s="30"/>
      <c r="C1109" s="23" t="s">
        <v>685</v>
      </c>
      <c r="D1109" s="31">
        <v>7.4999999999999997E-2</v>
      </c>
      <c r="E1109" s="38">
        <f t="shared" ref="E1109:E1120" si="89">+G1109+I1109+K1109</f>
        <v>20468</v>
      </c>
      <c r="F1109" s="38">
        <f>+인건비!$D$6</f>
        <v>272915</v>
      </c>
      <c r="G1109" s="38">
        <f>TRUNC(D1109*F1109)</f>
        <v>20468</v>
      </c>
      <c r="H1109" s="53"/>
      <c r="I1109" s="53"/>
      <c r="J1109" s="53"/>
      <c r="K1109" s="53"/>
      <c r="L1109" s="23"/>
    </row>
    <row r="1110" spans="1:12">
      <c r="A1110" s="22" t="s">
        <v>1163</v>
      </c>
      <c r="B1110" s="30"/>
      <c r="C1110" s="23" t="s">
        <v>685</v>
      </c>
      <c r="D1110" s="59">
        <v>0.15</v>
      </c>
      <c r="E1110" s="38">
        <f t="shared" si="89"/>
        <v>32024</v>
      </c>
      <c r="F1110" s="38">
        <f>+인건비!$D$7</f>
        <v>213496</v>
      </c>
      <c r="G1110" s="38">
        <f>TRUNC(D1110*F1110)</f>
        <v>32024</v>
      </c>
      <c r="H1110" s="53"/>
      <c r="I1110" s="53"/>
      <c r="J1110" s="53"/>
      <c r="K1110" s="53"/>
      <c r="L1110" s="23"/>
    </row>
    <row r="1111" spans="1:12">
      <c r="A1111" s="22" t="s">
        <v>1302</v>
      </c>
      <c r="B1111" s="30"/>
      <c r="C1111" s="23" t="s">
        <v>685</v>
      </c>
      <c r="D1111" s="32">
        <v>0.1</v>
      </c>
      <c r="E1111" s="38">
        <f t="shared" si="89"/>
        <v>25232</v>
      </c>
      <c r="F1111" s="38">
        <f>+인건비!$D$8</f>
        <v>252328</v>
      </c>
      <c r="G1111" s="38">
        <f>TRUNC(D1111*F1111)</f>
        <v>25232</v>
      </c>
      <c r="H1111" s="53"/>
      <c r="I1111" s="53"/>
      <c r="J1111" s="53"/>
      <c r="K1111" s="53"/>
      <c r="L1111" s="23"/>
    </row>
    <row r="1112" spans="1:12">
      <c r="A1112" s="22" t="s">
        <v>1181</v>
      </c>
      <c r="B1112" s="30"/>
      <c r="C1112" s="23" t="s">
        <v>685</v>
      </c>
      <c r="D1112" s="32">
        <f>+D1111</f>
        <v>0.1</v>
      </c>
      <c r="E1112" s="38">
        <f t="shared" si="89"/>
        <v>23825</v>
      </c>
      <c r="F1112" s="38">
        <f>+인건비!$D$9</f>
        <v>238259</v>
      </c>
      <c r="G1112" s="38">
        <f>TRUNC(D1112*F1112)</f>
        <v>23825</v>
      </c>
      <c r="H1112" s="53"/>
      <c r="I1112" s="53"/>
      <c r="J1112" s="53"/>
      <c r="K1112" s="53"/>
      <c r="L1112" s="23"/>
    </row>
    <row r="1113" spans="1:12">
      <c r="A1113" s="22" t="s">
        <v>1167</v>
      </c>
      <c r="B1113" s="30"/>
      <c r="C1113" s="23" t="s">
        <v>685</v>
      </c>
      <c r="D1113" s="32">
        <f>+D1114</f>
        <v>0.3</v>
      </c>
      <c r="E1113" s="38">
        <f t="shared" si="89"/>
        <v>58208</v>
      </c>
      <c r="F1113" s="38">
        <f>+인건비!$D$10</f>
        <v>194029</v>
      </c>
      <c r="G1113" s="38">
        <f>TRUNC(D1113*F1113)</f>
        <v>58208</v>
      </c>
      <c r="H1113" s="53"/>
      <c r="I1113" s="53"/>
      <c r="J1113" s="53"/>
      <c r="K1113" s="53"/>
      <c r="L1113" s="23"/>
    </row>
    <row r="1114" spans="1:12" ht="17.25" customHeight="1">
      <c r="A1114" s="22" t="s">
        <v>1187</v>
      </c>
      <c r="B1114" s="23"/>
      <c r="C1114" s="23" t="s">
        <v>685</v>
      </c>
      <c r="D1114" s="32">
        <v>0.3</v>
      </c>
      <c r="E1114" s="38">
        <f t="shared" si="89"/>
        <v>64266</v>
      </c>
      <c r="F1114" s="38"/>
      <c r="G1114" s="38"/>
      <c r="H1114" s="38"/>
      <c r="I1114" s="38"/>
      <c r="J1114" s="38">
        <f>+인건비!$E$18</f>
        <v>214222</v>
      </c>
      <c r="K1114" s="38">
        <f>TRUNC(D1114*J1114)</f>
        <v>64266</v>
      </c>
      <c r="L1114" s="23"/>
    </row>
    <row r="1115" spans="1:12" ht="17.25" customHeight="1">
      <c r="A1115" s="22" t="s">
        <v>1367</v>
      </c>
      <c r="B1115" s="23" t="s">
        <v>1369</v>
      </c>
      <c r="C1115" s="23" t="s">
        <v>671</v>
      </c>
      <c r="D1115" s="32">
        <v>1</v>
      </c>
      <c r="E1115" s="38">
        <f t="shared" si="89"/>
        <v>15000</v>
      </c>
      <c r="F1115" s="38"/>
      <c r="G1115" s="38"/>
      <c r="H1115" s="38">
        <f>+재료비!$K$212</f>
        <v>15000</v>
      </c>
      <c r="I1115" s="38">
        <f>TRUNC(D1115*H1115)</f>
        <v>15000</v>
      </c>
      <c r="J1115" s="38"/>
      <c r="K1115" s="38"/>
      <c r="L1115" s="30" t="s">
        <v>155</v>
      </c>
    </row>
    <row r="1116" spans="1:12" ht="17.25" customHeight="1">
      <c r="A1116" s="22" t="s">
        <v>1370</v>
      </c>
      <c r="B1116" s="23" t="s">
        <v>778</v>
      </c>
      <c r="C1116" s="23" t="s">
        <v>734</v>
      </c>
      <c r="D1116" s="32">
        <v>1</v>
      </c>
      <c r="E1116" s="38">
        <f t="shared" si="89"/>
        <v>1300000</v>
      </c>
      <c r="F1116" s="38"/>
      <c r="G1116" s="38"/>
      <c r="H1116" s="38">
        <f>+재료비!$K$214</f>
        <v>1300000</v>
      </c>
      <c r="I1116" s="38">
        <f>TRUNC(D1116*H1116)</f>
        <v>1300000</v>
      </c>
      <c r="J1116" s="38"/>
      <c r="K1116" s="38"/>
      <c r="L1116" s="30"/>
    </row>
    <row r="1117" spans="1:12" ht="17.25" customHeight="1">
      <c r="A1117" s="22" t="s">
        <v>1316</v>
      </c>
      <c r="B1117" s="23" t="s">
        <v>1328</v>
      </c>
      <c r="C1117" s="23" t="s">
        <v>671</v>
      </c>
      <c r="D1117" s="32"/>
      <c r="E1117" s="38">
        <f t="shared" si="89"/>
        <v>0</v>
      </c>
      <c r="F1117" s="38"/>
      <c r="G1117" s="38"/>
      <c r="H1117" s="38">
        <f>+재료비!$K$329</f>
        <v>3000</v>
      </c>
      <c r="I1117" s="38">
        <f>TRUNC(D1117*H1117)</f>
        <v>0</v>
      </c>
      <c r="J1117" s="38"/>
      <c r="K1117" s="38"/>
      <c r="L1117" s="30" t="s">
        <v>1274</v>
      </c>
    </row>
    <row r="1118" spans="1:12" ht="18" customHeight="1">
      <c r="A1118" s="22" t="s">
        <v>765</v>
      </c>
      <c r="B1118" s="23" t="s">
        <v>127</v>
      </c>
      <c r="C1118" s="23" t="s">
        <v>671</v>
      </c>
      <c r="D1118" s="32"/>
      <c r="E1118" s="38">
        <f t="shared" si="89"/>
        <v>0</v>
      </c>
      <c r="F1118" s="38"/>
      <c r="G1118" s="38"/>
      <c r="H1118" s="38">
        <f>+재료비!$K$333</f>
        <v>1270</v>
      </c>
      <c r="I1118" s="38">
        <f>TRUNC(D1118*H1118)</f>
        <v>0</v>
      </c>
      <c r="J1118" s="38"/>
      <c r="K1118" s="38"/>
      <c r="L1118" s="30" t="s">
        <v>1274</v>
      </c>
    </row>
    <row r="1119" spans="1:12" ht="17.25" customHeight="1">
      <c r="A1119" s="22" t="s">
        <v>1335</v>
      </c>
      <c r="B1119" s="23" t="s">
        <v>313</v>
      </c>
      <c r="C1119" s="23" t="s">
        <v>665</v>
      </c>
      <c r="D1119" s="32">
        <v>1</v>
      </c>
      <c r="E1119" s="38">
        <f t="shared" si="89"/>
        <v>100000</v>
      </c>
      <c r="F1119" s="38"/>
      <c r="G1119" s="38"/>
      <c r="H1119" s="38">
        <f>+재료비!$K$327</f>
        <v>100000</v>
      </c>
      <c r="I1119" s="38">
        <f>TRUNC(D1119*H1119)</f>
        <v>100000</v>
      </c>
      <c r="J1119" s="38"/>
      <c r="K1119" s="38"/>
      <c r="L1119" s="30"/>
    </row>
    <row r="1120" spans="1:12" ht="17.25" customHeight="1">
      <c r="A1120" s="22" t="s">
        <v>668</v>
      </c>
      <c r="B1120" s="23" t="s">
        <v>1159</v>
      </c>
      <c r="C1120" s="23" t="s">
        <v>666</v>
      </c>
      <c r="D1120" s="32">
        <v>5</v>
      </c>
      <c r="E1120" s="38">
        <f t="shared" si="89"/>
        <v>70750</v>
      </c>
      <c r="F1120" s="38"/>
      <c r="G1120" s="38"/>
      <c r="H1120" s="38">
        <f>SUM(I1115:I1119)</f>
        <v>1415000</v>
      </c>
      <c r="I1120" s="38">
        <f>TRUNC(D1120/100*H1120)</f>
        <v>70750</v>
      </c>
      <c r="J1120" s="38"/>
      <c r="K1120" s="38"/>
      <c r="L1120" s="23"/>
    </row>
    <row r="1121" spans="1:12">
      <c r="A1121" s="22" t="s">
        <v>701</v>
      </c>
      <c r="B1121" s="23"/>
      <c r="C1121" s="23"/>
      <c r="D1121" s="32"/>
      <c r="E1121" s="38">
        <f>SUM(E1109:E1120)</f>
        <v>1709773</v>
      </c>
      <c r="F1121" s="38"/>
      <c r="G1121" s="38">
        <f>SUM(G1109:G1120)</f>
        <v>159757</v>
      </c>
      <c r="H1121" s="38"/>
      <c r="I1121" s="38">
        <f>SUM(I1109:I1120)</f>
        <v>1485750</v>
      </c>
      <c r="J1121" s="38"/>
      <c r="K1121" s="38">
        <f>SUM(K1109:K1120)</f>
        <v>64266</v>
      </c>
      <c r="L1121" s="29"/>
    </row>
    <row r="1122" spans="1:12">
      <c r="A1122" s="22"/>
      <c r="B1122" s="23"/>
      <c r="C1122" s="23"/>
      <c r="D1122" s="32"/>
      <c r="E1122" s="38"/>
      <c r="F1122" s="38"/>
      <c r="G1122" s="38"/>
      <c r="H1122" s="38"/>
      <c r="I1122" s="38"/>
      <c r="J1122" s="38"/>
      <c r="K1122" s="38"/>
      <c r="L1122" s="29"/>
    </row>
    <row r="1123" spans="1:12">
      <c r="A1123" s="39" t="s">
        <v>682</v>
      </c>
      <c r="B1123" s="33" t="s">
        <v>1164</v>
      </c>
      <c r="C1123" s="34"/>
      <c r="D1123" s="35">
        <f>+집계표!$G$2</f>
        <v>1.1000000000000001</v>
      </c>
      <c r="E1123" s="40">
        <f>(G1123+I1123+K1123)</f>
        <v>175732</v>
      </c>
      <c r="F1123" s="40"/>
      <c r="G1123" s="40"/>
      <c r="H1123" s="40"/>
      <c r="I1123" s="40"/>
      <c r="J1123" s="40">
        <f>+G1121</f>
        <v>159757</v>
      </c>
      <c r="K1123" s="40">
        <f>TRUNC(D1123*J1123)</f>
        <v>175732</v>
      </c>
      <c r="L1123" s="23"/>
    </row>
    <row r="1124" spans="1:12">
      <c r="A1124" s="39" t="s">
        <v>670</v>
      </c>
      <c r="B1124" s="33" t="s">
        <v>425</v>
      </c>
      <c r="C1124" s="34"/>
      <c r="D1124" s="35">
        <f>+집계표!$H$2</f>
        <v>0.2</v>
      </c>
      <c r="E1124" s="40">
        <f>(G1124+I1124+K1124)</f>
        <v>67097</v>
      </c>
      <c r="F1124" s="40"/>
      <c r="G1124" s="40"/>
      <c r="H1124" s="40"/>
      <c r="I1124" s="40"/>
      <c r="J1124" s="40">
        <f>+J1123+K1123</f>
        <v>335489</v>
      </c>
      <c r="K1124" s="40">
        <f>TRUNC(D1124*J1124)</f>
        <v>67097</v>
      </c>
      <c r="L1124" s="23"/>
    </row>
    <row r="1125" spans="1:12">
      <c r="A1125" s="39" t="s">
        <v>718</v>
      </c>
      <c r="B1125" s="33"/>
      <c r="C1125" s="34"/>
      <c r="D1125" s="36"/>
      <c r="E1125" s="40">
        <f>SUM(E1121:E1124)</f>
        <v>1952602</v>
      </c>
      <c r="F1125" s="40"/>
      <c r="G1125" s="40">
        <f>SUM(G1121:G1124)</f>
        <v>159757</v>
      </c>
      <c r="H1125" s="40"/>
      <c r="I1125" s="40">
        <f>+I1121</f>
        <v>1485750</v>
      </c>
      <c r="J1125" s="40"/>
      <c r="K1125" s="40">
        <f>SUM(K1121:K1124)</f>
        <v>307095</v>
      </c>
      <c r="L1125" s="23"/>
    </row>
    <row r="1126" spans="1:12" ht="17.25" customHeight="1">
      <c r="A1126" s="39"/>
      <c r="B1126" s="30"/>
      <c r="C1126" s="23"/>
      <c r="D1126" s="32"/>
      <c r="E1126" s="38"/>
      <c r="F1126" s="38"/>
      <c r="G1126" s="38"/>
      <c r="H1126" s="53"/>
      <c r="I1126" s="38"/>
      <c r="J1126" s="38"/>
      <c r="K1126" s="38"/>
      <c r="L1126" s="23"/>
    </row>
    <row r="1127" spans="1:12" ht="17.25" customHeight="1">
      <c r="A1127" s="41" t="s">
        <v>63</v>
      </c>
      <c r="B1127" s="37"/>
      <c r="C1127" s="23"/>
      <c r="D1127" s="23"/>
      <c r="E1127" s="42"/>
      <c r="F1127" s="54"/>
      <c r="G1127" s="42"/>
      <c r="H1127" s="54"/>
      <c r="I1127" s="42"/>
      <c r="J1127" s="54"/>
      <c r="K1127" s="42"/>
      <c r="L1127" s="28"/>
    </row>
    <row r="1128" spans="1:12">
      <c r="A1128" s="22" t="s">
        <v>1154</v>
      </c>
      <c r="B1128" s="30"/>
      <c r="C1128" s="23" t="s">
        <v>685</v>
      </c>
      <c r="D1128" s="59">
        <v>0.15</v>
      </c>
      <c r="E1128" s="38">
        <f t="shared" ref="E1128:E1134" si="90">+G1128+I1128+K1128</f>
        <v>40937</v>
      </c>
      <c r="F1128" s="38">
        <f>+인건비!$D$6</f>
        <v>272915</v>
      </c>
      <c r="G1128" s="38">
        <f>TRUNC(D1128*F1128)</f>
        <v>40937</v>
      </c>
      <c r="H1128" s="53"/>
      <c r="I1128" s="53"/>
      <c r="J1128" s="53"/>
      <c r="K1128" s="53"/>
      <c r="L1128" s="23"/>
    </row>
    <row r="1129" spans="1:12">
      <c r="A1129" s="22" t="s">
        <v>1163</v>
      </c>
      <c r="B1129" s="30"/>
      <c r="C1129" s="23" t="s">
        <v>685</v>
      </c>
      <c r="D1129" s="32">
        <v>0.3</v>
      </c>
      <c r="E1129" s="38">
        <f t="shared" si="90"/>
        <v>64048</v>
      </c>
      <c r="F1129" s="38">
        <f>+인건비!$D$7</f>
        <v>213496</v>
      </c>
      <c r="G1129" s="38">
        <f>TRUNC(D1129*F1129)</f>
        <v>64048</v>
      </c>
      <c r="H1129" s="53"/>
      <c r="I1129" s="53"/>
      <c r="J1129" s="53"/>
      <c r="K1129" s="53"/>
      <c r="L1129" s="23"/>
    </row>
    <row r="1130" spans="1:12">
      <c r="A1130" s="22" t="s">
        <v>1302</v>
      </c>
      <c r="B1130" s="30"/>
      <c r="C1130" s="23" t="s">
        <v>685</v>
      </c>
      <c r="D1130" s="59">
        <v>0.15</v>
      </c>
      <c r="E1130" s="38">
        <f t="shared" si="90"/>
        <v>37849</v>
      </c>
      <c r="F1130" s="38">
        <f>+인건비!$D$8</f>
        <v>252328</v>
      </c>
      <c r="G1130" s="38">
        <f>TRUNC(D1130*F1130)</f>
        <v>37849</v>
      </c>
      <c r="H1130" s="53"/>
      <c r="I1130" s="53"/>
      <c r="J1130" s="53"/>
      <c r="K1130" s="53"/>
      <c r="L1130" s="23"/>
    </row>
    <row r="1131" spans="1:12">
      <c r="A1131" s="22" t="s">
        <v>1181</v>
      </c>
      <c r="B1131" s="30"/>
      <c r="C1131" s="23" t="s">
        <v>685</v>
      </c>
      <c r="D1131" s="59">
        <f>+D1130</f>
        <v>0.15</v>
      </c>
      <c r="E1131" s="38">
        <f>+G1131+I1131+K1131</f>
        <v>35738</v>
      </c>
      <c r="F1131" s="38">
        <f>+인건비!$D$9</f>
        <v>238259</v>
      </c>
      <c r="G1131" s="38">
        <f>TRUNC(D1131*F1131)</f>
        <v>35738</v>
      </c>
      <c r="H1131" s="53"/>
      <c r="I1131" s="53"/>
      <c r="J1131" s="53"/>
      <c r="K1131" s="53"/>
      <c r="L1131" s="23"/>
    </row>
    <row r="1132" spans="1:12">
      <c r="A1132" s="22" t="s">
        <v>1167</v>
      </c>
      <c r="B1132" s="30"/>
      <c r="C1132" s="23" t="s">
        <v>685</v>
      </c>
      <c r="D1132" s="32">
        <f>+D1133</f>
        <v>0.6</v>
      </c>
      <c r="E1132" s="38">
        <f>+G1132+I1132+K1132</f>
        <v>116417</v>
      </c>
      <c r="F1132" s="38">
        <f>+인건비!$D$10</f>
        <v>194029</v>
      </c>
      <c r="G1132" s="38">
        <f>TRUNC(D1132*F1132)</f>
        <v>116417</v>
      </c>
      <c r="H1132" s="53"/>
      <c r="I1132" s="53"/>
      <c r="J1132" s="53"/>
      <c r="K1132" s="53"/>
      <c r="L1132" s="23"/>
    </row>
    <row r="1133" spans="1:12" ht="17.25" customHeight="1">
      <c r="A1133" s="22" t="s">
        <v>1187</v>
      </c>
      <c r="B1133" s="23"/>
      <c r="C1133" s="23" t="s">
        <v>685</v>
      </c>
      <c r="D1133" s="32">
        <v>0.6</v>
      </c>
      <c r="E1133" s="38">
        <f t="shared" si="90"/>
        <v>128533</v>
      </c>
      <c r="F1133" s="38"/>
      <c r="G1133" s="38"/>
      <c r="H1133" s="38"/>
      <c r="I1133" s="38"/>
      <c r="J1133" s="38">
        <f>+인건비!$E$18</f>
        <v>214222</v>
      </c>
      <c r="K1133" s="38">
        <f>TRUNC(D1133*J1133)</f>
        <v>128533</v>
      </c>
      <c r="L1133" s="23"/>
    </row>
    <row r="1134" spans="1:12" ht="17.25" customHeight="1">
      <c r="A1134" s="22" t="s">
        <v>1367</v>
      </c>
      <c r="B1134" s="23" t="s">
        <v>547</v>
      </c>
      <c r="C1134" s="23" t="s">
        <v>671</v>
      </c>
      <c r="D1134" s="32">
        <v>1</v>
      </c>
      <c r="E1134" s="38">
        <f t="shared" si="90"/>
        <v>55000</v>
      </c>
      <c r="F1134" s="38"/>
      <c r="G1134" s="38"/>
      <c r="H1134" s="38">
        <f>+재료비!$K$213</f>
        <v>55000</v>
      </c>
      <c r="I1134" s="38">
        <f>TRUNC(D1134*H1134)</f>
        <v>55000</v>
      </c>
      <c r="J1134" s="38"/>
      <c r="K1134" s="38"/>
      <c r="L1134" s="30" t="s">
        <v>155</v>
      </c>
    </row>
    <row r="1135" spans="1:12" ht="17.25" customHeight="1">
      <c r="A1135" s="22" t="s">
        <v>1370</v>
      </c>
      <c r="B1135" s="23" t="s">
        <v>778</v>
      </c>
      <c r="C1135" s="23" t="s">
        <v>734</v>
      </c>
      <c r="D1135" s="32">
        <v>1</v>
      </c>
      <c r="E1135" s="38">
        <f>+G1135+I1135+K1135</f>
        <v>1300000</v>
      </c>
      <c r="F1135" s="38"/>
      <c r="G1135" s="38"/>
      <c r="H1135" s="38">
        <f>+재료비!$K$214</f>
        <v>1300000</v>
      </c>
      <c r="I1135" s="38">
        <f>TRUNC(D1135*H1135)</f>
        <v>1300000</v>
      </c>
      <c r="J1135" s="38"/>
      <c r="K1135" s="38"/>
      <c r="L1135" s="30"/>
    </row>
    <row r="1136" spans="1:12" ht="17.25" customHeight="1">
      <c r="A1136" s="22" t="s">
        <v>1316</v>
      </c>
      <c r="B1136" s="23" t="s">
        <v>1328</v>
      </c>
      <c r="C1136" s="23" t="s">
        <v>671</v>
      </c>
      <c r="D1136" s="32"/>
      <c r="E1136" s="38">
        <f>+G1136+I1136+K1136</f>
        <v>0</v>
      </c>
      <c r="F1136" s="38"/>
      <c r="G1136" s="38"/>
      <c r="H1136" s="38">
        <f>+재료비!$K$329</f>
        <v>3000</v>
      </c>
      <c r="I1136" s="38">
        <f>TRUNC(D1136*H1136)</f>
        <v>0</v>
      </c>
      <c r="J1136" s="38"/>
      <c r="K1136" s="38"/>
      <c r="L1136" s="30" t="s">
        <v>1274</v>
      </c>
    </row>
    <row r="1137" spans="1:12" ht="18" customHeight="1">
      <c r="A1137" s="22" t="s">
        <v>765</v>
      </c>
      <c r="B1137" s="23" t="s">
        <v>127</v>
      </c>
      <c r="C1137" s="23" t="s">
        <v>671</v>
      </c>
      <c r="D1137" s="32"/>
      <c r="E1137" s="38">
        <f>+G1137+I1137+K1137</f>
        <v>0</v>
      </c>
      <c r="F1137" s="38"/>
      <c r="G1137" s="38"/>
      <c r="H1137" s="38">
        <f>+재료비!$K$333</f>
        <v>1270</v>
      </c>
      <c r="I1137" s="38">
        <f>TRUNC(D1137*H1137)</f>
        <v>0</v>
      </c>
      <c r="J1137" s="38"/>
      <c r="K1137" s="38"/>
      <c r="L1137" s="30" t="s">
        <v>1274</v>
      </c>
    </row>
    <row r="1138" spans="1:12" ht="17.25" customHeight="1">
      <c r="A1138" s="22" t="s">
        <v>1335</v>
      </c>
      <c r="B1138" s="23" t="s">
        <v>313</v>
      </c>
      <c r="C1138" s="23" t="s">
        <v>665</v>
      </c>
      <c r="D1138" s="32">
        <v>1</v>
      </c>
      <c r="E1138" s="38">
        <f>+G1138+I1138+K1138</f>
        <v>100000</v>
      </c>
      <c r="F1138" s="38"/>
      <c r="G1138" s="38"/>
      <c r="H1138" s="38">
        <f>+재료비!$K$327</f>
        <v>100000</v>
      </c>
      <c r="I1138" s="38">
        <f>TRUNC(D1138*H1138)</f>
        <v>100000</v>
      </c>
      <c r="J1138" s="38"/>
      <c r="K1138" s="38"/>
      <c r="L1138" s="30"/>
    </row>
    <row r="1139" spans="1:12" ht="17.25" customHeight="1">
      <c r="A1139" s="22" t="s">
        <v>668</v>
      </c>
      <c r="B1139" s="23" t="s">
        <v>1159</v>
      </c>
      <c r="C1139" s="23" t="s">
        <v>666</v>
      </c>
      <c r="D1139" s="32">
        <v>5</v>
      </c>
      <c r="E1139" s="38">
        <f>+G1139+I1139+K1139</f>
        <v>72750</v>
      </c>
      <c r="F1139" s="38"/>
      <c r="G1139" s="38"/>
      <c r="H1139" s="38">
        <f>SUM(I1134:I1138)</f>
        <v>1455000</v>
      </c>
      <c r="I1139" s="38">
        <f>TRUNC(D1139/100*H1139)</f>
        <v>72750</v>
      </c>
      <c r="J1139" s="38"/>
      <c r="K1139" s="38"/>
      <c r="L1139" s="23"/>
    </row>
    <row r="1140" spans="1:12">
      <c r="A1140" s="22" t="s">
        <v>701</v>
      </c>
      <c r="B1140" s="23"/>
      <c r="C1140" s="23"/>
      <c r="D1140" s="32"/>
      <c r="E1140" s="38">
        <f>SUM(E1128:E1139)</f>
        <v>1951272</v>
      </c>
      <c r="F1140" s="38"/>
      <c r="G1140" s="38">
        <f>SUM(G1128:G1139)</f>
        <v>294989</v>
      </c>
      <c r="H1140" s="38"/>
      <c r="I1140" s="38">
        <f>SUM(I1128:I1139)</f>
        <v>1527750</v>
      </c>
      <c r="J1140" s="38"/>
      <c r="K1140" s="38">
        <f>SUM(K1128:K1139)</f>
        <v>128533</v>
      </c>
      <c r="L1140" s="29"/>
    </row>
    <row r="1141" spans="1:12">
      <c r="A1141" s="22"/>
      <c r="B1141" s="23"/>
      <c r="C1141" s="23"/>
      <c r="D1141" s="32"/>
      <c r="E1141" s="38"/>
      <c r="F1141" s="38"/>
      <c r="G1141" s="38"/>
      <c r="H1141" s="38"/>
      <c r="I1141" s="38"/>
      <c r="J1141" s="38"/>
      <c r="K1141" s="38"/>
      <c r="L1141" s="29"/>
    </row>
    <row r="1142" spans="1:12">
      <c r="A1142" s="39" t="s">
        <v>682</v>
      </c>
      <c r="B1142" s="33" t="s">
        <v>1164</v>
      </c>
      <c r="C1142" s="34"/>
      <c r="D1142" s="35">
        <f>+집계표!$G$2</f>
        <v>1.1000000000000001</v>
      </c>
      <c r="E1142" s="40">
        <f>(G1142+I1142+K1142)</f>
        <v>324487</v>
      </c>
      <c r="F1142" s="40"/>
      <c r="G1142" s="40"/>
      <c r="H1142" s="40"/>
      <c r="I1142" s="40"/>
      <c r="J1142" s="40">
        <f>+G1140</f>
        <v>294989</v>
      </c>
      <c r="K1142" s="40">
        <f>TRUNC(D1142*J1142)</f>
        <v>324487</v>
      </c>
      <c r="L1142" s="23"/>
    </row>
    <row r="1143" spans="1:12">
      <c r="A1143" s="39" t="s">
        <v>670</v>
      </c>
      <c r="B1143" s="33" t="s">
        <v>425</v>
      </c>
      <c r="C1143" s="34"/>
      <c r="D1143" s="35">
        <f>+집계표!$H$2</f>
        <v>0.2</v>
      </c>
      <c r="E1143" s="40">
        <f>(G1143+I1143+K1143)</f>
        <v>123895</v>
      </c>
      <c r="F1143" s="40"/>
      <c r="G1143" s="40"/>
      <c r="H1143" s="40"/>
      <c r="I1143" s="40"/>
      <c r="J1143" s="40">
        <f>+J1142+K1142</f>
        <v>619476</v>
      </c>
      <c r="K1143" s="40">
        <f>TRUNC(D1143*J1143)</f>
        <v>123895</v>
      </c>
      <c r="L1143" s="23"/>
    </row>
    <row r="1144" spans="1:12">
      <c r="A1144" s="39" t="s">
        <v>718</v>
      </c>
      <c r="B1144" s="33"/>
      <c r="C1144" s="34"/>
      <c r="D1144" s="36"/>
      <c r="E1144" s="40">
        <f>SUM(E1140:E1143)</f>
        <v>2399654</v>
      </c>
      <c r="F1144" s="40"/>
      <c r="G1144" s="40">
        <f>SUM(G1140:G1143)</f>
        <v>294989</v>
      </c>
      <c r="H1144" s="40"/>
      <c r="I1144" s="40">
        <f>+I1140</f>
        <v>1527750</v>
      </c>
      <c r="J1144" s="40"/>
      <c r="K1144" s="40">
        <f>SUM(K1140:K1143)</f>
        <v>576915</v>
      </c>
      <c r="L1144" s="23"/>
    </row>
    <row r="1145" spans="1:12" ht="17.25" customHeight="1">
      <c r="A1145" s="39"/>
      <c r="B1145" s="30"/>
      <c r="C1145" s="23"/>
      <c r="D1145" s="32"/>
      <c r="E1145" s="38"/>
      <c r="F1145" s="38"/>
      <c r="G1145" s="38"/>
      <c r="H1145" s="53"/>
      <c r="I1145" s="38"/>
      <c r="J1145" s="38"/>
      <c r="K1145" s="38"/>
      <c r="L1145" s="23"/>
    </row>
    <row r="1146" spans="1:12" ht="17.25" customHeight="1">
      <c r="A1146" s="41" t="s">
        <v>280</v>
      </c>
      <c r="B1146" s="37"/>
      <c r="C1146" s="23"/>
      <c r="D1146" s="23"/>
      <c r="E1146" s="42"/>
      <c r="F1146" s="54"/>
      <c r="G1146" s="42"/>
      <c r="H1146" s="54"/>
      <c r="I1146" s="42"/>
      <c r="J1146" s="54"/>
      <c r="K1146" s="42"/>
      <c r="L1146" s="28"/>
    </row>
    <row r="1147" spans="1:12">
      <c r="A1147" s="22" t="s">
        <v>1154</v>
      </c>
      <c r="B1147" s="30"/>
      <c r="C1147" s="23" t="s">
        <v>685</v>
      </c>
      <c r="D1147" s="59">
        <v>0.04</v>
      </c>
      <c r="E1147" s="38">
        <f t="shared" ref="E1147:E1154" si="91">+G1147+I1147+K1147</f>
        <v>10916</v>
      </c>
      <c r="F1147" s="38">
        <f>+인건비!$D$6</f>
        <v>272915</v>
      </c>
      <c r="G1147" s="38">
        <f>TRUNC(D1147*F1147)</f>
        <v>10916</v>
      </c>
      <c r="H1147" s="53"/>
      <c r="I1147" s="53"/>
      <c r="J1147" s="53"/>
      <c r="K1147" s="53"/>
      <c r="L1147" s="23"/>
    </row>
    <row r="1148" spans="1:12">
      <c r="A1148" s="22" t="s">
        <v>1163</v>
      </c>
      <c r="B1148" s="30"/>
      <c r="C1148" s="23" t="s">
        <v>685</v>
      </c>
      <c r="D1148" s="59">
        <v>0.08</v>
      </c>
      <c r="E1148" s="38">
        <f t="shared" si="91"/>
        <v>17079</v>
      </c>
      <c r="F1148" s="38">
        <f>+인건비!$D$7</f>
        <v>213496</v>
      </c>
      <c r="G1148" s="38">
        <f>TRUNC(D1148*F1148)</f>
        <v>17079</v>
      </c>
      <c r="H1148" s="53"/>
      <c r="I1148" s="53"/>
      <c r="J1148" s="53"/>
      <c r="K1148" s="53"/>
      <c r="L1148" s="23"/>
    </row>
    <row r="1149" spans="1:12">
      <c r="A1149" s="22" t="s">
        <v>1302</v>
      </c>
      <c r="B1149" s="30"/>
      <c r="C1149" s="23" t="s">
        <v>685</v>
      </c>
      <c r="D1149" s="59">
        <v>0.05</v>
      </c>
      <c r="E1149" s="38">
        <f t="shared" si="91"/>
        <v>12616</v>
      </c>
      <c r="F1149" s="38">
        <f>+인건비!$D$8</f>
        <v>252328</v>
      </c>
      <c r="G1149" s="38">
        <f>TRUNC(D1149*F1149)</f>
        <v>12616</v>
      </c>
      <c r="H1149" s="53"/>
      <c r="I1149" s="53"/>
      <c r="J1149" s="53"/>
      <c r="K1149" s="53"/>
      <c r="L1149" s="23"/>
    </row>
    <row r="1150" spans="1:12">
      <c r="A1150" s="22" t="s">
        <v>1181</v>
      </c>
      <c r="B1150" s="30"/>
      <c r="C1150" s="23" t="s">
        <v>685</v>
      </c>
      <c r="D1150" s="59">
        <f>+D1149</f>
        <v>0.05</v>
      </c>
      <c r="E1150" s="38">
        <f>+G1150+I1150+K1150</f>
        <v>11912</v>
      </c>
      <c r="F1150" s="38">
        <f>+인건비!$D$9</f>
        <v>238259</v>
      </c>
      <c r="G1150" s="38">
        <f>TRUNC(D1150*F1150)</f>
        <v>11912</v>
      </c>
      <c r="H1150" s="53"/>
      <c r="I1150" s="53"/>
      <c r="J1150" s="53"/>
      <c r="K1150" s="53"/>
      <c r="L1150" s="23"/>
    </row>
    <row r="1151" spans="1:12">
      <c r="A1151" s="22" t="s">
        <v>1167</v>
      </c>
      <c r="B1151" s="30"/>
      <c r="C1151" s="23" t="s">
        <v>685</v>
      </c>
      <c r="D1151" s="59">
        <f>+D1152</f>
        <v>0.15</v>
      </c>
      <c r="E1151" s="38">
        <f>+G1151+I1151+K1151</f>
        <v>29104</v>
      </c>
      <c r="F1151" s="38">
        <f>+인건비!$D$10</f>
        <v>194029</v>
      </c>
      <c r="G1151" s="38">
        <f>TRUNC(D1151*F1151)</f>
        <v>29104</v>
      </c>
      <c r="H1151" s="53"/>
      <c r="I1151" s="53"/>
      <c r="J1151" s="53"/>
      <c r="K1151" s="53"/>
      <c r="L1151" s="23"/>
    </row>
    <row r="1152" spans="1:12" ht="17.25" customHeight="1">
      <c r="A1152" s="22" t="s">
        <v>1187</v>
      </c>
      <c r="B1152" s="23"/>
      <c r="C1152" s="23" t="s">
        <v>685</v>
      </c>
      <c r="D1152" s="59">
        <v>0.15</v>
      </c>
      <c r="E1152" s="38">
        <f t="shared" si="91"/>
        <v>32133</v>
      </c>
      <c r="F1152" s="38"/>
      <c r="G1152" s="38"/>
      <c r="H1152" s="38"/>
      <c r="I1152" s="38"/>
      <c r="J1152" s="38">
        <f>+인건비!$E$18</f>
        <v>214222</v>
      </c>
      <c r="K1152" s="38">
        <f>TRUNC(D1152*J1152)</f>
        <v>32133</v>
      </c>
      <c r="L1152" s="23"/>
    </row>
    <row r="1153" spans="1:12" ht="17.25" customHeight="1">
      <c r="A1153" s="22" t="s">
        <v>1367</v>
      </c>
      <c r="B1153" s="23" t="s">
        <v>1369</v>
      </c>
      <c r="C1153" s="23" t="s">
        <v>671</v>
      </c>
      <c r="D1153" s="32">
        <v>1</v>
      </c>
      <c r="E1153" s="38">
        <f t="shared" si="91"/>
        <v>15000</v>
      </c>
      <c r="F1153" s="38"/>
      <c r="G1153" s="38"/>
      <c r="H1153" s="38">
        <f>+재료비!$K$212</f>
        <v>15000</v>
      </c>
      <c r="I1153" s="38">
        <f>TRUNC(D1153*H1153)</f>
        <v>15000</v>
      </c>
      <c r="J1153" s="38"/>
      <c r="K1153" s="38"/>
      <c r="L1153" s="30" t="s">
        <v>155</v>
      </c>
    </row>
    <row r="1154" spans="1:12" ht="17.25" customHeight="1">
      <c r="A1154" s="22" t="s">
        <v>1370</v>
      </c>
      <c r="B1154" s="23" t="s">
        <v>1359</v>
      </c>
      <c r="C1154" s="23" t="s">
        <v>734</v>
      </c>
      <c r="D1154" s="32">
        <v>2</v>
      </c>
      <c r="E1154" s="38">
        <f t="shared" si="91"/>
        <v>2600000</v>
      </c>
      <c r="F1154" s="38"/>
      <c r="G1154" s="38"/>
      <c r="H1154" s="38">
        <f>+재료비!$K$215</f>
        <v>1300000</v>
      </c>
      <c r="I1154" s="38">
        <f>TRUNC(D1154*H1154)</f>
        <v>2600000</v>
      </c>
      <c r="J1154" s="38"/>
      <c r="K1154" s="38"/>
      <c r="L1154" s="30"/>
    </row>
    <row r="1155" spans="1:12" ht="17.25" customHeight="1">
      <c r="A1155" s="22" t="s">
        <v>1335</v>
      </c>
      <c r="B1155" s="23" t="s">
        <v>313</v>
      </c>
      <c r="C1155" s="23" t="s">
        <v>665</v>
      </c>
      <c r="D1155" s="32">
        <v>1</v>
      </c>
      <c r="E1155" s="38">
        <f>+G1155+I1155+K1155</f>
        <v>100000</v>
      </c>
      <c r="F1155" s="38"/>
      <c r="G1155" s="38"/>
      <c r="H1155" s="38">
        <f>+재료비!$K$327</f>
        <v>100000</v>
      </c>
      <c r="I1155" s="38">
        <f>TRUNC(D1155*H1155)</f>
        <v>100000</v>
      </c>
      <c r="J1155" s="38"/>
      <c r="K1155" s="38"/>
      <c r="L1155" s="30"/>
    </row>
    <row r="1156" spans="1:12" ht="17.25" customHeight="1">
      <c r="A1156" s="22" t="s">
        <v>1316</v>
      </c>
      <c r="B1156" s="23" t="s">
        <v>1328</v>
      </c>
      <c r="C1156" s="23" t="s">
        <v>671</v>
      </c>
      <c r="D1156" s="31"/>
      <c r="E1156" s="38">
        <f>+G1156+I1156+K1156</f>
        <v>0</v>
      </c>
      <c r="F1156" s="38"/>
      <c r="G1156" s="38"/>
      <c r="H1156" s="38">
        <f>+재료비!$K$329</f>
        <v>3000</v>
      </c>
      <c r="I1156" s="38">
        <f>TRUNC(D1156*H1156)</f>
        <v>0</v>
      </c>
      <c r="J1156" s="38"/>
      <c r="K1156" s="38"/>
      <c r="L1156" s="30" t="s">
        <v>1274</v>
      </c>
    </row>
    <row r="1157" spans="1:12" ht="18" customHeight="1">
      <c r="A1157" s="22" t="s">
        <v>765</v>
      </c>
      <c r="B1157" s="23" t="s">
        <v>127</v>
      </c>
      <c r="C1157" s="23" t="s">
        <v>671</v>
      </c>
      <c r="D1157" s="31"/>
      <c r="E1157" s="38">
        <f>+G1157+I1157+K1157</f>
        <v>0</v>
      </c>
      <c r="F1157" s="38"/>
      <c r="G1157" s="38"/>
      <c r="H1157" s="38">
        <f>+재료비!$K$333</f>
        <v>1270</v>
      </c>
      <c r="I1157" s="38">
        <f>TRUNC(D1157*H1157)</f>
        <v>0</v>
      </c>
      <c r="J1157" s="38"/>
      <c r="K1157" s="38"/>
      <c r="L1157" s="30" t="s">
        <v>1274</v>
      </c>
    </row>
    <row r="1158" spans="1:12" ht="17.25" customHeight="1">
      <c r="A1158" s="22" t="s">
        <v>668</v>
      </c>
      <c r="B1158" s="23" t="s">
        <v>1159</v>
      </c>
      <c r="C1158" s="23" t="s">
        <v>666</v>
      </c>
      <c r="D1158" s="32">
        <v>5</v>
      </c>
      <c r="E1158" s="38">
        <f>+G1158+I1158+K1158</f>
        <v>135750</v>
      </c>
      <c r="F1158" s="38"/>
      <c r="G1158" s="38"/>
      <c r="H1158" s="38">
        <f>SUM(I1153:I1157)</f>
        <v>2715000</v>
      </c>
      <c r="I1158" s="38">
        <f>TRUNC(D1158/100*H1158)</f>
        <v>135750</v>
      </c>
      <c r="J1158" s="38"/>
      <c r="K1158" s="38"/>
      <c r="L1158" s="23"/>
    </row>
    <row r="1159" spans="1:12">
      <c r="A1159" s="22" t="s">
        <v>701</v>
      </c>
      <c r="B1159" s="23"/>
      <c r="C1159" s="23"/>
      <c r="D1159" s="32"/>
      <c r="E1159" s="38">
        <f>SUM(E1147:E1158)</f>
        <v>2964510</v>
      </c>
      <c r="F1159" s="38"/>
      <c r="G1159" s="38">
        <f>SUM(G1147:G1158)</f>
        <v>81627</v>
      </c>
      <c r="H1159" s="38"/>
      <c r="I1159" s="38">
        <f>SUM(I1147:I1158)</f>
        <v>2850750</v>
      </c>
      <c r="J1159" s="38"/>
      <c r="K1159" s="38">
        <f>SUM(K1147:K1158)</f>
        <v>32133</v>
      </c>
      <c r="L1159" s="29"/>
    </row>
    <row r="1160" spans="1:12">
      <c r="A1160" s="22"/>
      <c r="B1160" s="23"/>
      <c r="C1160" s="23"/>
      <c r="D1160" s="32"/>
      <c r="E1160" s="38"/>
      <c r="F1160" s="38"/>
      <c r="G1160" s="38"/>
      <c r="H1160" s="38"/>
      <c r="I1160" s="38"/>
      <c r="J1160" s="38"/>
      <c r="K1160" s="38"/>
      <c r="L1160" s="29"/>
    </row>
    <row r="1161" spans="1:12">
      <c r="A1161" s="39" t="s">
        <v>682</v>
      </c>
      <c r="B1161" s="33" t="s">
        <v>1164</v>
      </c>
      <c r="C1161" s="34"/>
      <c r="D1161" s="35">
        <f>+집계표!$G$2</f>
        <v>1.1000000000000001</v>
      </c>
      <c r="E1161" s="40">
        <f>(G1161+I1161+K1161)</f>
        <v>89789</v>
      </c>
      <c r="F1161" s="40"/>
      <c r="G1161" s="40"/>
      <c r="H1161" s="40"/>
      <c r="I1161" s="40"/>
      <c r="J1161" s="40">
        <f>+G1159</f>
        <v>81627</v>
      </c>
      <c r="K1161" s="40">
        <f>TRUNC(D1161*J1161)</f>
        <v>89789</v>
      </c>
      <c r="L1161" s="23"/>
    </row>
    <row r="1162" spans="1:12">
      <c r="A1162" s="39" t="s">
        <v>670</v>
      </c>
      <c r="B1162" s="33" t="s">
        <v>425</v>
      </c>
      <c r="C1162" s="34"/>
      <c r="D1162" s="35">
        <f>+집계표!$H$2</f>
        <v>0.2</v>
      </c>
      <c r="E1162" s="40">
        <f>(G1162+I1162+K1162)</f>
        <v>34283</v>
      </c>
      <c r="F1162" s="40"/>
      <c r="G1162" s="40"/>
      <c r="H1162" s="40"/>
      <c r="I1162" s="40"/>
      <c r="J1162" s="40">
        <f>+J1161+K1161</f>
        <v>171416</v>
      </c>
      <c r="K1162" s="40">
        <f>TRUNC(D1162*J1162)</f>
        <v>34283</v>
      </c>
      <c r="L1162" s="23"/>
    </row>
    <row r="1163" spans="1:12">
      <c r="A1163" s="39" t="s">
        <v>718</v>
      </c>
      <c r="B1163" s="33"/>
      <c r="C1163" s="34"/>
      <c r="D1163" s="36"/>
      <c r="E1163" s="40">
        <f>SUM(E1159:E1162)</f>
        <v>3088582</v>
      </c>
      <c r="F1163" s="40"/>
      <c r="G1163" s="40">
        <f>SUM(G1159:G1162)</f>
        <v>81627</v>
      </c>
      <c r="H1163" s="40"/>
      <c r="I1163" s="40">
        <f>+I1159</f>
        <v>2850750</v>
      </c>
      <c r="J1163" s="40"/>
      <c r="K1163" s="40">
        <f>SUM(K1159:K1162)</f>
        <v>156205</v>
      </c>
      <c r="L1163" s="23"/>
    </row>
    <row r="1164" spans="1:12" ht="17.25" customHeight="1">
      <c r="A1164" s="39"/>
      <c r="B1164" s="30"/>
      <c r="C1164" s="23"/>
      <c r="D1164" s="32"/>
      <c r="E1164" s="38"/>
      <c r="F1164" s="38"/>
      <c r="G1164" s="38"/>
      <c r="H1164" s="53"/>
      <c r="I1164" s="38"/>
      <c r="J1164" s="38"/>
      <c r="K1164" s="38"/>
      <c r="L1164" s="23"/>
    </row>
    <row r="1165" spans="1:12" ht="17.25" customHeight="1">
      <c r="A1165" s="41" t="s">
        <v>291</v>
      </c>
      <c r="B1165" s="37"/>
      <c r="C1165" s="23"/>
      <c r="D1165" s="23"/>
      <c r="E1165" s="42"/>
      <c r="F1165" s="54"/>
      <c r="G1165" s="42"/>
      <c r="H1165" s="54"/>
      <c r="I1165" s="42"/>
      <c r="J1165" s="54"/>
      <c r="K1165" s="42"/>
      <c r="L1165" s="28"/>
    </row>
    <row r="1166" spans="1:12">
      <c r="A1166" s="22" t="s">
        <v>1154</v>
      </c>
      <c r="B1166" s="30"/>
      <c r="C1166" s="23" t="s">
        <v>685</v>
      </c>
      <c r="D1166" s="32">
        <v>0.2</v>
      </c>
      <c r="E1166" s="38">
        <f t="shared" ref="E1166:E1173" si="92">+G1166+I1166+K1166</f>
        <v>54583</v>
      </c>
      <c r="F1166" s="38">
        <f>+인건비!$D$6</f>
        <v>272915</v>
      </c>
      <c r="G1166" s="38">
        <f>TRUNC(D1166*F1166)</f>
        <v>54583</v>
      </c>
      <c r="H1166" s="53"/>
      <c r="I1166" s="53"/>
      <c r="J1166" s="53"/>
      <c r="K1166" s="53"/>
      <c r="L1166" s="23"/>
    </row>
    <row r="1167" spans="1:12">
      <c r="A1167" s="22" t="s">
        <v>1302</v>
      </c>
      <c r="B1167" s="30"/>
      <c r="C1167" s="23" t="s">
        <v>685</v>
      </c>
      <c r="D1167" s="32">
        <v>0.4</v>
      </c>
      <c r="E1167" s="38">
        <f t="shared" si="92"/>
        <v>100931</v>
      </c>
      <c r="F1167" s="38">
        <f>+인건비!$D$8</f>
        <v>252328</v>
      </c>
      <c r="G1167" s="38">
        <f>TRUNC(D1167*F1167)</f>
        <v>100931</v>
      </c>
      <c r="H1167" s="53"/>
      <c r="I1167" s="53"/>
      <c r="J1167" s="53"/>
      <c r="K1167" s="53"/>
      <c r="L1167" s="23"/>
    </row>
    <row r="1168" spans="1:12">
      <c r="A1168" s="22" t="s">
        <v>1181</v>
      </c>
      <c r="B1168" s="30"/>
      <c r="C1168" s="23" t="s">
        <v>685</v>
      </c>
      <c r="D1168" s="32">
        <v>0.4</v>
      </c>
      <c r="E1168" s="38">
        <f>+G1168+I1168+K1168</f>
        <v>95303</v>
      </c>
      <c r="F1168" s="38">
        <f>+인건비!$D$9</f>
        <v>238259</v>
      </c>
      <c r="G1168" s="38">
        <f>TRUNC(D1168*F1168)</f>
        <v>95303</v>
      </c>
      <c r="H1168" s="53"/>
      <c r="I1168" s="53"/>
      <c r="J1168" s="53"/>
      <c r="K1168" s="53"/>
      <c r="L1168" s="23"/>
    </row>
    <row r="1169" spans="1:12">
      <c r="A1169" s="22" t="s">
        <v>1167</v>
      </c>
      <c r="B1169" s="30"/>
      <c r="C1169" s="23" t="s">
        <v>685</v>
      </c>
      <c r="D1169" s="32">
        <v>0.8</v>
      </c>
      <c r="E1169" s="38">
        <f>+G1169+I1169+K1169</f>
        <v>155223</v>
      </c>
      <c r="F1169" s="38">
        <f>+인건비!$D$10</f>
        <v>194029</v>
      </c>
      <c r="G1169" s="38">
        <f>TRUNC(D1169*F1169)</f>
        <v>155223</v>
      </c>
      <c r="H1169" s="53"/>
      <c r="I1169" s="53"/>
      <c r="J1169" s="53"/>
      <c r="K1169" s="53"/>
      <c r="L1169" s="23"/>
    </row>
    <row r="1170" spans="1:12" ht="17.25" customHeight="1">
      <c r="A1170" s="22" t="s">
        <v>545</v>
      </c>
      <c r="B1170" s="23" t="s">
        <v>1356</v>
      </c>
      <c r="C1170" s="23" t="s">
        <v>734</v>
      </c>
      <c r="D1170" s="32">
        <v>1</v>
      </c>
      <c r="E1170" s="38">
        <f t="shared" si="92"/>
        <v>780000</v>
      </c>
      <c r="F1170" s="38"/>
      <c r="G1170" s="38"/>
      <c r="H1170" s="38">
        <f>+재료비!$K$216</f>
        <v>780000</v>
      </c>
      <c r="I1170" s="38">
        <f>TRUNC(D1170*H1170)</f>
        <v>780000</v>
      </c>
      <c r="J1170" s="38"/>
      <c r="K1170" s="38"/>
      <c r="L1170" s="23"/>
    </row>
    <row r="1171" spans="1:12" ht="17.25" customHeight="1">
      <c r="A1171" s="22" t="s">
        <v>1337</v>
      </c>
      <c r="B1171" s="23" t="s">
        <v>1328</v>
      </c>
      <c r="C1171" s="23" t="s">
        <v>671</v>
      </c>
      <c r="D1171" s="32"/>
      <c r="E1171" s="38">
        <f t="shared" si="92"/>
        <v>0</v>
      </c>
      <c r="F1171" s="38"/>
      <c r="G1171" s="38"/>
      <c r="H1171" s="38">
        <f>+재료비!$K$329</f>
        <v>3000</v>
      </c>
      <c r="I1171" s="38">
        <f>TRUNC(D1171*H1171)</f>
        <v>0</v>
      </c>
      <c r="J1171" s="38"/>
      <c r="K1171" s="38"/>
      <c r="L1171" s="30" t="s">
        <v>1274</v>
      </c>
    </row>
    <row r="1172" spans="1:12" ht="18" customHeight="1">
      <c r="A1172" s="22" t="s">
        <v>765</v>
      </c>
      <c r="B1172" s="23" t="s">
        <v>127</v>
      </c>
      <c r="C1172" s="23" t="s">
        <v>671</v>
      </c>
      <c r="D1172" s="32"/>
      <c r="E1172" s="38">
        <f t="shared" si="92"/>
        <v>0</v>
      </c>
      <c r="F1172" s="38"/>
      <c r="G1172" s="38"/>
      <c r="H1172" s="38">
        <f>+재료비!$K$333</f>
        <v>1270</v>
      </c>
      <c r="I1172" s="38">
        <f>TRUNC(D1172*H1172)</f>
        <v>0</v>
      </c>
      <c r="J1172" s="38"/>
      <c r="K1172" s="38"/>
      <c r="L1172" s="30" t="s">
        <v>1274</v>
      </c>
    </row>
    <row r="1173" spans="1:12" ht="17.25" customHeight="1">
      <c r="A1173" s="22" t="s">
        <v>668</v>
      </c>
      <c r="B1173" s="23" t="s">
        <v>1159</v>
      </c>
      <c r="C1173" s="23" t="s">
        <v>666</v>
      </c>
      <c r="D1173" s="32">
        <v>5</v>
      </c>
      <c r="E1173" s="38">
        <f t="shared" si="92"/>
        <v>39000</v>
      </c>
      <c r="F1173" s="38"/>
      <c r="G1173" s="38"/>
      <c r="H1173" s="38">
        <f>SUM(I1170:I1172)</f>
        <v>780000</v>
      </c>
      <c r="I1173" s="38">
        <f>TRUNC(D1173/100*H1173)</f>
        <v>39000</v>
      </c>
      <c r="J1173" s="38"/>
      <c r="K1173" s="38"/>
      <c r="L1173" s="30"/>
    </row>
    <row r="1174" spans="1:12">
      <c r="A1174" s="22" t="s">
        <v>701</v>
      </c>
      <c r="B1174" s="23"/>
      <c r="C1174" s="23"/>
      <c r="D1174" s="32"/>
      <c r="E1174" s="38">
        <f>SUM(E1166:E1173)</f>
        <v>1225040</v>
      </c>
      <c r="F1174" s="38"/>
      <c r="G1174" s="38">
        <f>SUM(G1166:G1173)</f>
        <v>406040</v>
      </c>
      <c r="H1174" s="38"/>
      <c r="I1174" s="38">
        <f>SUM(I1166:I1173)</f>
        <v>819000</v>
      </c>
      <c r="J1174" s="38"/>
      <c r="K1174" s="38"/>
      <c r="L1174" s="29"/>
    </row>
    <row r="1175" spans="1:12">
      <c r="A1175" s="22"/>
      <c r="B1175" s="23"/>
      <c r="C1175" s="23"/>
      <c r="D1175" s="32"/>
      <c r="E1175" s="38"/>
      <c r="F1175" s="38"/>
      <c r="G1175" s="38"/>
      <c r="H1175" s="38"/>
      <c r="I1175" s="38"/>
      <c r="J1175" s="38"/>
      <c r="K1175" s="38"/>
      <c r="L1175" s="29"/>
    </row>
    <row r="1176" spans="1:12">
      <c r="A1176" s="39" t="s">
        <v>682</v>
      </c>
      <c r="B1176" s="33" t="s">
        <v>1164</v>
      </c>
      <c r="C1176" s="34"/>
      <c r="D1176" s="35">
        <f>+집계표!$G$2</f>
        <v>1.1000000000000001</v>
      </c>
      <c r="E1176" s="40">
        <f>(G1176+I1176+K1176)</f>
        <v>446644</v>
      </c>
      <c r="F1176" s="40"/>
      <c r="G1176" s="40"/>
      <c r="H1176" s="40"/>
      <c r="I1176" s="40"/>
      <c r="J1176" s="40">
        <f>+G1174</f>
        <v>406040</v>
      </c>
      <c r="K1176" s="40">
        <f>TRUNC(D1176*J1176)</f>
        <v>446644</v>
      </c>
      <c r="L1176" s="23"/>
    </row>
    <row r="1177" spans="1:12">
      <c r="A1177" s="39" t="s">
        <v>670</v>
      </c>
      <c r="B1177" s="33" t="s">
        <v>425</v>
      </c>
      <c r="C1177" s="34"/>
      <c r="D1177" s="35">
        <f>+집계표!$H$2</f>
        <v>0.2</v>
      </c>
      <c r="E1177" s="40">
        <f>(G1177+I1177+K1177)</f>
        <v>170536</v>
      </c>
      <c r="F1177" s="40"/>
      <c r="G1177" s="40"/>
      <c r="H1177" s="40"/>
      <c r="I1177" s="40"/>
      <c r="J1177" s="40">
        <f>+J1176+K1176</f>
        <v>852684</v>
      </c>
      <c r="K1177" s="40">
        <f>TRUNC(D1177*J1177)</f>
        <v>170536</v>
      </c>
      <c r="L1177" s="23"/>
    </row>
    <row r="1178" spans="1:12">
      <c r="A1178" s="39" t="s">
        <v>718</v>
      </c>
      <c r="B1178" s="33"/>
      <c r="C1178" s="34"/>
      <c r="D1178" s="36"/>
      <c r="E1178" s="40">
        <f>SUM(E1174:E1177)</f>
        <v>1842220</v>
      </c>
      <c r="F1178" s="40"/>
      <c r="G1178" s="40">
        <f>SUM(G1174:G1177)</f>
        <v>406040</v>
      </c>
      <c r="H1178" s="40"/>
      <c r="I1178" s="40">
        <f>+I1174</f>
        <v>819000</v>
      </c>
      <c r="J1178" s="40"/>
      <c r="K1178" s="40">
        <f>SUM(K1174:K1177)</f>
        <v>617180</v>
      </c>
      <c r="L1178" s="23"/>
    </row>
    <row r="1179" spans="1:12" ht="17.25" customHeight="1">
      <c r="A1179" s="39"/>
      <c r="B1179" s="30"/>
      <c r="C1179" s="23"/>
      <c r="D1179" s="32"/>
      <c r="E1179" s="38"/>
      <c r="F1179" s="38"/>
      <c r="G1179" s="38"/>
      <c r="H1179" s="53"/>
      <c r="I1179" s="38"/>
      <c r="J1179" s="38"/>
      <c r="K1179" s="38"/>
      <c r="L1179" s="23"/>
    </row>
    <row r="1180" spans="1:12" ht="17.25" customHeight="1">
      <c r="A1180" s="41" t="s">
        <v>1614</v>
      </c>
      <c r="B1180" s="37"/>
      <c r="C1180" s="23"/>
      <c r="D1180" s="23"/>
      <c r="E1180" s="42"/>
      <c r="F1180" s="54"/>
      <c r="G1180" s="42"/>
      <c r="H1180" s="54"/>
      <c r="I1180" s="42"/>
      <c r="J1180" s="54"/>
      <c r="K1180" s="42"/>
      <c r="L1180" s="28"/>
    </row>
    <row r="1181" spans="1:12">
      <c r="A1181" s="22" t="s">
        <v>1154</v>
      </c>
      <c r="B1181" s="30"/>
      <c r="C1181" s="23" t="s">
        <v>685</v>
      </c>
      <c r="D1181" s="32">
        <v>0.2</v>
      </c>
      <c r="E1181" s="38">
        <f t="shared" ref="E1181:E1188" si="93">+G1181+I1181+K1181</f>
        <v>54583</v>
      </c>
      <c r="F1181" s="38">
        <f>+인건비!$D$6</f>
        <v>272915</v>
      </c>
      <c r="G1181" s="38">
        <f>TRUNC(D1181*F1181)</f>
        <v>54583</v>
      </c>
      <c r="H1181" s="53"/>
      <c r="I1181" s="53"/>
      <c r="J1181" s="53"/>
      <c r="K1181" s="53"/>
      <c r="L1181" s="23"/>
    </row>
    <row r="1182" spans="1:12">
      <c r="A1182" s="22" t="s">
        <v>1302</v>
      </c>
      <c r="B1182" s="30"/>
      <c r="C1182" s="23" t="s">
        <v>685</v>
      </c>
      <c r="D1182" s="32">
        <v>0.4</v>
      </c>
      <c r="E1182" s="38">
        <f t="shared" si="93"/>
        <v>100931</v>
      </c>
      <c r="F1182" s="38">
        <f>+인건비!$D$8</f>
        <v>252328</v>
      </c>
      <c r="G1182" s="38">
        <f>TRUNC(D1182*F1182)</f>
        <v>100931</v>
      </c>
      <c r="H1182" s="53"/>
      <c r="I1182" s="53"/>
      <c r="J1182" s="53"/>
      <c r="K1182" s="53"/>
      <c r="L1182" s="23"/>
    </row>
    <row r="1183" spans="1:12">
      <c r="A1183" s="22" t="s">
        <v>1181</v>
      </c>
      <c r="B1183" s="30"/>
      <c r="C1183" s="23" t="s">
        <v>685</v>
      </c>
      <c r="D1183" s="32">
        <v>0.4</v>
      </c>
      <c r="E1183" s="38">
        <f>+G1183+I1183+K1183</f>
        <v>95303</v>
      </c>
      <c r="F1183" s="38">
        <f>+인건비!$D$9</f>
        <v>238259</v>
      </c>
      <c r="G1183" s="38">
        <f>TRUNC(D1183*F1183)</f>
        <v>95303</v>
      </c>
      <c r="H1183" s="53"/>
      <c r="I1183" s="53"/>
      <c r="J1183" s="53"/>
      <c r="K1183" s="53"/>
      <c r="L1183" s="23"/>
    </row>
    <row r="1184" spans="1:12">
      <c r="A1184" s="22" t="s">
        <v>1167</v>
      </c>
      <c r="B1184" s="30"/>
      <c r="C1184" s="23" t="s">
        <v>685</v>
      </c>
      <c r="D1184" s="32">
        <v>0.8</v>
      </c>
      <c r="E1184" s="38">
        <f>+G1184+I1184+K1184</f>
        <v>155223</v>
      </c>
      <c r="F1184" s="38">
        <f>+인건비!$D$10</f>
        <v>194029</v>
      </c>
      <c r="G1184" s="38">
        <f>TRUNC(D1184*F1184)</f>
        <v>155223</v>
      </c>
      <c r="H1184" s="53"/>
      <c r="I1184" s="53"/>
      <c r="J1184" s="53"/>
      <c r="K1184" s="53"/>
      <c r="L1184" s="23"/>
    </row>
    <row r="1185" spans="1:12" ht="17.25" customHeight="1">
      <c r="A1185" s="22" t="s">
        <v>545</v>
      </c>
      <c r="B1185" s="23" t="s">
        <v>1356</v>
      </c>
      <c r="C1185" s="23" t="s">
        <v>734</v>
      </c>
      <c r="D1185" s="32">
        <v>1</v>
      </c>
      <c r="E1185" s="38">
        <f t="shared" si="93"/>
        <v>780000</v>
      </c>
      <c r="F1185" s="38"/>
      <c r="G1185" s="38"/>
      <c r="H1185" s="38">
        <f>+재료비!$K$216</f>
        <v>780000</v>
      </c>
      <c r="I1185" s="38">
        <f>TRUNC(D1185*H1185)</f>
        <v>780000</v>
      </c>
      <c r="J1185" s="38"/>
      <c r="K1185" s="38"/>
      <c r="L1185" s="23"/>
    </row>
    <row r="1186" spans="1:12" ht="17.25" customHeight="1">
      <c r="A1186" s="22" t="s">
        <v>1337</v>
      </c>
      <c r="B1186" s="23" t="s">
        <v>1328</v>
      </c>
      <c r="C1186" s="23" t="s">
        <v>671</v>
      </c>
      <c r="D1186" s="32"/>
      <c r="E1186" s="38">
        <f t="shared" si="93"/>
        <v>0</v>
      </c>
      <c r="F1186" s="38"/>
      <c r="G1186" s="38"/>
      <c r="H1186" s="38">
        <f>+재료비!$K$329</f>
        <v>3000</v>
      </c>
      <c r="I1186" s="38">
        <f>TRUNC(D1186*H1186)</f>
        <v>0</v>
      </c>
      <c r="J1186" s="38"/>
      <c r="K1186" s="38"/>
      <c r="L1186" s="30" t="s">
        <v>1274</v>
      </c>
    </row>
    <row r="1187" spans="1:12" ht="18" customHeight="1">
      <c r="A1187" s="22" t="s">
        <v>765</v>
      </c>
      <c r="B1187" s="23" t="s">
        <v>127</v>
      </c>
      <c r="C1187" s="23" t="s">
        <v>671</v>
      </c>
      <c r="D1187" s="32"/>
      <c r="E1187" s="38">
        <f t="shared" si="93"/>
        <v>0</v>
      </c>
      <c r="F1187" s="38"/>
      <c r="G1187" s="38"/>
      <c r="H1187" s="38">
        <f>+재료비!$K$333</f>
        <v>1270</v>
      </c>
      <c r="I1187" s="38">
        <f>TRUNC(D1187*H1187)</f>
        <v>0</v>
      </c>
      <c r="J1187" s="38"/>
      <c r="K1187" s="38"/>
      <c r="L1187" s="30" t="s">
        <v>1274</v>
      </c>
    </row>
    <row r="1188" spans="1:12" ht="17.25" customHeight="1">
      <c r="A1188" s="22" t="s">
        <v>668</v>
      </c>
      <c r="B1188" s="23" t="s">
        <v>1159</v>
      </c>
      <c r="C1188" s="23" t="s">
        <v>666</v>
      </c>
      <c r="D1188" s="32">
        <v>5</v>
      </c>
      <c r="E1188" s="38">
        <f t="shared" si="93"/>
        <v>39000</v>
      </c>
      <c r="F1188" s="38"/>
      <c r="G1188" s="38"/>
      <c r="H1188" s="38">
        <f>SUM(I1185:I1187)</f>
        <v>780000</v>
      </c>
      <c r="I1188" s="38">
        <f>TRUNC(D1188/100*H1188)</f>
        <v>39000</v>
      </c>
      <c r="J1188" s="38"/>
      <c r="K1188" s="38"/>
      <c r="L1188" s="23"/>
    </row>
    <row r="1189" spans="1:12">
      <c r="A1189" s="22" t="s">
        <v>701</v>
      </c>
      <c r="B1189" s="23"/>
      <c r="C1189" s="23"/>
      <c r="D1189" s="32"/>
      <c r="E1189" s="38">
        <f>SUM(E1181:E1188)</f>
        <v>1225040</v>
      </c>
      <c r="F1189" s="38"/>
      <c r="G1189" s="38">
        <f>SUM(G1181:G1188)</f>
        <v>406040</v>
      </c>
      <c r="H1189" s="38"/>
      <c r="I1189" s="38">
        <f>SUM(I1181:I1188)</f>
        <v>819000</v>
      </c>
      <c r="J1189" s="38"/>
      <c r="K1189" s="38"/>
      <c r="L1189" s="29"/>
    </row>
    <row r="1190" spans="1:12">
      <c r="A1190" s="22"/>
      <c r="B1190" s="23"/>
      <c r="C1190" s="23"/>
      <c r="D1190" s="32"/>
      <c r="E1190" s="38"/>
      <c r="F1190" s="38"/>
      <c r="G1190" s="38"/>
      <c r="H1190" s="38"/>
      <c r="I1190" s="38"/>
      <c r="J1190" s="38"/>
      <c r="K1190" s="38"/>
      <c r="L1190" s="29"/>
    </row>
    <row r="1191" spans="1:12">
      <c r="A1191" s="39" t="s">
        <v>682</v>
      </c>
      <c r="B1191" s="33" t="s">
        <v>1164</v>
      </c>
      <c r="C1191" s="34"/>
      <c r="D1191" s="35">
        <f>+집계표!$G$2</f>
        <v>1.1000000000000001</v>
      </c>
      <c r="E1191" s="40">
        <f>(G1191+I1191+K1191)</f>
        <v>446644</v>
      </c>
      <c r="F1191" s="40"/>
      <c r="G1191" s="40"/>
      <c r="H1191" s="40"/>
      <c r="I1191" s="40"/>
      <c r="J1191" s="40">
        <f>+G1189</f>
        <v>406040</v>
      </c>
      <c r="K1191" s="40">
        <f>TRUNC(D1191*J1191)</f>
        <v>446644</v>
      </c>
      <c r="L1191" s="23"/>
    </row>
    <row r="1192" spans="1:12">
      <c r="A1192" s="39" t="s">
        <v>670</v>
      </c>
      <c r="B1192" s="33" t="s">
        <v>425</v>
      </c>
      <c r="C1192" s="34"/>
      <c r="D1192" s="35">
        <f>+집계표!$H$2</f>
        <v>0.2</v>
      </c>
      <c r="E1192" s="40">
        <f>(G1192+I1192+K1192)</f>
        <v>170536</v>
      </c>
      <c r="F1192" s="40"/>
      <c r="G1192" s="40"/>
      <c r="H1192" s="40"/>
      <c r="I1192" s="40"/>
      <c r="J1192" s="40">
        <f>+J1191+K1191</f>
        <v>852684</v>
      </c>
      <c r="K1192" s="40">
        <f>TRUNC(D1192*J1192)</f>
        <v>170536</v>
      </c>
      <c r="L1192" s="23"/>
    </row>
    <row r="1193" spans="1:12">
      <c r="A1193" s="39" t="s">
        <v>718</v>
      </c>
      <c r="B1193" s="33"/>
      <c r="C1193" s="34"/>
      <c r="D1193" s="36"/>
      <c r="E1193" s="40">
        <f>SUM(E1189:E1192)</f>
        <v>1842220</v>
      </c>
      <c r="F1193" s="40"/>
      <c r="G1193" s="40">
        <f>SUM(G1189:G1192)</f>
        <v>406040</v>
      </c>
      <c r="H1193" s="40"/>
      <c r="I1193" s="40">
        <f>+I1189</f>
        <v>819000</v>
      </c>
      <c r="J1193" s="40"/>
      <c r="K1193" s="40">
        <f>SUM(K1189:K1192)</f>
        <v>617180</v>
      </c>
      <c r="L1193" s="23"/>
    </row>
    <row r="1194" spans="1:12" ht="17.25" customHeight="1">
      <c r="A1194" s="39"/>
      <c r="B1194" s="30"/>
      <c r="C1194" s="23"/>
      <c r="D1194" s="32"/>
      <c r="E1194" s="38"/>
      <c r="F1194" s="38"/>
      <c r="G1194" s="38"/>
      <c r="H1194" s="53"/>
      <c r="I1194" s="38"/>
      <c r="J1194" s="38"/>
      <c r="K1194" s="38"/>
      <c r="L1194" s="23"/>
    </row>
    <row r="1195" spans="1:12" ht="17.25" customHeight="1">
      <c r="A1195" s="41" t="s">
        <v>382</v>
      </c>
      <c r="B1195" s="37"/>
      <c r="C1195" s="23"/>
      <c r="D1195" s="23"/>
      <c r="E1195" s="42"/>
      <c r="F1195" s="54"/>
      <c r="G1195" s="42"/>
      <c r="H1195" s="54"/>
      <c r="I1195" s="42"/>
      <c r="J1195" s="54"/>
      <c r="K1195" s="42"/>
      <c r="L1195" s="28"/>
    </row>
    <row r="1196" spans="1:12">
      <c r="A1196" s="22" t="s">
        <v>1154</v>
      </c>
      <c r="B1196" s="30"/>
      <c r="C1196" s="23" t="s">
        <v>685</v>
      </c>
      <c r="D1196" s="31">
        <v>6.3E-2</v>
      </c>
      <c r="E1196" s="38">
        <f t="shared" ref="E1196:E1202" si="94">+G1196+I1196+K1196</f>
        <v>17193</v>
      </c>
      <c r="F1196" s="38">
        <f>+인건비!$D$6</f>
        <v>272915</v>
      </c>
      <c r="G1196" s="38">
        <f>TRUNC(D1196*F1196)</f>
        <v>17193</v>
      </c>
      <c r="H1196" s="53"/>
      <c r="I1196" s="53"/>
      <c r="J1196" s="53"/>
      <c r="K1196" s="53"/>
      <c r="L1196" s="23"/>
    </row>
    <row r="1197" spans="1:12">
      <c r="A1197" s="22" t="s">
        <v>1302</v>
      </c>
      <c r="B1197" s="30"/>
      <c r="C1197" s="23" t="s">
        <v>685</v>
      </c>
      <c r="D1197" s="59">
        <v>0.25</v>
      </c>
      <c r="E1197" s="38">
        <f t="shared" si="94"/>
        <v>63082</v>
      </c>
      <c r="F1197" s="38">
        <f>+인건비!$D$8</f>
        <v>252328</v>
      </c>
      <c r="G1197" s="38">
        <f>TRUNC(D1197*F1197)</f>
        <v>63082</v>
      </c>
      <c r="H1197" s="53"/>
      <c r="I1197" s="53"/>
      <c r="J1197" s="53"/>
      <c r="K1197" s="53"/>
      <c r="L1197" s="23"/>
    </row>
    <row r="1198" spans="1:12">
      <c r="A1198" s="22" t="s">
        <v>1181</v>
      </c>
      <c r="B1198" s="30"/>
      <c r="C1198" s="23" t="s">
        <v>685</v>
      </c>
      <c r="D1198" s="59">
        <v>0.25</v>
      </c>
      <c r="E1198" s="38">
        <f>+G1198+I1198+K1198</f>
        <v>59564</v>
      </c>
      <c r="F1198" s="38">
        <f>+인건비!$D$9</f>
        <v>238259</v>
      </c>
      <c r="G1198" s="38">
        <f>TRUNC(D1198*F1198)</f>
        <v>59564</v>
      </c>
      <c r="H1198" s="53"/>
      <c r="I1198" s="53"/>
      <c r="J1198" s="53"/>
      <c r="K1198" s="53"/>
      <c r="L1198" s="23"/>
    </row>
    <row r="1199" spans="1:12">
      <c r="A1199" s="22" t="s">
        <v>1167</v>
      </c>
      <c r="B1199" s="30"/>
      <c r="C1199" s="23" t="s">
        <v>685</v>
      </c>
      <c r="D1199" s="32">
        <v>0.5</v>
      </c>
      <c r="E1199" s="38">
        <f>+G1199+I1199+K1199</f>
        <v>97014</v>
      </c>
      <c r="F1199" s="38">
        <f>+인건비!$D$10</f>
        <v>194029</v>
      </c>
      <c r="G1199" s="38">
        <f>TRUNC(D1199*F1199)</f>
        <v>97014</v>
      </c>
      <c r="H1199" s="53"/>
      <c r="I1199" s="53"/>
      <c r="J1199" s="53"/>
      <c r="K1199" s="53"/>
      <c r="L1199" s="23"/>
    </row>
    <row r="1200" spans="1:12" ht="17.25" customHeight="1">
      <c r="A1200" s="22" t="s">
        <v>549</v>
      </c>
      <c r="B1200" s="23" t="s">
        <v>551</v>
      </c>
      <c r="C1200" s="23" t="s">
        <v>671</v>
      </c>
      <c r="D1200" s="32">
        <f>10+1</f>
        <v>11</v>
      </c>
      <c r="E1200" s="38">
        <f t="shared" si="94"/>
        <v>88000</v>
      </c>
      <c r="F1200" s="38"/>
      <c r="G1200" s="38"/>
      <c r="H1200" s="38">
        <f>+재료비!$K$217</f>
        <v>8000</v>
      </c>
      <c r="I1200" s="38">
        <f>TRUNC(D1200*H1200)</f>
        <v>88000</v>
      </c>
      <c r="J1200" s="38"/>
      <c r="K1200" s="38"/>
      <c r="L1200" s="30" t="s">
        <v>1360</v>
      </c>
    </row>
    <row r="1201" spans="1:12" ht="17.25" customHeight="1">
      <c r="A1201" s="22" t="s">
        <v>133</v>
      </c>
      <c r="B1201" s="23"/>
      <c r="C1201" s="23" t="s">
        <v>663</v>
      </c>
      <c r="D1201" s="32">
        <v>1</v>
      </c>
      <c r="E1201" s="38">
        <f t="shared" si="94"/>
        <v>60000</v>
      </c>
      <c r="F1201" s="38"/>
      <c r="G1201" s="38"/>
      <c r="H1201" s="38">
        <f>+재료비!$K$218</f>
        <v>60000</v>
      </c>
      <c r="I1201" s="38">
        <f>TRUNC(D1201*H1201)</f>
        <v>60000</v>
      </c>
      <c r="J1201" s="38"/>
      <c r="K1201" s="38"/>
      <c r="L1201" s="23"/>
    </row>
    <row r="1202" spans="1:12" ht="17.25" customHeight="1">
      <c r="A1202" s="22" t="s">
        <v>1335</v>
      </c>
      <c r="B1202" s="23" t="s">
        <v>313</v>
      </c>
      <c r="C1202" s="23" t="s">
        <v>665</v>
      </c>
      <c r="D1202" s="32">
        <v>1</v>
      </c>
      <c r="E1202" s="38">
        <f t="shared" si="94"/>
        <v>100000</v>
      </c>
      <c r="F1202" s="38"/>
      <c r="G1202" s="38"/>
      <c r="H1202" s="38">
        <f>+재료비!$K$327</f>
        <v>100000</v>
      </c>
      <c r="I1202" s="38">
        <f>TRUNC(D1202*H1202)</f>
        <v>100000</v>
      </c>
      <c r="J1202" s="38"/>
      <c r="K1202" s="38"/>
      <c r="L1202" s="23"/>
    </row>
    <row r="1203" spans="1:12" ht="17.25" customHeight="1">
      <c r="A1203" s="22" t="s">
        <v>668</v>
      </c>
      <c r="B1203" s="23" t="s">
        <v>1159</v>
      </c>
      <c r="C1203" s="23" t="s">
        <v>666</v>
      </c>
      <c r="D1203" s="32">
        <v>5</v>
      </c>
      <c r="E1203" s="38">
        <f>+G1203+I1203+K1203</f>
        <v>12400</v>
      </c>
      <c r="F1203" s="38"/>
      <c r="G1203" s="38"/>
      <c r="H1203" s="38">
        <f>SUM(I1200:I1202)</f>
        <v>248000</v>
      </c>
      <c r="I1203" s="38">
        <f>TRUNC(D1203/100*H1203)</f>
        <v>12400</v>
      </c>
      <c r="J1203" s="38"/>
      <c r="K1203" s="38"/>
      <c r="L1203" s="23"/>
    </row>
    <row r="1204" spans="1:12">
      <c r="A1204" s="22" t="s">
        <v>701</v>
      </c>
      <c r="B1204" s="23"/>
      <c r="C1204" s="23"/>
      <c r="D1204" s="32"/>
      <c r="E1204" s="38">
        <f>SUM(E1196:E1203)</f>
        <v>497253</v>
      </c>
      <c r="F1204" s="38"/>
      <c r="G1204" s="38">
        <f>SUM(G1196:G1203)</f>
        <v>236853</v>
      </c>
      <c r="H1204" s="38"/>
      <c r="I1204" s="38">
        <f>SUM(I1196:I1203)</f>
        <v>260400</v>
      </c>
      <c r="J1204" s="38"/>
      <c r="K1204" s="38"/>
      <c r="L1204" s="29"/>
    </row>
    <row r="1205" spans="1:12">
      <c r="A1205" s="22"/>
      <c r="B1205" s="23"/>
      <c r="C1205" s="23"/>
      <c r="D1205" s="32"/>
      <c r="E1205" s="38"/>
      <c r="F1205" s="38"/>
      <c r="G1205" s="38"/>
      <c r="H1205" s="38"/>
      <c r="I1205" s="38"/>
      <c r="J1205" s="38"/>
      <c r="K1205" s="38"/>
      <c r="L1205" s="29"/>
    </row>
    <row r="1206" spans="1:12">
      <c r="A1206" s="39" t="s">
        <v>682</v>
      </c>
      <c r="B1206" s="33" t="s">
        <v>1164</v>
      </c>
      <c r="C1206" s="34"/>
      <c r="D1206" s="35">
        <f>+집계표!$G$2</f>
        <v>1.1000000000000001</v>
      </c>
      <c r="E1206" s="40">
        <f>(G1206+I1206+K1206)</f>
        <v>260538</v>
      </c>
      <c r="F1206" s="40"/>
      <c r="G1206" s="40"/>
      <c r="H1206" s="40"/>
      <c r="I1206" s="40"/>
      <c r="J1206" s="40">
        <f>+G1204</f>
        <v>236853</v>
      </c>
      <c r="K1206" s="40">
        <f>TRUNC(D1206*J1206)</f>
        <v>260538</v>
      </c>
      <c r="L1206" s="23"/>
    </row>
    <row r="1207" spans="1:12">
      <c r="A1207" s="39" t="s">
        <v>670</v>
      </c>
      <c r="B1207" s="33" t="s">
        <v>425</v>
      </c>
      <c r="C1207" s="34"/>
      <c r="D1207" s="35">
        <f>+집계표!$H$2</f>
        <v>0.2</v>
      </c>
      <c r="E1207" s="40">
        <f>(G1207+I1207+K1207)</f>
        <v>99478</v>
      </c>
      <c r="F1207" s="40"/>
      <c r="G1207" s="40"/>
      <c r="H1207" s="40"/>
      <c r="I1207" s="40"/>
      <c r="J1207" s="40">
        <f>+J1206+K1206</f>
        <v>497391</v>
      </c>
      <c r="K1207" s="40">
        <f>TRUNC(D1207*J1207)</f>
        <v>99478</v>
      </c>
      <c r="L1207" s="23"/>
    </row>
    <row r="1208" spans="1:12">
      <c r="A1208" s="39" t="s">
        <v>718</v>
      </c>
      <c r="B1208" s="33"/>
      <c r="C1208" s="34"/>
      <c r="D1208" s="36"/>
      <c r="E1208" s="40">
        <f>SUM(E1204:E1207)</f>
        <v>857269</v>
      </c>
      <c r="F1208" s="40"/>
      <c r="G1208" s="40">
        <f>SUM(G1204:G1207)</f>
        <v>236853</v>
      </c>
      <c r="H1208" s="40"/>
      <c r="I1208" s="40">
        <f>+I1204</f>
        <v>260400</v>
      </c>
      <c r="J1208" s="40"/>
      <c r="K1208" s="40">
        <f>SUM(K1204:K1207)</f>
        <v>360016</v>
      </c>
      <c r="L1208" s="23"/>
    </row>
    <row r="1209" spans="1:12" ht="17.25" customHeight="1">
      <c r="A1209" s="39"/>
      <c r="B1209" s="30"/>
      <c r="C1209" s="23"/>
      <c r="D1209" s="32"/>
      <c r="E1209" s="38"/>
      <c r="F1209" s="38"/>
      <c r="G1209" s="38"/>
      <c r="H1209" s="53"/>
      <c r="I1209" s="38"/>
      <c r="J1209" s="38"/>
      <c r="K1209" s="38"/>
      <c r="L1209" s="23"/>
    </row>
    <row r="1210" spans="1:12" ht="17.25" customHeight="1">
      <c r="A1210" s="41" t="s">
        <v>528</v>
      </c>
      <c r="B1210" s="37"/>
      <c r="C1210" s="23"/>
      <c r="D1210" s="23"/>
      <c r="E1210" s="42"/>
      <c r="F1210" s="54"/>
      <c r="G1210" s="42"/>
      <c r="H1210" s="54"/>
      <c r="I1210" s="42"/>
      <c r="J1210" s="54"/>
      <c r="K1210" s="42"/>
      <c r="L1210" s="28"/>
    </row>
    <row r="1211" spans="1:12">
      <c r="A1211" s="22" t="s">
        <v>1154</v>
      </c>
      <c r="B1211" s="30"/>
      <c r="C1211" s="23" t="s">
        <v>685</v>
      </c>
      <c r="D1211" s="32">
        <v>0.1</v>
      </c>
      <c r="E1211" s="38">
        <f t="shared" ref="E1211:E1221" si="95">+G1211+I1211+K1211</f>
        <v>27291</v>
      </c>
      <c r="F1211" s="38">
        <f>+인건비!$D$6</f>
        <v>272915</v>
      </c>
      <c r="G1211" s="38">
        <f>TRUNC(D1211*F1211)</f>
        <v>27291</v>
      </c>
      <c r="H1211" s="53"/>
      <c r="I1211" s="53"/>
      <c r="J1211" s="53"/>
      <c r="K1211" s="53"/>
      <c r="L1211" s="23"/>
    </row>
    <row r="1212" spans="1:12">
      <c r="A1212" s="22" t="s">
        <v>1302</v>
      </c>
      <c r="B1212" s="30"/>
      <c r="C1212" s="23" t="s">
        <v>685</v>
      </c>
      <c r="D1212" s="32">
        <v>0.4</v>
      </c>
      <c r="E1212" s="38">
        <f t="shared" si="95"/>
        <v>100931</v>
      </c>
      <c r="F1212" s="38">
        <f>+인건비!$D$8</f>
        <v>252328</v>
      </c>
      <c r="G1212" s="38">
        <f>TRUNC(D1212*F1212)</f>
        <v>100931</v>
      </c>
      <c r="H1212" s="53"/>
      <c r="I1212" s="53"/>
      <c r="J1212" s="53"/>
      <c r="K1212" s="53"/>
      <c r="L1212" s="23"/>
    </row>
    <row r="1213" spans="1:12">
      <c r="A1213" s="22" t="s">
        <v>1181</v>
      </c>
      <c r="B1213" s="30"/>
      <c r="C1213" s="23" t="s">
        <v>685</v>
      </c>
      <c r="D1213" s="32">
        <v>0.4</v>
      </c>
      <c r="E1213" s="38">
        <f t="shared" si="95"/>
        <v>95303</v>
      </c>
      <c r="F1213" s="38">
        <f>+인건비!$D$9</f>
        <v>238259</v>
      </c>
      <c r="G1213" s="38">
        <f>TRUNC(D1213*F1213)</f>
        <v>95303</v>
      </c>
      <c r="H1213" s="53"/>
      <c r="I1213" s="53"/>
      <c r="J1213" s="53"/>
      <c r="K1213" s="53"/>
      <c r="L1213" s="23"/>
    </row>
    <row r="1214" spans="1:12">
      <c r="A1214" s="22" t="s">
        <v>1167</v>
      </c>
      <c r="B1214" s="30"/>
      <c r="C1214" s="23" t="s">
        <v>685</v>
      </c>
      <c r="D1214" s="32">
        <v>0.8</v>
      </c>
      <c r="E1214" s="38">
        <f t="shared" si="95"/>
        <v>155223</v>
      </c>
      <c r="F1214" s="38">
        <f>+인건비!$D$10</f>
        <v>194029</v>
      </c>
      <c r="G1214" s="38">
        <f>TRUNC(D1214*F1214)</f>
        <v>155223</v>
      </c>
      <c r="H1214" s="53"/>
      <c r="I1214" s="53"/>
      <c r="J1214" s="53"/>
      <c r="K1214" s="53"/>
      <c r="L1214" s="23"/>
    </row>
    <row r="1215" spans="1:12" ht="17.25" customHeight="1">
      <c r="A1215" s="22" t="s">
        <v>549</v>
      </c>
      <c r="B1215" s="23" t="s">
        <v>551</v>
      </c>
      <c r="C1215" s="23" t="s">
        <v>671</v>
      </c>
      <c r="D1215" s="32">
        <f>10+1</f>
        <v>11</v>
      </c>
      <c r="E1215" s="38">
        <f t="shared" si="95"/>
        <v>88000</v>
      </c>
      <c r="F1215" s="38"/>
      <c r="G1215" s="38"/>
      <c r="H1215" s="38">
        <f>+재료비!$K$217</f>
        <v>8000</v>
      </c>
      <c r="I1215" s="38">
        <f t="shared" ref="I1215:I1220" si="96">TRUNC(D1215*H1215)</f>
        <v>88000</v>
      </c>
      <c r="J1215" s="38"/>
      <c r="K1215" s="38"/>
      <c r="L1215" s="30" t="s">
        <v>1360</v>
      </c>
    </row>
    <row r="1216" spans="1:12" ht="17.25" customHeight="1">
      <c r="A1216" s="22" t="s">
        <v>133</v>
      </c>
      <c r="B1216" s="23"/>
      <c r="C1216" s="23" t="s">
        <v>663</v>
      </c>
      <c r="D1216" s="32">
        <v>1</v>
      </c>
      <c r="E1216" s="38">
        <f t="shared" si="95"/>
        <v>60000</v>
      </c>
      <c r="F1216" s="38"/>
      <c r="G1216" s="38"/>
      <c r="H1216" s="38">
        <f>+재료비!$K$218</f>
        <v>60000</v>
      </c>
      <c r="I1216" s="38">
        <f t="shared" si="96"/>
        <v>60000</v>
      </c>
      <c r="J1216" s="38"/>
      <c r="K1216" s="38"/>
      <c r="L1216" s="30"/>
    </row>
    <row r="1217" spans="1:12" ht="17.25" customHeight="1">
      <c r="A1217" s="22" t="s">
        <v>1363</v>
      </c>
      <c r="B1217" s="23" t="s">
        <v>1347</v>
      </c>
      <c r="C1217" s="23" t="s">
        <v>734</v>
      </c>
      <c r="D1217" s="32">
        <v>1</v>
      </c>
      <c r="E1217" s="38">
        <f t="shared" si="95"/>
        <v>780000</v>
      </c>
      <c r="F1217" s="38"/>
      <c r="G1217" s="38"/>
      <c r="H1217" s="38">
        <f>+재료비!$K$219</f>
        <v>780000</v>
      </c>
      <c r="I1217" s="38">
        <f t="shared" si="96"/>
        <v>780000</v>
      </c>
      <c r="J1217" s="38"/>
      <c r="K1217" s="38"/>
      <c r="L1217" s="30"/>
    </row>
    <row r="1218" spans="1:12" ht="17.25" customHeight="1">
      <c r="A1218" s="22" t="s">
        <v>1335</v>
      </c>
      <c r="B1218" s="23" t="s">
        <v>313</v>
      </c>
      <c r="C1218" s="23" t="s">
        <v>665</v>
      </c>
      <c r="D1218" s="32">
        <v>1</v>
      </c>
      <c r="E1218" s="38">
        <f t="shared" si="95"/>
        <v>100000</v>
      </c>
      <c r="F1218" s="38"/>
      <c r="G1218" s="38"/>
      <c r="H1218" s="38">
        <f>+재료비!$K$327</f>
        <v>100000</v>
      </c>
      <c r="I1218" s="38">
        <f t="shared" si="96"/>
        <v>100000</v>
      </c>
      <c r="J1218" s="38"/>
      <c r="K1218" s="38"/>
      <c r="L1218" s="30"/>
    </row>
    <row r="1219" spans="1:12" ht="17.25" customHeight="1">
      <c r="A1219" s="22" t="s">
        <v>1337</v>
      </c>
      <c r="B1219" s="23" t="s">
        <v>1328</v>
      </c>
      <c r="C1219" s="23" t="s">
        <v>671</v>
      </c>
      <c r="D1219" s="32"/>
      <c r="E1219" s="38">
        <f t="shared" si="95"/>
        <v>0</v>
      </c>
      <c r="F1219" s="38"/>
      <c r="G1219" s="38"/>
      <c r="H1219" s="38">
        <f>+재료비!$K$329</f>
        <v>3000</v>
      </c>
      <c r="I1219" s="38">
        <f t="shared" si="96"/>
        <v>0</v>
      </c>
      <c r="J1219" s="38"/>
      <c r="K1219" s="38"/>
      <c r="L1219" s="30" t="s">
        <v>1274</v>
      </c>
    </row>
    <row r="1220" spans="1:12" ht="18" customHeight="1">
      <c r="A1220" s="22" t="s">
        <v>765</v>
      </c>
      <c r="B1220" s="23" t="s">
        <v>127</v>
      </c>
      <c r="C1220" s="23" t="s">
        <v>671</v>
      </c>
      <c r="D1220" s="32"/>
      <c r="E1220" s="38">
        <f t="shared" si="95"/>
        <v>0</v>
      </c>
      <c r="F1220" s="38"/>
      <c r="G1220" s="38"/>
      <c r="H1220" s="38">
        <f>+재료비!$K$333</f>
        <v>1270</v>
      </c>
      <c r="I1220" s="38">
        <f t="shared" si="96"/>
        <v>0</v>
      </c>
      <c r="J1220" s="38"/>
      <c r="K1220" s="38"/>
      <c r="L1220" s="30" t="s">
        <v>1274</v>
      </c>
    </row>
    <row r="1221" spans="1:12" ht="17.25" customHeight="1">
      <c r="A1221" s="22" t="s">
        <v>668</v>
      </c>
      <c r="B1221" s="23" t="s">
        <v>1159</v>
      </c>
      <c r="C1221" s="23" t="s">
        <v>666</v>
      </c>
      <c r="D1221" s="32">
        <v>5</v>
      </c>
      <c r="E1221" s="38">
        <f t="shared" si="95"/>
        <v>51400</v>
      </c>
      <c r="F1221" s="38"/>
      <c r="G1221" s="38"/>
      <c r="H1221" s="38">
        <f>SUM(I1215:I1220)</f>
        <v>1028000</v>
      </c>
      <c r="I1221" s="38">
        <f>TRUNC(D1221/100*H1221)</f>
        <v>51400</v>
      </c>
      <c r="J1221" s="38"/>
      <c r="K1221" s="38"/>
      <c r="L1221" s="23"/>
    </row>
    <row r="1222" spans="1:12">
      <c r="A1222" s="22" t="s">
        <v>701</v>
      </c>
      <c r="B1222" s="23"/>
      <c r="C1222" s="23"/>
      <c r="D1222" s="32"/>
      <c r="E1222" s="38">
        <f>SUM(E1211:E1221)</f>
        <v>1458148</v>
      </c>
      <c r="F1222" s="38"/>
      <c r="G1222" s="38">
        <f>SUM(G1211:G1221)</f>
        <v>378748</v>
      </c>
      <c r="H1222" s="38"/>
      <c r="I1222" s="38">
        <f>SUM(I1211:I1221)</f>
        <v>1079400</v>
      </c>
      <c r="J1222" s="38"/>
      <c r="K1222" s="38"/>
      <c r="L1222" s="29"/>
    </row>
    <row r="1223" spans="1:12">
      <c r="A1223" s="22"/>
      <c r="B1223" s="23"/>
      <c r="C1223" s="23"/>
      <c r="D1223" s="32"/>
      <c r="E1223" s="38"/>
      <c r="F1223" s="38"/>
      <c r="G1223" s="38"/>
      <c r="H1223" s="38"/>
      <c r="I1223" s="38"/>
      <c r="J1223" s="38"/>
      <c r="K1223" s="38"/>
      <c r="L1223" s="29"/>
    </row>
    <row r="1224" spans="1:12">
      <c r="A1224" s="39" t="s">
        <v>682</v>
      </c>
      <c r="B1224" s="33" t="s">
        <v>1164</v>
      </c>
      <c r="C1224" s="34"/>
      <c r="D1224" s="35">
        <f>+집계표!$G$2</f>
        <v>1.1000000000000001</v>
      </c>
      <c r="E1224" s="40">
        <f>(G1224+I1224+K1224)</f>
        <v>416622</v>
      </c>
      <c r="F1224" s="40"/>
      <c r="G1224" s="40"/>
      <c r="H1224" s="40"/>
      <c r="I1224" s="40"/>
      <c r="J1224" s="40">
        <f>+G1222</f>
        <v>378748</v>
      </c>
      <c r="K1224" s="40">
        <f>TRUNC(D1224*J1224)</f>
        <v>416622</v>
      </c>
      <c r="L1224" s="23"/>
    </row>
    <row r="1225" spans="1:12">
      <c r="A1225" s="39" t="s">
        <v>670</v>
      </c>
      <c r="B1225" s="33" t="s">
        <v>425</v>
      </c>
      <c r="C1225" s="34"/>
      <c r="D1225" s="35">
        <f>+집계표!$H$2</f>
        <v>0.2</v>
      </c>
      <c r="E1225" s="40">
        <f>(G1225+I1225+K1225)</f>
        <v>159074</v>
      </c>
      <c r="F1225" s="40"/>
      <c r="G1225" s="40"/>
      <c r="H1225" s="40"/>
      <c r="I1225" s="40"/>
      <c r="J1225" s="40">
        <f>+J1224+K1224</f>
        <v>795370</v>
      </c>
      <c r="K1225" s="40">
        <f>TRUNC(D1225*J1225)</f>
        <v>159074</v>
      </c>
      <c r="L1225" s="23"/>
    </row>
    <row r="1226" spans="1:12">
      <c r="A1226" s="39" t="s">
        <v>718</v>
      </c>
      <c r="B1226" s="33"/>
      <c r="C1226" s="34"/>
      <c r="D1226" s="36"/>
      <c r="E1226" s="40">
        <f>SUM(E1222:E1225)</f>
        <v>2033844</v>
      </c>
      <c r="F1226" s="40"/>
      <c r="G1226" s="40">
        <f>SUM(G1222:G1225)</f>
        <v>378748</v>
      </c>
      <c r="H1226" s="40"/>
      <c r="I1226" s="40">
        <f>+I1222</f>
        <v>1079400</v>
      </c>
      <c r="J1226" s="40"/>
      <c r="K1226" s="40">
        <f>SUM(K1222:K1225)</f>
        <v>575696</v>
      </c>
      <c r="L1226" s="23"/>
    </row>
    <row r="1227" spans="1:12" ht="17.25" customHeight="1">
      <c r="A1227" s="39"/>
      <c r="B1227" s="30"/>
      <c r="C1227" s="23"/>
      <c r="D1227" s="32"/>
      <c r="E1227" s="38"/>
      <c r="F1227" s="38"/>
      <c r="G1227" s="38"/>
      <c r="H1227" s="53"/>
      <c r="I1227" s="38"/>
      <c r="J1227" s="38"/>
      <c r="K1227" s="38"/>
      <c r="L1227" s="23"/>
    </row>
    <row r="1228" spans="1:12" ht="17.25" customHeight="1">
      <c r="A1228" s="234" t="s">
        <v>552</v>
      </c>
      <c r="B1228" s="234"/>
      <c r="C1228" s="23"/>
      <c r="D1228" s="23"/>
      <c r="E1228" s="38"/>
      <c r="F1228" s="53"/>
      <c r="G1228" s="38"/>
      <c r="H1228" s="53"/>
      <c r="I1228" s="38"/>
      <c r="J1228" s="53"/>
      <c r="K1228" s="38" t="s">
        <v>662</v>
      </c>
      <c r="L1228" s="26"/>
    </row>
    <row r="1229" spans="1:12" ht="17.25" customHeight="1">
      <c r="A1229" s="41" t="s">
        <v>383</v>
      </c>
      <c r="B1229" s="37"/>
      <c r="C1229" s="23"/>
      <c r="D1229" s="23"/>
      <c r="E1229" s="42"/>
      <c r="F1229" s="54"/>
      <c r="G1229" s="42"/>
      <c r="H1229" s="54"/>
      <c r="I1229" s="42"/>
      <c r="J1229" s="54"/>
      <c r="K1229" s="42"/>
      <c r="L1229" s="28"/>
    </row>
    <row r="1230" spans="1:12">
      <c r="A1230" s="22" t="s">
        <v>1161</v>
      </c>
      <c r="B1230" s="30"/>
      <c r="C1230" s="23" t="s">
        <v>685</v>
      </c>
      <c r="D1230" s="31">
        <v>0.16700000000000001</v>
      </c>
      <c r="E1230" s="38">
        <f t="shared" ref="E1230:E1240" si="97">+G1230+I1230+K1230</f>
        <v>49064</v>
      </c>
      <c r="F1230" s="38">
        <f>+인건비!$D$5</f>
        <v>293799</v>
      </c>
      <c r="G1230" s="38">
        <f>TRUNC(D1230*F1230)</f>
        <v>49064</v>
      </c>
      <c r="H1230" s="53"/>
      <c r="I1230" s="53"/>
      <c r="J1230" s="53"/>
      <c r="K1230" s="53"/>
      <c r="L1230" s="23"/>
    </row>
    <row r="1231" spans="1:12">
      <c r="A1231" s="22" t="s">
        <v>1154</v>
      </c>
      <c r="B1231" s="30"/>
      <c r="C1231" s="23" t="s">
        <v>685</v>
      </c>
      <c r="D1231" s="32">
        <v>0.5</v>
      </c>
      <c r="E1231" s="38">
        <f t="shared" si="97"/>
        <v>136457</v>
      </c>
      <c r="F1231" s="38">
        <f>+인건비!$D$6</f>
        <v>272915</v>
      </c>
      <c r="G1231" s="38">
        <f>TRUNC(D1231*F1231)</f>
        <v>136457</v>
      </c>
      <c r="H1231" s="53"/>
      <c r="I1231" s="53"/>
      <c r="J1231" s="53"/>
      <c r="K1231" s="53"/>
      <c r="L1231" s="23"/>
    </row>
    <row r="1232" spans="1:12">
      <c r="A1232" s="22" t="s">
        <v>1167</v>
      </c>
      <c r="B1232" s="30"/>
      <c r="C1232" s="23" t="s">
        <v>685</v>
      </c>
      <c r="D1232" s="32">
        <v>0.5</v>
      </c>
      <c r="E1232" s="38">
        <f>+G1232+I1232+K1232</f>
        <v>97014</v>
      </c>
      <c r="F1232" s="38">
        <f>+인건비!$D$10</f>
        <v>194029</v>
      </c>
      <c r="G1232" s="38">
        <f>TRUNC(D1232*F1232)</f>
        <v>97014</v>
      </c>
      <c r="H1232" s="53"/>
      <c r="I1232" s="53"/>
      <c r="J1232" s="53"/>
      <c r="K1232" s="53"/>
      <c r="L1232" s="23"/>
    </row>
    <row r="1233" spans="1:12" ht="17.25" customHeight="1">
      <c r="A1233" s="22" t="s">
        <v>1182</v>
      </c>
      <c r="B1233" s="23"/>
      <c r="C1233" s="23" t="s">
        <v>685</v>
      </c>
      <c r="D1233" s="32">
        <v>1</v>
      </c>
      <c r="E1233" s="38">
        <f t="shared" si="97"/>
        <v>165545</v>
      </c>
      <c r="F1233" s="38"/>
      <c r="G1233" s="38"/>
      <c r="H1233" s="38"/>
      <c r="I1233" s="38"/>
      <c r="J1233" s="38">
        <f>+인건비!$E$17</f>
        <v>165545</v>
      </c>
      <c r="K1233" s="38">
        <f>TRUNC(D1233*J1233)</f>
        <v>165545</v>
      </c>
      <c r="L1233" s="23"/>
    </row>
    <row r="1234" spans="1:12" ht="17.25" customHeight="1">
      <c r="A1234" s="22" t="s">
        <v>761</v>
      </c>
      <c r="B1234" s="23"/>
      <c r="C1234" s="23" t="s">
        <v>734</v>
      </c>
      <c r="D1234" s="32">
        <v>1</v>
      </c>
      <c r="E1234" s="38">
        <f t="shared" si="97"/>
        <v>1200000</v>
      </c>
      <c r="F1234" s="38"/>
      <c r="G1234" s="38"/>
      <c r="H1234" s="38">
        <f>+재료비!$K$220</f>
        <v>1200000</v>
      </c>
      <c r="I1234" s="38">
        <f>TRUNC(D1234*H1234)</f>
        <v>1200000</v>
      </c>
      <c r="J1234" s="38"/>
      <c r="K1234" s="38"/>
      <c r="L1234" s="23"/>
    </row>
    <row r="1235" spans="1:12" ht="17.25" customHeight="1">
      <c r="A1235" s="22" t="s">
        <v>1337</v>
      </c>
      <c r="B1235" s="23" t="s">
        <v>1328</v>
      </c>
      <c r="C1235" s="23" t="s">
        <v>671</v>
      </c>
      <c r="D1235" s="32"/>
      <c r="E1235" s="38">
        <f t="shared" si="97"/>
        <v>0</v>
      </c>
      <c r="F1235" s="38"/>
      <c r="G1235" s="38"/>
      <c r="H1235" s="38">
        <f>+재료비!$K$329</f>
        <v>3000</v>
      </c>
      <c r="I1235" s="38">
        <f>TRUNC(D1235*H1235)</f>
        <v>0</v>
      </c>
      <c r="J1235" s="38"/>
      <c r="K1235" s="38"/>
      <c r="L1235" s="30" t="s">
        <v>1274</v>
      </c>
    </row>
    <row r="1236" spans="1:12" ht="18" customHeight="1">
      <c r="A1236" s="22" t="s">
        <v>765</v>
      </c>
      <c r="B1236" s="23" t="s">
        <v>127</v>
      </c>
      <c r="C1236" s="23" t="s">
        <v>671</v>
      </c>
      <c r="D1236" s="32"/>
      <c r="E1236" s="38">
        <f t="shared" si="97"/>
        <v>0</v>
      </c>
      <c r="F1236" s="38"/>
      <c r="G1236" s="38"/>
      <c r="H1236" s="38">
        <f>+재료비!$K$333</f>
        <v>1270</v>
      </c>
      <c r="I1236" s="38">
        <f>TRUNC(D1236*H1236)</f>
        <v>0</v>
      </c>
      <c r="J1236" s="38"/>
      <c r="K1236" s="38"/>
      <c r="L1236" s="30" t="s">
        <v>1274</v>
      </c>
    </row>
    <row r="1237" spans="1:12" ht="17.25" customHeight="1">
      <c r="A1237" s="22" t="s">
        <v>647</v>
      </c>
      <c r="B1237" s="23" t="s">
        <v>553</v>
      </c>
      <c r="C1237" s="23" t="s">
        <v>734</v>
      </c>
      <c r="D1237" s="32">
        <v>1</v>
      </c>
      <c r="E1237" s="38">
        <f t="shared" si="97"/>
        <v>100000</v>
      </c>
      <c r="F1237" s="38"/>
      <c r="G1237" s="38"/>
      <c r="H1237" s="38">
        <f>+재료비!$K$223</f>
        <v>100000</v>
      </c>
      <c r="I1237" s="38">
        <f>TRUNC(D1237*H1237)</f>
        <v>100000</v>
      </c>
      <c r="J1237" s="38"/>
      <c r="K1237" s="38"/>
      <c r="L1237" s="23"/>
    </row>
    <row r="1238" spans="1:12" ht="17.25" customHeight="1">
      <c r="A1238" s="22" t="s">
        <v>550</v>
      </c>
      <c r="B1238" s="23" t="s">
        <v>135</v>
      </c>
      <c r="C1238" s="23" t="s">
        <v>671</v>
      </c>
      <c r="D1238" s="32">
        <v>10</v>
      </c>
      <c r="E1238" s="38">
        <f t="shared" si="97"/>
        <v>30900</v>
      </c>
      <c r="F1238" s="38"/>
      <c r="G1238" s="38"/>
      <c r="H1238" s="38">
        <f>+재료비!$K$334</f>
        <v>3090</v>
      </c>
      <c r="I1238" s="38">
        <f>TRUNC(D1238*H1238)</f>
        <v>30900</v>
      </c>
      <c r="J1238" s="38"/>
      <c r="K1238" s="38"/>
      <c r="L1238" s="23"/>
    </row>
    <row r="1239" spans="1:12" ht="17.25" customHeight="1">
      <c r="A1239" s="22" t="s">
        <v>668</v>
      </c>
      <c r="B1239" s="23" t="s">
        <v>1159</v>
      </c>
      <c r="C1239" s="23" t="s">
        <v>666</v>
      </c>
      <c r="D1239" s="32">
        <v>5</v>
      </c>
      <c r="E1239" s="38">
        <f t="shared" si="97"/>
        <v>66545</v>
      </c>
      <c r="F1239" s="38"/>
      <c r="G1239" s="38"/>
      <c r="H1239" s="38">
        <f>SUM(I1234:I1238)</f>
        <v>1330900</v>
      </c>
      <c r="I1239" s="38">
        <f>TRUNC(D1239/100*H1239)</f>
        <v>66545</v>
      </c>
      <c r="J1239" s="38"/>
      <c r="K1239" s="38"/>
      <c r="L1239" s="23"/>
    </row>
    <row r="1240" spans="1:12" ht="17.25" customHeight="1">
      <c r="A1240" s="22" t="s">
        <v>1349</v>
      </c>
      <c r="B1240" s="23" t="s">
        <v>1173</v>
      </c>
      <c r="C1240" s="23" t="s">
        <v>666</v>
      </c>
      <c r="D1240" s="32">
        <v>3</v>
      </c>
      <c r="E1240" s="38">
        <f t="shared" si="97"/>
        <v>8476</v>
      </c>
      <c r="F1240" s="38"/>
      <c r="G1240" s="38"/>
      <c r="H1240" s="38"/>
      <c r="I1240" s="38"/>
      <c r="J1240" s="38">
        <f>SUM(G1230:G1239)</f>
        <v>282535</v>
      </c>
      <c r="K1240" s="38">
        <f>TRUNC(D1240/100*J1240)</f>
        <v>8476</v>
      </c>
      <c r="L1240" s="23"/>
    </row>
    <row r="1241" spans="1:12">
      <c r="A1241" s="22" t="s">
        <v>701</v>
      </c>
      <c r="B1241" s="23"/>
      <c r="C1241" s="23"/>
      <c r="D1241" s="32"/>
      <c r="E1241" s="38">
        <f>SUM(E1230:E1240)</f>
        <v>1854001</v>
      </c>
      <c r="F1241" s="38"/>
      <c r="G1241" s="38">
        <f>SUM(G1230:G1240)</f>
        <v>282535</v>
      </c>
      <c r="H1241" s="38"/>
      <c r="I1241" s="38">
        <f>SUM(I1230:I1240)</f>
        <v>1397445</v>
      </c>
      <c r="J1241" s="38"/>
      <c r="K1241" s="38">
        <f>SUM(K1230:K1240)</f>
        <v>174021</v>
      </c>
      <c r="L1241" s="29"/>
    </row>
    <row r="1242" spans="1:12">
      <c r="A1242" s="22"/>
      <c r="B1242" s="23"/>
      <c r="C1242" s="23"/>
      <c r="D1242" s="32"/>
      <c r="E1242" s="38"/>
      <c r="F1242" s="38"/>
      <c r="G1242" s="38"/>
      <c r="H1242" s="38"/>
      <c r="I1242" s="38"/>
      <c r="J1242" s="38"/>
      <c r="K1242" s="38"/>
      <c r="L1242" s="29"/>
    </row>
    <row r="1243" spans="1:12">
      <c r="A1243" s="39" t="s">
        <v>682</v>
      </c>
      <c r="B1243" s="33" t="s">
        <v>1164</v>
      </c>
      <c r="C1243" s="34"/>
      <c r="D1243" s="35">
        <f>+집계표!$G$2</f>
        <v>1.1000000000000001</v>
      </c>
      <c r="E1243" s="40">
        <f>(G1243+I1243+K1243)</f>
        <v>310788</v>
      </c>
      <c r="F1243" s="40"/>
      <c r="G1243" s="40"/>
      <c r="H1243" s="40"/>
      <c r="I1243" s="40"/>
      <c r="J1243" s="40">
        <f>+G1241</f>
        <v>282535</v>
      </c>
      <c r="K1243" s="40">
        <f>TRUNC(D1243*J1243)</f>
        <v>310788</v>
      </c>
      <c r="L1243" s="23"/>
    </row>
    <row r="1244" spans="1:12">
      <c r="A1244" s="39" t="s">
        <v>670</v>
      </c>
      <c r="B1244" s="33" t="s">
        <v>425</v>
      </c>
      <c r="C1244" s="34"/>
      <c r="D1244" s="35">
        <f>+집계표!$H$2</f>
        <v>0.2</v>
      </c>
      <c r="E1244" s="40">
        <f>(G1244+I1244+K1244)</f>
        <v>118664</v>
      </c>
      <c r="F1244" s="40"/>
      <c r="G1244" s="40"/>
      <c r="H1244" s="40"/>
      <c r="I1244" s="40"/>
      <c r="J1244" s="40">
        <f>+J1243+K1243</f>
        <v>593323</v>
      </c>
      <c r="K1244" s="40">
        <f>TRUNC(D1244*J1244)</f>
        <v>118664</v>
      </c>
      <c r="L1244" s="23"/>
    </row>
    <row r="1245" spans="1:12">
      <c r="A1245" s="39" t="s">
        <v>718</v>
      </c>
      <c r="B1245" s="33"/>
      <c r="C1245" s="34"/>
      <c r="D1245" s="36"/>
      <c r="E1245" s="40">
        <f>SUM(E1241:E1244)</f>
        <v>2283453</v>
      </c>
      <c r="F1245" s="40"/>
      <c r="G1245" s="40">
        <f>SUM(G1241:G1244)</f>
        <v>282535</v>
      </c>
      <c r="H1245" s="40"/>
      <c r="I1245" s="40">
        <f>+I1241</f>
        <v>1397445</v>
      </c>
      <c r="J1245" s="40"/>
      <c r="K1245" s="40">
        <f>SUM(K1241:K1244)</f>
        <v>603473</v>
      </c>
      <c r="L1245" s="23"/>
    </row>
    <row r="1246" spans="1:12" ht="17.25" customHeight="1">
      <c r="A1246" s="39"/>
      <c r="B1246" s="30"/>
      <c r="C1246" s="23"/>
      <c r="D1246" s="32"/>
      <c r="E1246" s="38"/>
      <c r="F1246" s="38"/>
      <c r="G1246" s="38"/>
      <c r="H1246" s="53"/>
      <c r="I1246" s="38"/>
      <c r="J1246" s="38"/>
      <c r="K1246" s="38"/>
      <c r="L1246" s="23"/>
    </row>
    <row r="1247" spans="1:12" ht="17.25" customHeight="1">
      <c r="A1247" s="41" t="s">
        <v>11</v>
      </c>
      <c r="B1247" s="37"/>
      <c r="C1247" s="23"/>
      <c r="D1247" s="23"/>
      <c r="E1247" s="42"/>
      <c r="F1247" s="54"/>
      <c r="G1247" s="42"/>
      <c r="H1247" s="54"/>
      <c r="I1247" s="42"/>
      <c r="J1247" s="54"/>
      <c r="K1247" s="42"/>
      <c r="L1247" s="28"/>
    </row>
    <row r="1248" spans="1:12">
      <c r="A1248" s="22" t="s">
        <v>1161</v>
      </c>
      <c r="B1248" s="30"/>
      <c r="C1248" s="23" t="s">
        <v>685</v>
      </c>
      <c r="D1248" s="32">
        <v>0.4</v>
      </c>
      <c r="E1248" s="38">
        <f t="shared" ref="E1248:E1255" si="98">+G1248+I1248+K1248</f>
        <v>117519</v>
      </c>
      <c r="F1248" s="38">
        <f>+인건비!$D$5</f>
        <v>293799</v>
      </c>
      <c r="G1248" s="38">
        <f>TRUNC(D1248*F1248)</f>
        <v>117519</v>
      </c>
      <c r="H1248" s="53"/>
      <c r="I1248" s="53"/>
      <c r="J1248" s="53"/>
      <c r="K1248" s="53"/>
      <c r="L1248" s="23"/>
    </row>
    <row r="1249" spans="1:12">
      <c r="A1249" s="22" t="s">
        <v>1154</v>
      </c>
      <c r="B1249" s="30"/>
      <c r="C1249" s="23" t="s">
        <v>685</v>
      </c>
      <c r="D1249" s="32">
        <v>1</v>
      </c>
      <c r="E1249" s="38">
        <f>+G1249+I1249+K1249</f>
        <v>272915</v>
      </c>
      <c r="F1249" s="38">
        <f>+인건비!$D$6</f>
        <v>272915</v>
      </c>
      <c r="G1249" s="38">
        <f>TRUNC(D1249*F1249)</f>
        <v>272915</v>
      </c>
      <c r="H1249" s="53"/>
      <c r="I1249" s="53"/>
      <c r="J1249" s="53"/>
      <c r="K1249" s="53"/>
      <c r="L1249" s="23"/>
    </row>
    <row r="1250" spans="1:12">
      <c r="A1250" s="22" t="s">
        <v>1181</v>
      </c>
      <c r="B1250" s="30"/>
      <c r="C1250" s="23" t="s">
        <v>685</v>
      </c>
      <c r="D1250" s="32">
        <v>0.5</v>
      </c>
      <c r="E1250" s="38">
        <f>+G1250+I1250+K1250</f>
        <v>119129</v>
      </c>
      <c r="F1250" s="38">
        <f>+인건비!$D$9</f>
        <v>238259</v>
      </c>
      <c r="G1250" s="38">
        <f>TRUNC(D1250*F1250)</f>
        <v>119129</v>
      </c>
      <c r="H1250" s="53"/>
      <c r="I1250" s="53"/>
      <c r="J1250" s="53"/>
      <c r="K1250" s="53"/>
      <c r="L1250" s="23"/>
    </row>
    <row r="1251" spans="1:12">
      <c r="A1251" s="22" t="s">
        <v>1167</v>
      </c>
      <c r="B1251" s="30"/>
      <c r="C1251" s="23" t="s">
        <v>685</v>
      </c>
      <c r="D1251" s="32">
        <v>1</v>
      </c>
      <c r="E1251" s="38">
        <f>+G1251+I1251+K1251</f>
        <v>194029</v>
      </c>
      <c r="F1251" s="38">
        <f>+인건비!$D$10</f>
        <v>194029</v>
      </c>
      <c r="G1251" s="38">
        <f>TRUNC(D1251*F1251)</f>
        <v>194029</v>
      </c>
      <c r="H1251" s="53"/>
      <c r="I1251" s="53"/>
      <c r="J1251" s="53"/>
      <c r="K1251" s="53"/>
      <c r="L1251" s="23"/>
    </row>
    <row r="1252" spans="1:12" ht="17.25" customHeight="1">
      <c r="A1252" s="22" t="s">
        <v>1182</v>
      </c>
      <c r="B1252" s="23"/>
      <c r="C1252" s="23" t="s">
        <v>685</v>
      </c>
      <c r="D1252" s="32">
        <v>1</v>
      </c>
      <c r="E1252" s="38">
        <f t="shared" si="98"/>
        <v>165545</v>
      </c>
      <c r="F1252" s="38"/>
      <c r="G1252" s="38"/>
      <c r="H1252" s="38"/>
      <c r="I1252" s="38"/>
      <c r="J1252" s="38">
        <f>+인건비!$E$17</f>
        <v>165545</v>
      </c>
      <c r="K1252" s="38">
        <f>TRUNC(D1252*J1252)</f>
        <v>165545</v>
      </c>
      <c r="L1252" s="23"/>
    </row>
    <row r="1253" spans="1:12" ht="17.25" customHeight="1">
      <c r="A1253" s="22" t="s">
        <v>761</v>
      </c>
      <c r="B1253" s="23" t="s">
        <v>136</v>
      </c>
      <c r="C1253" s="23" t="s">
        <v>734</v>
      </c>
      <c r="D1253" s="32">
        <v>1</v>
      </c>
      <c r="E1253" s="38">
        <f t="shared" si="98"/>
        <v>5200000</v>
      </c>
      <c r="F1253" s="38"/>
      <c r="G1253" s="38"/>
      <c r="H1253" s="38">
        <f>+재료비!$K$221</f>
        <v>5200000</v>
      </c>
      <c r="I1253" s="38">
        <f t="shared" ref="I1253:I1258" si="99">TRUNC(D1253*H1253)</f>
        <v>5200000</v>
      </c>
      <c r="J1253" s="38"/>
      <c r="K1253" s="38"/>
      <c r="L1253" s="23"/>
    </row>
    <row r="1254" spans="1:12" ht="17.25" customHeight="1">
      <c r="A1254" s="22" t="s">
        <v>1337</v>
      </c>
      <c r="B1254" s="23" t="s">
        <v>1328</v>
      </c>
      <c r="C1254" s="23" t="s">
        <v>671</v>
      </c>
      <c r="D1254" s="32"/>
      <c r="E1254" s="38">
        <f t="shared" si="98"/>
        <v>0</v>
      </c>
      <c r="F1254" s="38"/>
      <c r="G1254" s="38"/>
      <c r="H1254" s="38">
        <f>+재료비!$K$329</f>
        <v>3000</v>
      </c>
      <c r="I1254" s="38">
        <f t="shared" si="99"/>
        <v>0</v>
      </c>
      <c r="J1254" s="38"/>
      <c r="K1254" s="38"/>
      <c r="L1254" s="30" t="s">
        <v>1274</v>
      </c>
    </row>
    <row r="1255" spans="1:12" ht="18" customHeight="1">
      <c r="A1255" s="22" t="s">
        <v>765</v>
      </c>
      <c r="B1255" s="23" t="s">
        <v>127</v>
      </c>
      <c r="C1255" s="23" t="s">
        <v>671</v>
      </c>
      <c r="D1255" s="32"/>
      <c r="E1255" s="38">
        <f t="shared" si="98"/>
        <v>0</v>
      </c>
      <c r="F1255" s="38"/>
      <c r="G1255" s="38"/>
      <c r="H1255" s="38">
        <f>+재료비!$K$333</f>
        <v>1270</v>
      </c>
      <c r="I1255" s="38">
        <f t="shared" si="99"/>
        <v>0</v>
      </c>
      <c r="J1255" s="38"/>
      <c r="K1255" s="38"/>
      <c r="L1255" s="30" t="s">
        <v>1274</v>
      </c>
    </row>
    <row r="1256" spans="1:12" ht="17.25" customHeight="1">
      <c r="A1256" s="22" t="s">
        <v>777</v>
      </c>
      <c r="B1256" s="23"/>
      <c r="C1256" s="23" t="s">
        <v>734</v>
      </c>
      <c r="D1256" s="32">
        <v>1</v>
      </c>
      <c r="E1256" s="38">
        <f>+G1256+I1256+K1256</f>
        <v>1800000</v>
      </c>
      <c r="F1256" s="38"/>
      <c r="G1256" s="38"/>
      <c r="H1256" s="38">
        <f>+재료비!$K$222</f>
        <v>1800000</v>
      </c>
      <c r="I1256" s="38">
        <f t="shared" si="99"/>
        <v>1800000</v>
      </c>
      <c r="J1256" s="38"/>
      <c r="K1256" s="38"/>
      <c r="L1256" s="23"/>
    </row>
    <row r="1257" spans="1:12" ht="17.25" customHeight="1">
      <c r="A1257" s="22" t="s">
        <v>647</v>
      </c>
      <c r="B1257" s="23" t="s">
        <v>1355</v>
      </c>
      <c r="C1257" s="23" t="s">
        <v>734</v>
      </c>
      <c r="D1257" s="32">
        <v>1</v>
      </c>
      <c r="E1257" s="38">
        <f>+G1257+I1257+K1257</f>
        <v>100000</v>
      </c>
      <c r="F1257" s="38"/>
      <c r="G1257" s="38"/>
      <c r="H1257" s="38">
        <f>+재료비!$K$224</f>
        <v>100000</v>
      </c>
      <c r="I1257" s="38">
        <f t="shared" si="99"/>
        <v>100000</v>
      </c>
      <c r="J1257" s="38"/>
      <c r="K1257" s="38"/>
      <c r="L1257" s="23"/>
    </row>
    <row r="1258" spans="1:12" ht="17.25" customHeight="1">
      <c r="A1258" s="22" t="s">
        <v>550</v>
      </c>
      <c r="B1258" s="23" t="s">
        <v>135</v>
      </c>
      <c r="C1258" s="23" t="s">
        <v>671</v>
      </c>
      <c r="D1258" s="32">
        <v>20</v>
      </c>
      <c r="E1258" s="38">
        <f>+G1258+I1258+K1258</f>
        <v>61800</v>
      </c>
      <c r="F1258" s="38"/>
      <c r="G1258" s="38"/>
      <c r="H1258" s="38">
        <f>+재료비!$K$334</f>
        <v>3090</v>
      </c>
      <c r="I1258" s="38">
        <f t="shared" si="99"/>
        <v>61800</v>
      </c>
      <c r="J1258" s="38"/>
      <c r="K1258" s="38"/>
      <c r="L1258" s="23"/>
    </row>
    <row r="1259" spans="1:12" ht="17.25" customHeight="1">
      <c r="A1259" s="22" t="s">
        <v>668</v>
      </c>
      <c r="B1259" s="23" t="s">
        <v>1159</v>
      </c>
      <c r="C1259" s="23" t="s">
        <v>666</v>
      </c>
      <c r="D1259" s="32">
        <v>5</v>
      </c>
      <c r="E1259" s="38">
        <f>+G1259+I1259+K1259</f>
        <v>358090</v>
      </c>
      <c r="F1259" s="38"/>
      <c r="G1259" s="38"/>
      <c r="H1259" s="38">
        <f>SUM(I1253:I1258)</f>
        <v>7161800</v>
      </c>
      <c r="I1259" s="38">
        <f>TRUNC(D1259/100*H1259)</f>
        <v>358090</v>
      </c>
      <c r="J1259" s="38"/>
      <c r="K1259" s="38"/>
      <c r="L1259" s="23"/>
    </row>
    <row r="1260" spans="1:12" ht="17.25" customHeight="1">
      <c r="A1260" s="22" t="s">
        <v>1349</v>
      </c>
      <c r="B1260" s="23" t="s">
        <v>1173</v>
      </c>
      <c r="C1260" s="23" t="s">
        <v>666</v>
      </c>
      <c r="D1260" s="32">
        <v>3</v>
      </c>
      <c r="E1260" s="38">
        <f>+G1260+I1260+K1260</f>
        <v>21107</v>
      </c>
      <c r="F1260" s="38"/>
      <c r="G1260" s="38"/>
      <c r="H1260" s="38"/>
      <c r="I1260" s="38"/>
      <c r="J1260" s="38">
        <f>SUM(G1248:G1259)</f>
        <v>703592</v>
      </c>
      <c r="K1260" s="38">
        <f>TRUNC(D1260/100*J1260)</f>
        <v>21107</v>
      </c>
      <c r="L1260" s="23"/>
    </row>
    <row r="1261" spans="1:12">
      <c r="A1261" s="22" t="s">
        <v>701</v>
      </c>
      <c r="B1261" s="23"/>
      <c r="C1261" s="23"/>
      <c r="D1261" s="32"/>
      <c r="E1261" s="38">
        <f>SUM(E1248:E1260)</f>
        <v>8410134</v>
      </c>
      <c r="F1261" s="38"/>
      <c r="G1261" s="38">
        <f>SUM(G1248:G1260)</f>
        <v>703592</v>
      </c>
      <c r="H1261" s="38"/>
      <c r="I1261" s="38">
        <f>SUM(I1248:I1260)</f>
        <v>7519890</v>
      </c>
      <c r="J1261" s="38"/>
      <c r="K1261" s="38">
        <f>SUM(K1248:K1260)</f>
        <v>186652</v>
      </c>
      <c r="L1261" s="29"/>
    </row>
    <row r="1262" spans="1:12">
      <c r="A1262" s="22"/>
      <c r="B1262" s="23"/>
      <c r="C1262" s="23"/>
      <c r="D1262" s="32"/>
      <c r="E1262" s="38"/>
      <c r="F1262" s="38"/>
      <c r="G1262" s="38"/>
      <c r="H1262" s="38"/>
      <c r="I1262" s="38"/>
      <c r="J1262" s="38"/>
      <c r="K1262" s="38"/>
      <c r="L1262" s="29"/>
    </row>
    <row r="1263" spans="1:12">
      <c r="A1263" s="39" t="s">
        <v>682</v>
      </c>
      <c r="B1263" s="33" t="s">
        <v>1164</v>
      </c>
      <c r="C1263" s="34"/>
      <c r="D1263" s="35">
        <f>+집계표!$G$2</f>
        <v>1.1000000000000001</v>
      </c>
      <c r="E1263" s="40">
        <f>(G1263+I1263+K1263)</f>
        <v>773951</v>
      </c>
      <c r="F1263" s="40"/>
      <c r="G1263" s="40"/>
      <c r="H1263" s="40"/>
      <c r="I1263" s="40"/>
      <c r="J1263" s="40">
        <f>+G1261</f>
        <v>703592</v>
      </c>
      <c r="K1263" s="40">
        <f>TRUNC(D1263*J1263)</f>
        <v>773951</v>
      </c>
      <c r="L1263" s="23"/>
    </row>
    <row r="1264" spans="1:12">
      <c r="A1264" s="39" t="s">
        <v>670</v>
      </c>
      <c r="B1264" s="33" t="s">
        <v>425</v>
      </c>
      <c r="C1264" s="34"/>
      <c r="D1264" s="35">
        <f>+집계표!$H$2</f>
        <v>0.2</v>
      </c>
      <c r="E1264" s="40">
        <f>(G1264+I1264+K1264)</f>
        <v>295508</v>
      </c>
      <c r="F1264" s="40"/>
      <c r="G1264" s="40"/>
      <c r="H1264" s="40"/>
      <c r="I1264" s="40"/>
      <c r="J1264" s="40">
        <f>+J1263+K1263</f>
        <v>1477543</v>
      </c>
      <c r="K1264" s="40">
        <f>TRUNC(D1264*J1264)</f>
        <v>295508</v>
      </c>
      <c r="L1264" s="23"/>
    </row>
    <row r="1265" spans="1:12">
      <c r="A1265" s="39" t="s">
        <v>718</v>
      </c>
      <c r="B1265" s="33"/>
      <c r="C1265" s="34"/>
      <c r="D1265" s="36"/>
      <c r="E1265" s="40">
        <f>SUM(E1261:E1264)</f>
        <v>9479593</v>
      </c>
      <c r="F1265" s="40"/>
      <c r="G1265" s="40">
        <f>SUM(G1261:G1264)</f>
        <v>703592</v>
      </c>
      <c r="H1265" s="40"/>
      <c r="I1265" s="40">
        <f>+I1261</f>
        <v>7519890</v>
      </c>
      <c r="J1265" s="40"/>
      <c r="K1265" s="40">
        <f>SUM(K1261:K1264)</f>
        <v>1256111</v>
      </c>
      <c r="L1265" s="23"/>
    </row>
    <row r="1266" spans="1:12" ht="17.25" customHeight="1">
      <c r="A1266" s="39"/>
      <c r="B1266" s="30"/>
      <c r="C1266" s="23"/>
      <c r="D1266" s="32"/>
      <c r="E1266" s="38"/>
      <c r="F1266" s="38"/>
      <c r="G1266" s="38"/>
      <c r="H1266" s="53"/>
      <c r="I1266" s="38"/>
      <c r="J1266" s="38"/>
      <c r="K1266" s="38"/>
      <c r="L1266" s="23"/>
    </row>
    <row r="1267" spans="1:12" ht="17.25" customHeight="1">
      <c r="A1267" s="41" t="s">
        <v>505</v>
      </c>
      <c r="B1267" s="37"/>
      <c r="C1267" s="23"/>
      <c r="D1267" s="23"/>
      <c r="E1267" s="42"/>
      <c r="F1267" s="54"/>
      <c r="G1267" s="42"/>
      <c r="H1267" s="54"/>
      <c r="I1267" s="42"/>
      <c r="J1267" s="54"/>
      <c r="K1267" s="42"/>
      <c r="L1267" s="28"/>
    </row>
    <row r="1268" spans="1:12">
      <c r="A1268" s="22" t="s">
        <v>1161</v>
      </c>
      <c r="B1268" s="30"/>
      <c r="C1268" s="23" t="s">
        <v>685</v>
      </c>
      <c r="D1268" s="31">
        <v>0.16700000000000001</v>
      </c>
      <c r="E1268" s="38">
        <f t="shared" ref="E1268:E1273" si="100">+G1268+I1268+K1268</f>
        <v>49064</v>
      </c>
      <c r="F1268" s="38">
        <f>+인건비!$D$5</f>
        <v>293799</v>
      </c>
      <c r="G1268" s="38">
        <f>TRUNC(D1268*F1268)</f>
        <v>49064</v>
      </c>
      <c r="H1268" s="53"/>
      <c r="I1268" s="53"/>
      <c r="J1268" s="53"/>
      <c r="K1268" s="53"/>
      <c r="L1268" s="23"/>
    </row>
    <row r="1269" spans="1:12">
      <c r="A1269" s="22" t="s">
        <v>1154</v>
      </c>
      <c r="B1269" s="30"/>
      <c r="C1269" s="23" t="s">
        <v>685</v>
      </c>
      <c r="D1269" s="32">
        <v>0.5</v>
      </c>
      <c r="E1269" s="38">
        <f t="shared" si="100"/>
        <v>136457</v>
      </c>
      <c r="F1269" s="38">
        <f>+인건비!$D$6</f>
        <v>272915</v>
      </c>
      <c r="G1269" s="38">
        <f>TRUNC(D1269*F1269)</f>
        <v>136457</v>
      </c>
      <c r="H1269" s="53"/>
      <c r="I1269" s="53"/>
      <c r="J1269" s="53"/>
      <c r="K1269" s="53"/>
      <c r="L1269" s="23"/>
    </row>
    <row r="1270" spans="1:12">
      <c r="A1270" s="22" t="s">
        <v>1181</v>
      </c>
      <c r="B1270" s="30"/>
      <c r="C1270" s="23" t="s">
        <v>685</v>
      </c>
      <c r="D1270" s="32">
        <v>0.3</v>
      </c>
      <c r="E1270" s="38">
        <f>+G1270+I1270+K1270</f>
        <v>71477</v>
      </c>
      <c r="F1270" s="38">
        <f>+인건비!$D$9</f>
        <v>238259</v>
      </c>
      <c r="G1270" s="38">
        <f>TRUNC(D1270*F1270)</f>
        <v>71477</v>
      </c>
      <c r="H1270" s="53"/>
      <c r="I1270" s="53"/>
      <c r="J1270" s="53"/>
      <c r="K1270" s="53"/>
      <c r="L1270" s="23"/>
    </row>
    <row r="1271" spans="1:12">
      <c r="A1271" s="22" t="s">
        <v>1167</v>
      </c>
      <c r="B1271" s="30"/>
      <c r="C1271" s="23" t="s">
        <v>685</v>
      </c>
      <c r="D1271" s="32">
        <v>0.5</v>
      </c>
      <c r="E1271" s="38">
        <f>+G1271+I1271+K1271</f>
        <v>97014</v>
      </c>
      <c r="F1271" s="38">
        <f>+인건비!$D$10</f>
        <v>194029</v>
      </c>
      <c r="G1271" s="38">
        <f>TRUNC(D1271*F1271)</f>
        <v>97014</v>
      </c>
      <c r="H1271" s="53"/>
      <c r="I1271" s="53"/>
      <c r="J1271" s="53"/>
      <c r="K1271" s="53"/>
      <c r="L1271" s="23"/>
    </row>
    <row r="1272" spans="1:12" ht="17.25" customHeight="1">
      <c r="A1272" s="22" t="s">
        <v>1182</v>
      </c>
      <c r="B1272" s="23"/>
      <c r="C1272" s="23" t="s">
        <v>685</v>
      </c>
      <c r="D1272" s="32">
        <v>1</v>
      </c>
      <c r="E1272" s="38">
        <f t="shared" si="100"/>
        <v>165545</v>
      </c>
      <c r="F1272" s="38"/>
      <c r="G1272" s="38"/>
      <c r="H1272" s="38"/>
      <c r="I1272" s="38"/>
      <c r="J1272" s="38">
        <f>+인건비!$E$17</f>
        <v>165545</v>
      </c>
      <c r="K1272" s="38">
        <f>TRUNC(D1272*J1272)</f>
        <v>165545</v>
      </c>
      <c r="L1272" s="23"/>
    </row>
    <row r="1273" spans="1:12" ht="17.25" customHeight="1">
      <c r="A1273" s="22" t="s">
        <v>761</v>
      </c>
      <c r="B1273" s="23" t="s">
        <v>136</v>
      </c>
      <c r="C1273" s="23" t="s">
        <v>734</v>
      </c>
      <c r="D1273" s="32">
        <v>1</v>
      </c>
      <c r="E1273" s="38">
        <f t="shared" si="100"/>
        <v>5200000</v>
      </c>
      <c r="F1273" s="38"/>
      <c r="G1273" s="38"/>
      <c r="H1273" s="38">
        <f>+재료비!$K$221</f>
        <v>5200000</v>
      </c>
      <c r="I1273" s="38">
        <f>TRUNC(D1273*H1273)</f>
        <v>5200000</v>
      </c>
      <c r="J1273" s="38"/>
      <c r="K1273" s="38"/>
      <c r="L1273" s="23"/>
    </row>
    <row r="1274" spans="1:12" ht="17.25" customHeight="1">
      <c r="A1274" s="22" t="s">
        <v>1337</v>
      </c>
      <c r="B1274" s="23" t="s">
        <v>1328</v>
      </c>
      <c r="C1274" s="23" t="s">
        <v>671</v>
      </c>
      <c r="D1274" s="32"/>
      <c r="E1274" s="38">
        <f t="shared" ref="E1274:E1279" si="101">+G1274+I1274+K1274</f>
        <v>0</v>
      </c>
      <c r="F1274" s="38"/>
      <c r="G1274" s="38"/>
      <c r="H1274" s="38">
        <f>+재료비!$K$329</f>
        <v>3000</v>
      </c>
      <c r="I1274" s="38">
        <f>TRUNC(D1274*H1274)</f>
        <v>0</v>
      </c>
      <c r="J1274" s="38"/>
      <c r="K1274" s="38"/>
      <c r="L1274" s="30" t="s">
        <v>1274</v>
      </c>
    </row>
    <row r="1275" spans="1:12" ht="18" customHeight="1">
      <c r="A1275" s="22" t="s">
        <v>765</v>
      </c>
      <c r="B1275" s="23" t="s">
        <v>127</v>
      </c>
      <c r="C1275" s="23" t="s">
        <v>671</v>
      </c>
      <c r="D1275" s="32"/>
      <c r="E1275" s="38">
        <f t="shared" si="101"/>
        <v>0</v>
      </c>
      <c r="F1275" s="38"/>
      <c r="G1275" s="38"/>
      <c r="H1275" s="38">
        <f>+재료비!$K$333</f>
        <v>1270</v>
      </c>
      <c r="I1275" s="38">
        <f>TRUNC(D1275*H1275)</f>
        <v>0</v>
      </c>
      <c r="J1275" s="38"/>
      <c r="K1275" s="38"/>
      <c r="L1275" s="30" t="s">
        <v>1274</v>
      </c>
    </row>
    <row r="1276" spans="1:12" ht="17.25" customHeight="1">
      <c r="A1276" s="22" t="s">
        <v>177</v>
      </c>
      <c r="B1276" s="23" t="s">
        <v>182</v>
      </c>
      <c r="C1276" s="23" t="s">
        <v>734</v>
      </c>
      <c r="D1276" s="32">
        <v>1</v>
      </c>
      <c r="E1276" s="38">
        <f t="shared" si="101"/>
        <v>200000</v>
      </c>
      <c r="F1276" s="38"/>
      <c r="G1276" s="38"/>
      <c r="H1276" s="38">
        <f>+재료비!$K$225</f>
        <v>200000</v>
      </c>
      <c r="I1276" s="38">
        <f>TRUNC(D1276*H1276)</f>
        <v>200000</v>
      </c>
      <c r="J1276" s="38"/>
      <c r="K1276" s="38"/>
      <c r="L1276" s="23"/>
    </row>
    <row r="1277" spans="1:12" ht="17.25" customHeight="1">
      <c r="A1277" s="22" t="s">
        <v>550</v>
      </c>
      <c r="B1277" s="23" t="s">
        <v>135</v>
      </c>
      <c r="C1277" s="23" t="s">
        <v>671</v>
      </c>
      <c r="D1277" s="32">
        <v>10</v>
      </c>
      <c r="E1277" s="38">
        <f t="shared" si="101"/>
        <v>30900</v>
      </c>
      <c r="F1277" s="38"/>
      <c r="G1277" s="38"/>
      <c r="H1277" s="38">
        <f>+재료비!$K$334</f>
        <v>3090</v>
      </c>
      <c r="I1277" s="38">
        <f>TRUNC(D1277*H1277)</f>
        <v>30900</v>
      </c>
      <c r="J1277" s="38"/>
      <c r="K1277" s="38"/>
      <c r="L1277" s="23"/>
    </row>
    <row r="1278" spans="1:12" ht="17.25" customHeight="1">
      <c r="A1278" s="22" t="s">
        <v>668</v>
      </c>
      <c r="B1278" s="23" t="s">
        <v>1159</v>
      </c>
      <c r="C1278" s="23" t="s">
        <v>666</v>
      </c>
      <c r="D1278" s="32">
        <v>5</v>
      </c>
      <c r="E1278" s="38">
        <f t="shared" si="101"/>
        <v>271545</v>
      </c>
      <c r="F1278" s="38"/>
      <c r="G1278" s="38"/>
      <c r="H1278" s="38">
        <f>SUM(I1273:I1277)</f>
        <v>5430900</v>
      </c>
      <c r="I1278" s="38">
        <f>TRUNC(D1278/100*H1278)</f>
        <v>271545</v>
      </c>
      <c r="J1278" s="38"/>
      <c r="K1278" s="38"/>
      <c r="L1278" s="23"/>
    </row>
    <row r="1279" spans="1:12" ht="17.25" customHeight="1">
      <c r="A1279" s="22" t="s">
        <v>1349</v>
      </c>
      <c r="B1279" s="23" t="s">
        <v>1173</v>
      </c>
      <c r="C1279" s="23" t="s">
        <v>666</v>
      </c>
      <c r="D1279" s="32">
        <v>3</v>
      </c>
      <c r="E1279" s="38">
        <f t="shared" si="101"/>
        <v>10620</v>
      </c>
      <c r="F1279" s="38"/>
      <c r="G1279" s="38"/>
      <c r="H1279" s="38"/>
      <c r="I1279" s="38"/>
      <c r="J1279" s="38">
        <f>SUM(G1268:G1278)</f>
        <v>354012</v>
      </c>
      <c r="K1279" s="38">
        <f>TRUNC(D1279/100*J1279)</f>
        <v>10620</v>
      </c>
      <c r="L1279" s="23"/>
    </row>
    <row r="1280" spans="1:12">
      <c r="A1280" s="22" t="s">
        <v>701</v>
      </c>
      <c r="B1280" s="23"/>
      <c r="C1280" s="23"/>
      <c r="D1280" s="32"/>
      <c r="E1280" s="38">
        <f>SUM(E1268:E1279)</f>
        <v>6232622</v>
      </c>
      <c r="F1280" s="38"/>
      <c r="G1280" s="38">
        <f>SUM(G1268:G1279)</f>
        <v>354012</v>
      </c>
      <c r="H1280" s="38"/>
      <c r="I1280" s="38">
        <f>SUM(I1268:I1279)</f>
        <v>5702445</v>
      </c>
      <c r="J1280" s="38"/>
      <c r="K1280" s="38">
        <f>SUM(K1268:K1279)</f>
        <v>176165</v>
      </c>
      <c r="L1280" s="29"/>
    </row>
    <row r="1281" spans="1:12">
      <c r="A1281" s="22"/>
      <c r="B1281" s="23"/>
      <c r="C1281" s="23"/>
      <c r="D1281" s="32"/>
      <c r="E1281" s="38"/>
      <c r="F1281" s="38"/>
      <c r="G1281" s="38"/>
      <c r="H1281" s="38"/>
      <c r="I1281" s="38"/>
      <c r="J1281" s="38"/>
      <c r="K1281" s="38"/>
      <c r="L1281" s="29"/>
    </row>
    <row r="1282" spans="1:12">
      <c r="A1282" s="39" t="s">
        <v>682</v>
      </c>
      <c r="B1282" s="33" t="s">
        <v>1164</v>
      </c>
      <c r="C1282" s="34"/>
      <c r="D1282" s="35">
        <f>+집계표!$G$2</f>
        <v>1.1000000000000001</v>
      </c>
      <c r="E1282" s="40">
        <f>(G1282+I1282+K1282)</f>
        <v>389413</v>
      </c>
      <c r="F1282" s="40"/>
      <c r="G1282" s="40"/>
      <c r="H1282" s="40"/>
      <c r="I1282" s="40"/>
      <c r="J1282" s="40">
        <f>+G1280</f>
        <v>354012</v>
      </c>
      <c r="K1282" s="40">
        <f>TRUNC(D1282*J1282)</f>
        <v>389413</v>
      </c>
      <c r="L1282" s="23"/>
    </row>
    <row r="1283" spans="1:12">
      <c r="A1283" s="39" t="s">
        <v>670</v>
      </c>
      <c r="B1283" s="33" t="s">
        <v>425</v>
      </c>
      <c r="C1283" s="34"/>
      <c r="D1283" s="35">
        <f>+집계표!$H$2</f>
        <v>0.2</v>
      </c>
      <c r="E1283" s="40">
        <f>(G1283+I1283+K1283)</f>
        <v>148685</v>
      </c>
      <c r="F1283" s="40"/>
      <c r="G1283" s="40"/>
      <c r="H1283" s="40"/>
      <c r="I1283" s="40"/>
      <c r="J1283" s="40">
        <f>+J1282+K1282</f>
        <v>743425</v>
      </c>
      <c r="K1283" s="40">
        <f>TRUNC(D1283*J1283)</f>
        <v>148685</v>
      </c>
      <c r="L1283" s="23"/>
    </row>
    <row r="1284" spans="1:12">
      <c r="A1284" s="39" t="s">
        <v>718</v>
      </c>
      <c r="B1284" s="33"/>
      <c r="C1284" s="34"/>
      <c r="D1284" s="36"/>
      <c r="E1284" s="40">
        <f>SUM(E1280:E1283)</f>
        <v>6770720</v>
      </c>
      <c r="F1284" s="40"/>
      <c r="G1284" s="40">
        <f>SUM(G1280:G1283)</f>
        <v>354012</v>
      </c>
      <c r="H1284" s="40"/>
      <c r="I1284" s="40">
        <f>+I1280</f>
        <v>5702445</v>
      </c>
      <c r="J1284" s="40"/>
      <c r="K1284" s="40">
        <f>SUM(K1280:K1283)</f>
        <v>714263</v>
      </c>
      <c r="L1284" s="23"/>
    </row>
    <row r="1285" spans="1:12" ht="17.25" customHeight="1">
      <c r="A1285" s="39"/>
      <c r="B1285" s="30"/>
      <c r="C1285" s="23"/>
      <c r="D1285" s="32"/>
      <c r="E1285" s="38"/>
      <c r="F1285" s="38"/>
      <c r="G1285" s="38"/>
      <c r="H1285" s="53"/>
      <c r="I1285" s="38"/>
      <c r="J1285" s="38"/>
      <c r="K1285" s="38"/>
      <c r="L1285" s="23"/>
    </row>
    <row r="1286" spans="1:12" ht="17.25" customHeight="1">
      <c r="A1286" s="41" t="s">
        <v>500</v>
      </c>
      <c r="B1286" s="37"/>
      <c r="C1286" s="23"/>
      <c r="D1286" s="23"/>
      <c r="E1286" s="42"/>
      <c r="F1286" s="54"/>
      <c r="G1286" s="42"/>
      <c r="H1286" s="54"/>
      <c r="I1286" s="42"/>
      <c r="J1286" s="54"/>
      <c r="K1286" s="42"/>
      <c r="L1286" s="28"/>
    </row>
    <row r="1287" spans="1:12">
      <c r="A1287" s="22" t="s">
        <v>1154</v>
      </c>
      <c r="B1287" s="30"/>
      <c r="C1287" s="23" t="s">
        <v>685</v>
      </c>
      <c r="D1287" s="59">
        <v>0.25</v>
      </c>
      <c r="E1287" s="38">
        <f>+G1287+I1287+K1287</f>
        <v>68228</v>
      </c>
      <c r="F1287" s="38">
        <f>+인건비!$D$6</f>
        <v>272915</v>
      </c>
      <c r="G1287" s="38">
        <f>TRUNC(D1287*F1287)</f>
        <v>68228</v>
      </c>
      <c r="H1287" s="53"/>
      <c r="I1287" s="53"/>
      <c r="J1287" s="53"/>
      <c r="K1287" s="53"/>
      <c r="L1287" s="23"/>
    </row>
    <row r="1288" spans="1:12">
      <c r="A1288" s="22" t="s">
        <v>1163</v>
      </c>
      <c r="B1288" s="30"/>
      <c r="C1288" s="23" t="s">
        <v>685</v>
      </c>
      <c r="D1288" s="32">
        <v>1</v>
      </c>
      <c r="E1288" s="38">
        <f>+G1288+I1288+K1288</f>
        <v>213496</v>
      </c>
      <c r="F1288" s="38">
        <f>+인건비!$D$7</f>
        <v>213496</v>
      </c>
      <c r="G1288" s="38">
        <f>TRUNC(D1288*F1288)</f>
        <v>213496</v>
      </c>
      <c r="H1288" s="53"/>
      <c r="I1288" s="53"/>
      <c r="J1288" s="53"/>
      <c r="K1288" s="53"/>
      <c r="L1288" s="23"/>
    </row>
    <row r="1289" spans="1:12">
      <c r="A1289" s="22" t="s">
        <v>1181</v>
      </c>
      <c r="B1289" s="30"/>
      <c r="C1289" s="23" t="s">
        <v>685</v>
      </c>
      <c r="D1289" s="32">
        <v>1</v>
      </c>
      <c r="E1289" s="38">
        <f>+G1289+I1289+K1289</f>
        <v>238259</v>
      </c>
      <c r="F1289" s="38">
        <f>+인건비!$D$9</f>
        <v>238259</v>
      </c>
      <c r="G1289" s="38">
        <f>TRUNC(D1289*F1289)</f>
        <v>238259</v>
      </c>
      <c r="H1289" s="53"/>
      <c r="I1289" s="53"/>
      <c r="J1289" s="53"/>
      <c r="K1289" s="53"/>
      <c r="L1289" s="23"/>
    </row>
    <row r="1290" spans="1:12" ht="17.25" customHeight="1">
      <c r="A1290" s="22" t="s">
        <v>1182</v>
      </c>
      <c r="B1290" s="23"/>
      <c r="C1290" s="23" t="s">
        <v>685</v>
      </c>
      <c r="D1290" s="32">
        <v>2</v>
      </c>
      <c r="E1290" s="38">
        <f>+G1290+I1290+K1290</f>
        <v>331090</v>
      </c>
      <c r="F1290" s="38"/>
      <c r="G1290" s="38"/>
      <c r="H1290" s="38"/>
      <c r="I1290" s="38"/>
      <c r="J1290" s="38">
        <f>+인건비!$E$17</f>
        <v>165545</v>
      </c>
      <c r="K1290" s="38">
        <f>TRUNC(D1290*J1290)</f>
        <v>331090</v>
      </c>
      <c r="L1290" s="23"/>
    </row>
    <row r="1291" spans="1:12" ht="17.25" customHeight="1">
      <c r="A1291" s="22" t="s">
        <v>754</v>
      </c>
      <c r="B1291" s="23" t="s">
        <v>173</v>
      </c>
      <c r="C1291" s="23" t="s">
        <v>665</v>
      </c>
      <c r="D1291" s="32">
        <v>1</v>
      </c>
      <c r="E1291" s="38">
        <f>+G1291+I1291+K1291</f>
        <v>600000</v>
      </c>
      <c r="F1291" s="38"/>
      <c r="G1291" s="38"/>
      <c r="H1291" s="38">
        <f>+재료비!$K$226</f>
        <v>600000</v>
      </c>
      <c r="I1291" s="38">
        <f>TRUNC(D1291*H1291)</f>
        <v>600000</v>
      </c>
      <c r="J1291" s="38"/>
      <c r="K1291" s="38"/>
      <c r="L1291" s="23"/>
    </row>
    <row r="1292" spans="1:12" ht="17.25" customHeight="1">
      <c r="A1292" s="22" t="s">
        <v>631</v>
      </c>
      <c r="B1292" s="23" t="s">
        <v>558</v>
      </c>
      <c r="C1292" s="23" t="s">
        <v>687</v>
      </c>
      <c r="D1292" s="32">
        <v>1</v>
      </c>
      <c r="E1292" s="38"/>
      <c r="F1292" s="38"/>
      <c r="G1292" s="38"/>
      <c r="H1292" s="38">
        <f>+재료비!$K$227</f>
        <v>150000</v>
      </c>
      <c r="I1292" s="38">
        <f>TRUNC(D1292*H1292)</f>
        <v>150000</v>
      </c>
      <c r="J1292" s="38"/>
      <c r="K1292" s="38"/>
      <c r="L1292" s="23"/>
    </row>
    <row r="1293" spans="1:12" ht="17.25" customHeight="1">
      <c r="A1293" s="22" t="s">
        <v>1337</v>
      </c>
      <c r="B1293" s="23" t="s">
        <v>1328</v>
      </c>
      <c r="C1293" s="23" t="s">
        <v>671</v>
      </c>
      <c r="D1293" s="32"/>
      <c r="E1293" s="38">
        <f>+G1293+I1293+K1293</f>
        <v>0</v>
      </c>
      <c r="F1293" s="38"/>
      <c r="G1293" s="38"/>
      <c r="H1293" s="38">
        <f>+재료비!$K$329</f>
        <v>3000</v>
      </c>
      <c r="I1293" s="38">
        <f>TRUNC(D1293*H1293)</f>
        <v>0</v>
      </c>
      <c r="J1293" s="38"/>
      <c r="K1293" s="38"/>
      <c r="L1293" s="30" t="s">
        <v>1274</v>
      </c>
    </row>
    <row r="1294" spans="1:12" ht="18" customHeight="1">
      <c r="A1294" s="22" t="s">
        <v>765</v>
      </c>
      <c r="B1294" s="23" t="s">
        <v>127</v>
      </c>
      <c r="C1294" s="23" t="s">
        <v>671</v>
      </c>
      <c r="D1294" s="32"/>
      <c r="E1294" s="38">
        <f>+G1294+I1294+K1294</f>
        <v>0</v>
      </c>
      <c r="F1294" s="38"/>
      <c r="G1294" s="38"/>
      <c r="H1294" s="38">
        <f>+재료비!$K$333</f>
        <v>1270</v>
      </c>
      <c r="I1294" s="38">
        <f>TRUNC(D1294*H1294)</f>
        <v>0</v>
      </c>
      <c r="J1294" s="38"/>
      <c r="K1294" s="38"/>
      <c r="L1294" s="30" t="s">
        <v>1274</v>
      </c>
    </row>
    <row r="1295" spans="1:12" ht="17.25" customHeight="1">
      <c r="A1295" s="22" t="s">
        <v>668</v>
      </c>
      <c r="B1295" s="23" t="s">
        <v>1159</v>
      </c>
      <c r="C1295" s="23" t="s">
        <v>666</v>
      </c>
      <c r="D1295" s="32">
        <v>5</v>
      </c>
      <c r="E1295" s="38">
        <f>+G1295+I1295+K1295</f>
        <v>37500</v>
      </c>
      <c r="F1295" s="38"/>
      <c r="G1295" s="38"/>
      <c r="H1295" s="38">
        <f>SUM(I1291:I1294)</f>
        <v>750000</v>
      </c>
      <c r="I1295" s="38">
        <f>TRUNC(D1295/100*H1295)</f>
        <v>37500</v>
      </c>
      <c r="J1295" s="38"/>
      <c r="K1295" s="38"/>
      <c r="L1295" s="23"/>
    </row>
    <row r="1296" spans="1:12">
      <c r="A1296" s="22" t="s">
        <v>701</v>
      </c>
      <c r="B1296" s="23"/>
      <c r="C1296" s="23"/>
      <c r="D1296" s="32"/>
      <c r="E1296" s="38">
        <f>SUM(E1287:E1295)</f>
        <v>1488573</v>
      </c>
      <c r="F1296" s="38"/>
      <c r="G1296" s="38">
        <f>SUM(G1287:G1295)</f>
        <v>519983</v>
      </c>
      <c r="H1296" s="38"/>
      <c r="I1296" s="38">
        <f>SUM(I1287:I1295)</f>
        <v>787500</v>
      </c>
      <c r="J1296" s="38"/>
      <c r="K1296" s="38">
        <f>SUM(K1287:K1295)</f>
        <v>331090</v>
      </c>
      <c r="L1296" s="29"/>
    </row>
    <row r="1297" spans="1:12">
      <c r="A1297" s="22"/>
      <c r="B1297" s="23"/>
      <c r="C1297" s="23"/>
      <c r="D1297" s="32"/>
      <c r="E1297" s="38"/>
      <c r="F1297" s="38"/>
      <c r="G1297" s="38"/>
      <c r="H1297" s="38"/>
      <c r="I1297" s="38"/>
      <c r="J1297" s="38"/>
      <c r="K1297" s="38"/>
      <c r="L1297" s="29"/>
    </row>
    <row r="1298" spans="1:12">
      <c r="A1298" s="39" t="s">
        <v>682</v>
      </c>
      <c r="B1298" s="33" t="s">
        <v>1164</v>
      </c>
      <c r="C1298" s="34"/>
      <c r="D1298" s="35">
        <f>+집계표!$G$2</f>
        <v>1.1000000000000001</v>
      </c>
      <c r="E1298" s="40">
        <f>(G1298+I1298+K1298)</f>
        <v>571981</v>
      </c>
      <c r="F1298" s="40"/>
      <c r="G1298" s="40"/>
      <c r="H1298" s="40"/>
      <c r="I1298" s="40"/>
      <c r="J1298" s="40">
        <f>+G1296</f>
        <v>519983</v>
      </c>
      <c r="K1298" s="40">
        <f>TRUNC(D1298*J1298)</f>
        <v>571981</v>
      </c>
      <c r="L1298" s="23"/>
    </row>
    <row r="1299" spans="1:12">
      <c r="A1299" s="39" t="s">
        <v>670</v>
      </c>
      <c r="B1299" s="33" t="s">
        <v>425</v>
      </c>
      <c r="C1299" s="34"/>
      <c r="D1299" s="35">
        <f>+집계표!$H$2</f>
        <v>0.2</v>
      </c>
      <c r="E1299" s="40">
        <f>(G1299+I1299+K1299)</f>
        <v>218392</v>
      </c>
      <c r="F1299" s="40"/>
      <c r="G1299" s="40"/>
      <c r="H1299" s="40"/>
      <c r="I1299" s="40"/>
      <c r="J1299" s="40">
        <f>+J1298+K1298</f>
        <v>1091964</v>
      </c>
      <c r="K1299" s="40">
        <f>TRUNC(D1299*J1299)</f>
        <v>218392</v>
      </c>
      <c r="L1299" s="23"/>
    </row>
    <row r="1300" spans="1:12">
      <c r="A1300" s="39" t="s">
        <v>718</v>
      </c>
      <c r="B1300" s="33"/>
      <c r="C1300" s="34"/>
      <c r="D1300" s="36"/>
      <c r="E1300" s="40">
        <f>SUM(E1296:E1299)</f>
        <v>2278946</v>
      </c>
      <c r="F1300" s="40"/>
      <c r="G1300" s="40">
        <f>SUM(G1296:G1299)</f>
        <v>519983</v>
      </c>
      <c r="H1300" s="40"/>
      <c r="I1300" s="40">
        <f>+I1296</f>
        <v>787500</v>
      </c>
      <c r="J1300" s="40"/>
      <c r="K1300" s="40">
        <f>SUM(K1296:K1299)</f>
        <v>1121463</v>
      </c>
      <c r="L1300" s="23"/>
    </row>
    <row r="1301" spans="1:12" ht="17.25" customHeight="1">
      <c r="A1301" s="39"/>
      <c r="B1301" s="30"/>
      <c r="C1301" s="23"/>
      <c r="D1301" s="32"/>
      <c r="E1301" s="38"/>
      <c r="F1301" s="38"/>
      <c r="G1301" s="38"/>
      <c r="H1301" s="53"/>
      <c r="I1301" s="38"/>
      <c r="J1301" s="38"/>
      <c r="K1301" s="38"/>
      <c r="L1301" s="23"/>
    </row>
    <row r="1302" spans="1:12" ht="17.25" customHeight="1">
      <c r="A1302" s="41" t="s">
        <v>513</v>
      </c>
      <c r="B1302" s="37"/>
      <c r="C1302" s="23"/>
      <c r="D1302" s="23"/>
      <c r="E1302" s="42"/>
      <c r="F1302" s="54"/>
      <c r="G1302" s="42"/>
      <c r="H1302" s="54"/>
      <c r="I1302" s="42"/>
      <c r="J1302" s="54"/>
      <c r="K1302" s="42"/>
      <c r="L1302" s="28"/>
    </row>
    <row r="1303" spans="1:12">
      <c r="A1303" s="22" t="s">
        <v>1154</v>
      </c>
      <c r="B1303" s="30"/>
      <c r="C1303" s="23" t="s">
        <v>685</v>
      </c>
      <c r="D1303" s="31">
        <v>0.125</v>
      </c>
      <c r="E1303" s="38">
        <f>+G1303+I1303+K1303</f>
        <v>34114</v>
      </c>
      <c r="F1303" s="38">
        <f>+인건비!$D$6</f>
        <v>272915</v>
      </c>
      <c r="G1303" s="38">
        <f>TRUNC(D1303*F1303)</f>
        <v>34114</v>
      </c>
      <c r="H1303" s="53"/>
      <c r="I1303" s="53"/>
      <c r="J1303" s="53"/>
      <c r="K1303" s="53"/>
      <c r="L1303" s="23"/>
    </row>
    <row r="1304" spans="1:12">
      <c r="A1304" s="22" t="s">
        <v>1163</v>
      </c>
      <c r="B1304" s="30"/>
      <c r="C1304" s="23" t="s">
        <v>685</v>
      </c>
      <c r="D1304" s="32">
        <v>0.5</v>
      </c>
      <c r="E1304" s="38">
        <f>+G1304+I1304+K1304</f>
        <v>106748</v>
      </c>
      <c r="F1304" s="38">
        <f>+인건비!$D$7</f>
        <v>213496</v>
      </c>
      <c r="G1304" s="38">
        <f>TRUNC(D1304*F1304)</f>
        <v>106748</v>
      </c>
      <c r="H1304" s="53"/>
      <c r="I1304" s="53"/>
      <c r="J1304" s="53"/>
      <c r="K1304" s="53"/>
      <c r="L1304" s="23"/>
    </row>
    <row r="1305" spans="1:12">
      <c r="A1305" s="22" t="s">
        <v>1181</v>
      </c>
      <c r="B1305" s="30"/>
      <c r="C1305" s="23" t="s">
        <v>685</v>
      </c>
      <c r="D1305" s="32">
        <v>0.5</v>
      </c>
      <c r="E1305" s="38">
        <f>+G1305+I1305+K1305</f>
        <v>119129</v>
      </c>
      <c r="F1305" s="38">
        <f>+인건비!$D$9</f>
        <v>238259</v>
      </c>
      <c r="G1305" s="38">
        <f>TRUNC(D1305*F1305)</f>
        <v>119129</v>
      </c>
      <c r="H1305" s="53"/>
      <c r="I1305" s="53"/>
      <c r="J1305" s="53"/>
      <c r="K1305" s="53"/>
      <c r="L1305" s="23"/>
    </row>
    <row r="1306" spans="1:12" ht="17.25" customHeight="1">
      <c r="A1306" s="22" t="s">
        <v>1182</v>
      </c>
      <c r="B1306" s="23"/>
      <c r="C1306" s="23" t="s">
        <v>685</v>
      </c>
      <c r="D1306" s="32">
        <v>1</v>
      </c>
      <c r="E1306" s="38">
        <f>+G1306+I1306+K1306</f>
        <v>165545</v>
      </c>
      <c r="F1306" s="38"/>
      <c r="G1306" s="38"/>
      <c r="H1306" s="38"/>
      <c r="I1306" s="38"/>
      <c r="J1306" s="38">
        <f>+인건비!$E$17</f>
        <v>165545</v>
      </c>
      <c r="K1306" s="38">
        <f>TRUNC(D1306*J1306)</f>
        <v>165545</v>
      </c>
      <c r="L1306" s="23"/>
    </row>
    <row r="1307" spans="1:12" ht="17.25" customHeight="1">
      <c r="A1307" s="22" t="s">
        <v>754</v>
      </c>
      <c r="B1307" s="23" t="s">
        <v>173</v>
      </c>
      <c r="C1307" s="23" t="s">
        <v>665</v>
      </c>
      <c r="D1307" s="32">
        <v>1</v>
      </c>
      <c r="E1307" s="38">
        <f>+G1307+I1307+K1307</f>
        <v>600000</v>
      </c>
      <c r="F1307" s="38"/>
      <c r="G1307" s="38"/>
      <c r="H1307" s="38">
        <f>+재료비!$K$226</f>
        <v>600000</v>
      </c>
      <c r="I1307" s="38">
        <f>TRUNC(D1307*H1307)</f>
        <v>600000</v>
      </c>
      <c r="J1307" s="38"/>
      <c r="K1307" s="38"/>
      <c r="L1307" s="23"/>
    </row>
    <row r="1308" spans="1:12" ht="17.25" customHeight="1">
      <c r="A1308" s="22" t="s">
        <v>631</v>
      </c>
      <c r="B1308" s="23" t="s">
        <v>1350</v>
      </c>
      <c r="C1308" s="23" t="s">
        <v>687</v>
      </c>
      <c r="D1308" s="32">
        <v>1</v>
      </c>
      <c r="E1308" s="38"/>
      <c r="F1308" s="38"/>
      <c r="G1308" s="38"/>
      <c r="H1308" s="38">
        <f>+재료비!$K$228</f>
        <v>80000</v>
      </c>
      <c r="I1308" s="38">
        <f>TRUNC(D1308*H1308)</f>
        <v>80000</v>
      </c>
      <c r="J1308" s="38"/>
      <c r="K1308" s="38"/>
      <c r="L1308" s="23"/>
    </row>
    <row r="1309" spans="1:12" ht="17.25" customHeight="1">
      <c r="A1309" s="22" t="s">
        <v>1337</v>
      </c>
      <c r="B1309" s="23" t="s">
        <v>1328</v>
      </c>
      <c r="C1309" s="23" t="s">
        <v>671</v>
      </c>
      <c r="D1309" s="32"/>
      <c r="E1309" s="38">
        <f>+G1309+I1309+K1309</f>
        <v>0</v>
      </c>
      <c r="F1309" s="38"/>
      <c r="G1309" s="38"/>
      <c r="H1309" s="38">
        <f>+재료비!$K$329</f>
        <v>3000</v>
      </c>
      <c r="I1309" s="38">
        <f>TRUNC(D1309*H1309)</f>
        <v>0</v>
      </c>
      <c r="J1309" s="38"/>
      <c r="K1309" s="38"/>
      <c r="L1309" s="30" t="s">
        <v>1274</v>
      </c>
    </row>
    <row r="1310" spans="1:12" ht="18" customHeight="1">
      <c r="A1310" s="22" t="s">
        <v>765</v>
      </c>
      <c r="B1310" s="23" t="s">
        <v>127</v>
      </c>
      <c r="C1310" s="23" t="s">
        <v>671</v>
      </c>
      <c r="D1310" s="32"/>
      <c r="E1310" s="38">
        <f>+G1310+I1310+K1310</f>
        <v>0</v>
      </c>
      <c r="F1310" s="38"/>
      <c r="G1310" s="38"/>
      <c r="H1310" s="38">
        <f>+재료비!$K$333</f>
        <v>1270</v>
      </c>
      <c r="I1310" s="38">
        <f>TRUNC(D1310*H1310)</f>
        <v>0</v>
      </c>
      <c r="J1310" s="38"/>
      <c r="K1310" s="38"/>
      <c r="L1310" s="30" t="s">
        <v>1274</v>
      </c>
    </row>
    <row r="1311" spans="1:12" ht="17.25" customHeight="1">
      <c r="A1311" s="22" t="s">
        <v>668</v>
      </c>
      <c r="B1311" s="23" t="s">
        <v>1159</v>
      </c>
      <c r="C1311" s="23" t="s">
        <v>666</v>
      </c>
      <c r="D1311" s="32">
        <v>5</v>
      </c>
      <c r="E1311" s="38">
        <f>+G1311+I1311+K1311</f>
        <v>34000</v>
      </c>
      <c r="F1311" s="38"/>
      <c r="G1311" s="38"/>
      <c r="H1311" s="38">
        <f>SUM(I1307:I1310)</f>
        <v>680000</v>
      </c>
      <c r="I1311" s="38">
        <f>TRUNC(D1311/100*H1311)</f>
        <v>34000</v>
      </c>
      <c r="J1311" s="38"/>
      <c r="K1311" s="38"/>
      <c r="L1311" s="23"/>
    </row>
    <row r="1312" spans="1:12">
      <c r="A1312" s="22" t="s">
        <v>701</v>
      </c>
      <c r="B1312" s="23"/>
      <c r="C1312" s="23"/>
      <c r="D1312" s="32"/>
      <c r="E1312" s="38">
        <f>SUM(E1303:E1311)</f>
        <v>1059536</v>
      </c>
      <c r="F1312" s="38"/>
      <c r="G1312" s="38">
        <f>SUM(G1303:G1311)</f>
        <v>259991</v>
      </c>
      <c r="H1312" s="38"/>
      <c r="I1312" s="38">
        <f>SUM(I1303:I1311)</f>
        <v>714000</v>
      </c>
      <c r="J1312" s="38"/>
      <c r="K1312" s="38">
        <f>SUM(K1303:K1311)</f>
        <v>165545</v>
      </c>
      <c r="L1312" s="29"/>
    </row>
    <row r="1313" spans="1:12">
      <c r="A1313" s="22"/>
      <c r="B1313" s="23"/>
      <c r="C1313" s="23"/>
      <c r="D1313" s="32"/>
      <c r="E1313" s="38"/>
      <c r="F1313" s="38"/>
      <c r="G1313" s="38"/>
      <c r="H1313" s="38"/>
      <c r="I1313" s="38"/>
      <c r="J1313" s="38"/>
      <c r="K1313" s="38"/>
      <c r="L1313" s="29"/>
    </row>
    <row r="1314" spans="1:12">
      <c r="A1314" s="39" t="s">
        <v>682</v>
      </c>
      <c r="B1314" s="33" t="s">
        <v>1164</v>
      </c>
      <c r="C1314" s="34"/>
      <c r="D1314" s="35">
        <f>+집계표!$G$2</f>
        <v>1.1000000000000001</v>
      </c>
      <c r="E1314" s="40">
        <f>(G1314+I1314+K1314)</f>
        <v>285990</v>
      </c>
      <c r="F1314" s="40"/>
      <c r="G1314" s="40"/>
      <c r="H1314" s="40"/>
      <c r="I1314" s="40"/>
      <c r="J1314" s="40">
        <f>+G1312</f>
        <v>259991</v>
      </c>
      <c r="K1314" s="40">
        <f>TRUNC(D1314*J1314)</f>
        <v>285990</v>
      </c>
      <c r="L1314" s="23"/>
    </row>
    <row r="1315" spans="1:12">
      <c r="A1315" s="39" t="s">
        <v>670</v>
      </c>
      <c r="B1315" s="33" t="s">
        <v>425</v>
      </c>
      <c r="C1315" s="34"/>
      <c r="D1315" s="35">
        <f>+집계표!$H$2</f>
        <v>0.2</v>
      </c>
      <c r="E1315" s="40">
        <f>(G1315+I1315+K1315)</f>
        <v>109196</v>
      </c>
      <c r="F1315" s="40"/>
      <c r="G1315" s="40"/>
      <c r="H1315" s="40"/>
      <c r="I1315" s="40"/>
      <c r="J1315" s="40">
        <f>+J1314+K1314</f>
        <v>545981</v>
      </c>
      <c r="K1315" s="40">
        <f>TRUNC(D1315*J1315)</f>
        <v>109196</v>
      </c>
      <c r="L1315" s="23"/>
    </row>
    <row r="1316" spans="1:12">
      <c r="A1316" s="39" t="s">
        <v>718</v>
      </c>
      <c r="B1316" s="33"/>
      <c r="C1316" s="34"/>
      <c r="D1316" s="36"/>
      <c r="E1316" s="40">
        <f>SUM(E1312:E1315)</f>
        <v>1454722</v>
      </c>
      <c r="F1316" s="40"/>
      <c r="G1316" s="40">
        <f>SUM(G1312:G1315)</f>
        <v>259991</v>
      </c>
      <c r="H1316" s="40"/>
      <c r="I1316" s="40">
        <f>+I1312</f>
        <v>714000</v>
      </c>
      <c r="J1316" s="40"/>
      <c r="K1316" s="40">
        <f>SUM(K1312:K1315)</f>
        <v>560731</v>
      </c>
      <c r="L1316" s="23"/>
    </row>
    <row r="1317" spans="1:12" ht="17.25" customHeight="1">
      <c r="A1317" s="39"/>
      <c r="B1317" s="30"/>
      <c r="C1317" s="23"/>
      <c r="D1317" s="32"/>
      <c r="E1317" s="38"/>
      <c r="F1317" s="38"/>
      <c r="G1317" s="38"/>
      <c r="H1317" s="53"/>
      <c r="I1317" s="38"/>
      <c r="J1317" s="38"/>
      <c r="K1317" s="38"/>
      <c r="L1317" s="23"/>
    </row>
    <row r="1318" spans="1:12" ht="17.25" customHeight="1">
      <c r="A1318" s="234" t="s">
        <v>1817</v>
      </c>
      <c r="B1318" s="234"/>
      <c r="C1318" s="23"/>
      <c r="D1318" s="23"/>
      <c r="E1318" s="38"/>
      <c r="F1318" s="53"/>
      <c r="G1318" s="38"/>
      <c r="H1318" s="53"/>
      <c r="I1318" s="38"/>
      <c r="J1318" s="53"/>
      <c r="K1318" s="38" t="s">
        <v>662</v>
      </c>
      <c r="L1318" s="26"/>
    </row>
    <row r="1319" spans="1:12" ht="17.25" customHeight="1">
      <c r="A1319" s="41" t="s">
        <v>506</v>
      </c>
      <c r="B1319" s="37"/>
      <c r="C1319" s="23"/>
      <c r="D1319" s="23"/>
      <c r="E1319" s="42"/>
      <c r="F1319" s="54"/>
      <c r="G1319" s="42"/>
      <c r="H1319" s="54"/>
      <c r="I1319" s="42"/>
      <c r="J1319" s="54"/>
      <c r="K1319" s="42"/>
      <c r="L1319" s="28"/>
    </row>
    <row r="1320" spans="1:12">
      <c r="A1320" s="22" t="s">
        <v>1154</v>
      </c>
      <c r="B1320" s="30"/>
      <c r="C1320" s="23" t="s">
        <v>685</v>
      </c>
      <c r="D1320" s="31">
        <v>6.7000000000000004E-2</v>
      </c>
      <c r="E1320" s="38">
        <f t="shared" ref="E1320:E1327" si="102">+G1320+I1320+K1320</f>
        <v>18285</v>
      </c>
      <c r="F1320" s="38">
        <f>+인건비!$D$6</f>
        <v>272915</v>
      </c>
      <c r="G1320" s="38">
        <f>TRUNC(D1320*F1320)</f>
        <v>18285</v>
      </c>
      <c r="H1320" s="53"/>
      <c r="I1320" s="53"/>
      <c r="J1320" s="53"/>
      <c r="K1320" s="53"/>
      <c r="L1320" s="23"/>
    </row>
    <row r="1321" spans="1:12">
      <c r="A1321" s="22" t="s">
        <v>1163</v>
      </c>
      <c r="B1321" s="30"/>
      <c r="C1321" s="23" t="s">
        <v>685</v>
      </c>
      <c r="D1321" s="32">
        <v>0.2</v>
      </c>
      <c r="E1321" s="38">
        <f t="shared" si="102"/>
        <v>42699</v>
      </c>
      <c r="F1321" s="38">
        <f>+인건비!$D$7</f>
        <v>213496</v>
      </c>
      <c r="G1321" s="38">
        <f>TRUNC(D1321*F1321)</f>
        <v>42699</v>
      </c>
      <c r="H1321" s="53"/>
      <c r="I1321" s="53"/>
      <c r="J1321" s="53"/>
      <c r="K1321" s="53"/>
      <c r="L1321" s="23"/>
    </row>
    <row r="1322" spans="1:12">
      <c r="A1322" s="22" t="s">
        <v>1181</v>
      </c>
      <c r="B1322" s="30"/>
      <c r="C1322" s="23" t="s">
        <v>685</v>
      </c>
      <c r="D1322" s="32">
        <f>+D1321</f>
        <v>0.2</v>
      </c>
      <c r="E1322" s="38">
        <f>+G1322+I1322+K1322</f>
        <v>47651</v>
      </c>
      <c r="F1322" s="38">
        <f>+인건비!$D$9</f>
        <v>238259</v>
      </c>
      <c r="G1322" s="38">
        <f>TRUNC(D1322*F1322)</f>
        <v>47651</v>
      </c>
      <c r="H1322" s="53"/>
      <c r="I1322" s="53"/>
      <c r="J1322" s="53"/>
      <c r="K1322" s="53"/>
      <c r="L1322" s="23"/>
    </row>
    <row r="1323" spans="1:12" ht="17.25" customHeight="1">
      <c r="A1323" s="22" t="s">
        <v>1187</v>
      </c>
      <c r="B1323" s="23"/>
      <c r="C1323" s="23" t="s">
        <v>685</v>
      </c>
      <c r="D1323" s="32">
        <v>0.4</v>
      </c>
      <c r="E1323" s="38">
        <f t="shared" si="102"/>
        <v>85688</v>
      </c>
      <c r="F1323" s="38"/>
      <c r="G1323" s="38"/>
      <c r="H1323" s="38"/>
      <c r="I1323" s="38"/>
      <c r="J1323" s="38">
        <f>+인건비!$E$18</f>
        <v>214222</v>
      </c>
      <c r="K1323" s="38">
        <f>TRUNC(D1323*J1323)</f>
        <v>85688</v>
      </c>
      <c r="L1323" s="23"/>
    </row>
    <row r="1324" spans="1:12" ht="17.25" customHeight="1">
      <c r="A1324" s="22" t="s">
        <v>1804</v>
      </c>
      <c r="B1324" s="23" t="s">
        <v>186</v>
      </c>
      <c r="C1324" s="23" t="s">
        <v>665</v>
      </c>
      <c r="D1324" s="32">
        <v>1</v>
      </c>
      <c r="E1324" s="38">
        <f t="shared" si="102"/>
        <v>117000</v>
      </c>
      <c r="F1324" s="38"/>
      <c r="G1324" s="38"/>
      <c r="H1324" s="38">
        <f>+재료비!$K$229</f>
        <v>117000</v>
      </c>
      <c r="I1324" s="38">
        <f>TRUNC(D1324*H1324)</f>
        <v>117000</v>
      </c>
      <c r="J1324" s="38"/>
      <c r="K1324" s="38"/>
      <c r="L1324" s="23"/>
    </row>
    <row r="1325" spans="1:12" ht="17.25" customHeight="1">
      <c r="A1325" s="22" t="s">
        <v>1337</v>
      </c>
      <c r="B1325" s="23" t="s">
        <v>1328</v>
      </c>
      <c r="C1325" s="23" t="s">
        <v>671</v>
      </c>
      <c r="D1325" s="32"/>
      <c r="E1325" s="38">
        <f t="shared" si="102"/>
        <v>0</v>
      </c>
      <c r="F1325" s="38"/>
      <c r="G1325" s="38"/>
      <c r="H1325" s="38">
        <f>+재료비!$K$329</f>
        <v>3000</v>
      </c>
      <c r="I1325" s="38">
        <f>TRUNC(D1325*H1325)</f>
        <v>0</v>
      </c>
      <c r="J1325" s="38"/>
      <c r="K1325" s="38"/>
      <c r="L1325" s="30" t="s">
        <v>1274</v>
      </c>
    </row>
    <row r="1326" spans="1:12" ht="18" customHeight="1">
      <c r="A1326" s="22" t="s">
        <v>765</v>
      </c>
      <c r="B1326" s="23" t="s">
        <v>127</v>
      </c>
      <c r="C1326" s="23" t="s">
        <v>671</v>
      </c>
      <c r="D1326" s="32"/>
      <c r="E1326" s="38">
        <f t="shared" si="102"/>
        <v>0</v>
      </c>
      <c r="F1326" s="38"/>
      <c r="G1326" s="38"/>
      <c r="H1326" s="38">
        <f>+재료비!$K$333</f>
        <v>1270</v>
      </c>
      <c r="I1326" s="38">
        <f>TRUNC(D1326*H1326)</f>
        <v>0</v>
      </c>
      <c r="J1326" s="38"/>
      <c r="K1326" s="38"/>
      <c r="L1326" s="30" t="s">
        <v>1274</v>
      </c>
    </row>
    <row r="1327" spans="1:12" ht="17.25" customHeight="1">
      <c r="A1327" s="22" t="s">
        <v>668</v>
      </c>
      <c r="B1327" s="23" t="s">
        <v>1159</v>
      </c>
      <c r="C1327" s="23" t="s">
        <v>666</v>
      </c>
      <c r="D1327" s="32">
        <v>5</v>
      </c>
      <c r="E1327" s="38">
        <f t="shared" si="102"/>
        <v>5850</v>
      </c>
      <c r="F1327" s="38"/>
      <c r="G1327" s="38"/>
      <c r="H1327" s="38">
        <f>SUM(I1324:I1326)</f>
        <v>117000</v>
      </c>
      <c r="I1327" s="38">
        <f>TRUNC(D1327/100*H1327)</f>
        <v>5850</v>
      </c>
      <c r="J1327" s="38"/>
      <c r="K1327" s="38"/>
      <c r="L1327" s="23"/>
    </row>
    <row r="1328" spans="1:12">
      <c r="A1328" s="22" t="s">
        <v>701</v>
      </c>
      <c r="B1328" s="23"/>
      <c r="C1328" s="23"/>
      <c r="D1328" s="32"/>
      <c r="E1328" s="38">
        <f>SUM(E1320:E1327)</f>
        <v>317173</v>
      </c>
      <c r="F1328" s="38"/>
      <c r="G1328" s="38">
        <f>SUM(G1320:G1327)</f>
        <v>108635</v>
      </c>
      <c r="H1328" s="38"/>
      <c r="I1328" s="38">
        <f>SUM(I1320:I1327)</f>
        <v>122850</v>
      </c>
      <c r="J1328" s="38"/>
      <c r="K1328" s="38">
        <f>SUM(K1320:K1327)</f>
        <v>85688</v>
      </c>
      <c r="L1328" s="29"/>
    </row>
    <row r="1329" spans="1:12">
      <c r="A1329" s="22"/>
      <c r="B1329" s="23"/>
      <c r="C1329" s="23"/>
      <c r="D1329" s="32"/>
      <c r="E1329" s="38"/>
      <c r="F1329" s="38"/>
      <c r="G1329" s="38"/>
      <c r="H1329" s="38"/>
      <c r="I1329" s="38"/>
      <c r="J1329" s="38"/>
      <c r="K1329" s="38"/>
      <c r="L1329" s="29"/>
    </row>
    <row r="1330" spans="1:12">
      <c r="A1330" s="39" t="s">
        <v>682</v>
      </c>
      <c r="B1330" s="33" t="s">
        <v>1164</v>
      </c>
      <c r="C1330" s="34"/>
      <c r="D1330" s="35">
        <f>+집계표!$G$2</f>
        <v>1.1000000000000001</v>
      </c>
      <c r="E1330" s="40">
        <f>(G1330+I1330+K1330)</f>
        <v>119498</v>
      </c>
      <c r="F1330" s="40"/>
      <c r="G1330" s="40"/>
      <c r="H1330" s="40"/>
      <c r="I1330" s="40"/>
      <c r="J1330" s="40">
        <f>+G1328</f>
        <v>108635</v>
      </c>
      <c r="K1330" s="40">
        <f>TRUNC(D1330*J1330)</f>
        <v>119498</v>
      </c>
      <c r="L1330" s="23"/>
    </row>
    <row r="1331" spans="1:12">
      <c r="A1331" s="39" t="s">
        <v>670</v>
      </c>
      <c r="B1331" s="33" t="s">
        <v>425</v>
      </c>
      <c r="C1331" s="34"/>
      <c r="D1331" s="35">
        <f>+집계표!$H$2</f>
        <v>0.2</v>
      </c>
      <c r="E1331" s="40">
        <f>(G1331+I1331+K1331)</f>
        <v>45626</v>
      </c>
      <c r="F1331" s="40"/>
      <c r="G1331" s="40"/>
      <c r="H1331" s="40"/>
      <c r="I1331" s="40"/>
      <c r="J1331" s="40">
        <f>+J1330+K1330</f>
        <v>228133</v>
      </c>
      <c r="K1331" s="40">
        <f>TRUNC(D1331*J1331)</f>
        <v>45626</v>
      </c>
      <c r="L1331" s="23"/>
    </row>
    <row r="1332" spans="1:12">
      <c r="A1332" s="39" t="s">
        <v>718</v>
      </c>
      <c r="B1332" s="33"/>
      <c r="C1332" s="34"/>
      <c r="D1332" s="36"/>
      <c r="E1332" s="40">
        <f>SUM(E1328:E1331)</f>
        <v>482297</v>
      </c>
      <c r="F1332" s="40"/>
      <c r="G1332" s="40">
        <f>SUM(G1328:G1331)</f>
        <v>108635</v>
      </c>
      <c r="H1332" s="40"/>
      <c r="I1332" s="40">
        <f>+I1328</f>
        <v>122850</v>
      </c>
      <c r="J1332" s="40"/>
      <c r="K1332" s="40">
        <f>SUM(K1328:K1331)</f>
        <v>250812</v>
      </c>
      <c r="L1332" s="23"/>
    </row>
    <row r="1333" spans="1:12" ht="17.25" customHeight="1">
      <c r="A1333" s="39"/>
      <c r="B1333" s="30"/>
      <c r="C1333" s="23"/>
      <c r="D1333" s="32"/>
      <c r="E1333" s="38"/>
      <c r="F1333" s="38"/>
      <c r="G1333" s="38"/>
      <c r="H1333" s="53"/>
      <c r="I1333" s="38"/>
      <c r="J1333" s="38"/>
      <c r="K1333" s="38"/>
      <c r="L1333" s="23"/>
    </row>
    <row r="1334" spans="1:12" ht="17.25" customHeight="1">
      <c r="A1334" s="41" t="s">
        <v>2168</v>
      </c>
      <c r="B1334" s="37"/>
      <c r="C1334" s="23"/>
      <c r="D1334" s="23"/>
      <c r="E1334" s="42"/>
      <c r="F1334" s="54"/>
      <c r="G1334" s="42"/>
      <c r="H1334" s="54"/>
      <c r="I1334" s="42"/>
      <c r="J1334" s="54"/>
      <c r="K1334" s="42"/>
      <c r="L1334" s="28"/>
    </row>
    <row r="1335" spans="1:12">
      <c r="A1335" s="22" t="s">
        <v>1154</v>
      </c>
      <c r="B1335" s="30"/>
      <c r="C1335" s="23" t="s">
        <v>685</v>
      </c>
      <c r="D1335" s="32">
        <v>0.1</v>
      </c>
      <c r="E1335" s="38">
        <f t="shared" ref="E1335:E1342" si="103">+G1335+I1335+K1335</f>
        <v>27291</v>
      </c>
      <c r="F1335" s="38">
        <f>+인건비!$D$6</f>
        <v>272915</v>
      </c>
      <c r="G1335" s="38">
        <f>TRUNC(D1335*F1335)</f>
        <v>27291</v>
      </c>
      <c r="H1335" s="53"/>
      <c r="I1335" s="53"/>
      <c r="J1335" s="53"/>
      <c r="K1335" s="53"/>
      <c r="L1335" s="23"/>
    </row>
    <row r="1336" spans="1:12">
      <c r="A1336" s="22" t="s">
        <v>1163</v>
      </c>
      <c r="B1336" s="30"/>
      <c r="C1336" s="23" t="s">
        <v>685</v>
      </c>
      <c r="D1336" s="32">
        <v>0.3</v>
      </c>
      <c r="E1336" s="38">
        <f t="shared" si="103"/>
        <v>64048</v>
      </c>
      <c r="F1336" s="38">
        <f>+인건비!$D$7</f>
        <v>213496</v>
      </c>
      <c r="G1336" s="38">
        <f>TRUNC(D1336*F1336)</f>
        <v>64048</v>
      </c>
      <c r="H1336" s="53"/>
      <c r="I1336" s="53"/>
      <c r="J1336" s="53"/>
      <c r="K1336" s="53"/>
      <c r="L1336" s="23"/>
    </row>
    <row r="1337" spans="1:12">
      <c r="A1337" s="22" t="s">
        <v>1181</v>
      </c>
      <c r="B1337" s="30"/>
      <c r="C1337" s="23" t="s">
        <v>685</v>
      </c>
      <c r="D1337" s="32">
        <f>+D1336</f>
        <v>0.3</v>
      </c>
      <c r="E1337" s="38">
        <f>+G1337+I1337+K1337</f>
        <v>71477</v>
      </c>
      <c r="F1337" s="38">
        <f>+인건비!$D$9</f>
        <v>238259</v>
      </c>
      <c r="G1337" s="38">
        <f>TRUNC(D1337*F1337)</f>
        <v>71477</v>
      </c>
      <c r="H1337" s="53"/>
      <c r="I1337" s="53"/>
      <c r="J1337" s="53"/>
      <c r="K1337" s="53"/>
      <c r="L1337" s="23"/>
    </row>
    <row r="1338" spans="1:12" ht="17.25" customHeight="1">
      <c r="A1338" s="22" t="s">
        <v>1187</v>
      </c>
      <c r="B1338" s="23"/>
      <c r="C1338" s="23" t="s">
        <v>685</v>
      </c>
      <c r="D1338" s="32">
        <v>0.6</v>
      </c>
      <c r="E1338" s="38">
        <f t="shared" si="103"/>
        <v>128533</v>
      </c>
      <c r="F1338" s="38"/>
      <c r="G1338" s="38"/>
      <c r="H1338" s="38"/>
      <c r="I1338" s="38"/>
      <c r="J1338" s="38">
        <f>+인건비!$E$18</f>
        <v>214222</v>
      </c>
      <c r="K1338" s="38">
        <f>TRUNC(D1338*J1338)</f>
        <v>128533</v>
      </c>
      <c r="L1338" s="23"/>
    </row>
    <row r="1339" spans="1:12" ht="17.25" customHeight="1">
      <c r="A1339" s="22" t="s">
        <v>1804</v>
      </c>
      <c r="B1339" s="23" t="s">
        <v>181</v>
      </c>
      <c r="C1339" s="23" t="s">
        <v>665</v>
      </c>
      <c r="D1339" s="32">
        <v>1</v>
      </c>
      <c r="E1339" s="38">
        <f t="shared" si="103"/>
        <v>135000</v>
      </c>
      <c r="F1339" s="38"/>
      <c r="G1339" s="38"/>
      <c r="H1339" s="38">
        <f>+재료비!$K$230</f>
        <v>135000</v>
      </c>
      <c r="I1339" s="38">
        <f>TRUNC(D1339*H1339)</f>
        <v>135000</v>
      </c>
      <c r="J1339" s="38"/>
      <c r="K1339" s="38"/>
      <c r="L1339" s="23"/>
    </row>
    <row r="1340" spans="1:12" ht="17.25" customHeight="1">
      <c r="A1340" s="22" t="s">
        <v>1337</v>
      </c>
      <c r="B1340" s="23" t="s">
        <v>1328</v>
      </c>
      <c r="C1340" s="23" t="s">
        <v>671</v>
      </c>
      <c r="D1340" s="32"/>
      <c r="E1340" s="38">
        <f t="shared" si="103"/>
        <v>0</v>
      </c>
      <c r="F1340" s="38"/>
      <c r="G1340" s="38"/>
      <c r="H1340" s="38">
        <f>+재료비!$K$329</f>
        <v>3000</v>
      </c>
      <c r="I1340" s="38">
        <f>TRUNC(D1340*H1340)</f>
        <v>0</v>
      </c>
      <c r="J1340" s="38"/>
      <c r="K1340" s="38"/>
      <c r="L1340" s="30" t="s">
        <v>1274</v>
      </c>
    </row>
    <row r="1341" spans="1:12" ht="18" customHeight="1">
      <c r="A1341" s="22" t="s">
        <v>765</v>
      </c>
      <c r="B1341" s="23" t="s">
        <v>127</v>
      </c>
      <c r="C1341" s="23" t="s">
        <v>671</v>
      </c>
      <c r="D1341" s="32"/>
      <c r="E1341" s="38">
        <f t="shared" si="103"/>
        <v>0</v>
      </c>
      <c r="F1341" s="38"/>
      <c r="G1341" s="38"/>
      <c r="H1341" s="38">
        <f>+재료비!$K$333</f>
        <v>1270</v>
      </c>
      <c r="I1341" s="38">
        <f>TRUNC(D1341*H1341)</f>
        <v>0</v>
      </c>
      <c r="J1341" s="38"/>
      <c r="K1341" s="38"/>
      <c r="L1341" s="30" t="s">
        <v>1274</v>
      </c>
    </row>
    <row r="1342" spans="1:12" ht="17.25" customHeight="1">
      <c r="A1342" s="22" t="s">
        <v>668</v>
      </c>
      <c r="B1342" s="23" t="s">
        <v>1159</v>
      </c>
      <c r="C1342" s="23" t="s">
        <v>666</v>
      </c>
      <c r="D1342" s="32">
        <v>5</v>
      </c>
      <c r="E1342" s="38">
        <f t="shared" si="103"/>
        <v>6750</v>
      </c>
      <c r="F1342" s="38"/>
      <c r="G1342" s="38"/>
      <c r="H1342" s="38">
        <f>SUM(I1339:I1341)</f>
        <v>135000</v>
      </c>
      <c r="I1342" s="38">
        <f>TRUNC(D1342/100*H1342)</f>
        <v>6750</v>
      </c>
      <c r="J1342" s="38"/>
      <c r="K1342" s="38"/>
      <c r="L1342" s="23"/>
    </row>
    <row r="1343" spans="1:12">
      <c r="A1343" s="22" t="s">
        <v>701</v>
      </c>
      <c r="B1343" s="23"/>
      <c r="C1343" s="23"/>
      <c r="D1343" s="32"/>
      <c r="E1343" s="38">
        <f>SUM(E1335:E1342)</f>
        <v>433099</v>
      </c>
      <c r="F1343" s="38"/>
      <c r="G1343" s="38">
        <f>SUM(G1335:G1342)</f>
        <v>162816</v>
      </c>
      <c r="H1343" s="38"/>
      <c r="I1343" s="38">
        <f>SUM(I1335:I1342)</f>
        <v>141750</v>
      </c>
      <c r="J1343" s="38"/>
      <c r="K1343" s="38">
        <f>SUM(K1335:K1342)</f>
        <v>128533</v>
      </c>
      <c r="L1343" s="29"/>
    </row>
    <row r="1344" spans="1:12">
      <c r="A1344" s="22"/>
      <c r="B1344" s="23"/>
      <c r="C1344" s="23"/>
      <c r="D1344" s="32"/>
      <c r="E1344" s="38"/>
      <c r="F1344" s="38"/>
      <c r="G1344" s="38"/>
      <c r="H1344" s="38"/>
      <c r="I1344" s="38"/>
      <c r="J1344" s="38"/>
      <c r="K1344" s="38"/>
      <c r="L1344" s="29"/>
    </row>
    <row r="1345" spans="1:12">
      <c r="A1345" s="39" t="s">
        <v>682</v>
      </c>
      <c r="B1345" s="33" t="s">
        <v>1164</v>
      </c>
      <c r="C1345" s="34"/>
      <c r="D1345" s="35">
        <f>+집계표!$G$2</f>
        <v>1.1000000000000001</v>
      </c>
      <c r="E1345" s="40">
        <f>(G1345+I1345+K1345)</f>
        <v>179097</v>
      </c>
      <c r="F1345" s="40"/>
      <c r="G1345" s="40"/>
      <c r="H1345" s="40"/>
      <c r="I1345" s="40"/>
      <c r="J1345" s="40">
        <f>+G1343</f>
        <v>162816</v>
      </c>
      <c r="K1345" s="40">
        <f>TRUNC(D1345*J1345)</f>
        <v>179097</v>
      </c>
      <c r="L1345" s="23"/>
    </row>
    <row r="1346" spans="1:12">
      <c r="A1346" s="39" t="s">
        <v>670</v>
      </c>
      <c r="B1346" s="33" t="s">
        <v>425</v>
      </c>
      <c r="C1346" s="34"/>
      <c r="D1346" s="35">
        <f>+집계표!$H$2</f>
        <v>0.2</v>
      </c>
      <c r="E1346" s="40">
        <f>(G1346+I1346+K1346)</f>
        <v>68382</v>
      </c>
      <c r="F1346" s="40"/>
      <c r="G1346" s="40"/>
      <c r="H1346" s="40"/>
      <c r="I1346" s="40"/>
      <c r="J1346" s="40">
        <f>+J1345+K1345</f>
        <v>341913</v>
      </c>
      <c r="K1346" s="40">
        <f>TRUNC(D1346*J1346)</f>
        <v>68382</v>
      </c>
      <c r="L1346" s="23"/>
    </row>
    <row r="1347" spans="1:12">
      <c r="A1347" s="39" t="s">
        <v>718</v>
      </c>
      <c r="B1347" s="33"/>
      <c r="C1347" s="34"/>
      <c r="D1347" s="36"/>
      <c r="E1347" s="40">
        <f>SUM(E1343:E1346)</f>
        <v>680578</v>
      </c>
      <c r="F1347" s="40"/>
      <c r="G1347" s="40">
        <f>SUM(G1343:G1346)</f>
        <v>162816</v>
      </c>
      <c r="H1347" s="40"/>
      <c r="I1347" s="40">
        <f>+I1343</f>
        <v>141750</v>
      </c>
      <c r="J1347" s="40"/>
      <c r="K1347" s="40">
        <f>SUM(K1343:K1346)</f>
        <v>376012</v>
      </c>
      <c r="L1347" s="23"/>
    </row>
    <row r="1348" spans="1:12" ht="17.25" customHeight="1">
      <c r="A1348" s="39"/>
      <c r="B1348" s="30"/>
      <c r="C1348" s="23"/>
      <c r="D1348" s="32"/>
      <c r="E1348" s="38"/>
      <c r="F1348" s="38"/>
      <c r="G1348" s="38"/>
      <c r="H1348" s="53"/>
      <c r="I1348" s="38"/>
      <c r="J1348" s="38"/>
      <c r="K1348" s="38"/>
      <c r="L1348" s="23"/>
    </row>
    <row r="1349" spans="1:12" ht="17.25" customHeight="1">
      <c r="A1349" s="41" t="s">
        <v>2169</v>
      </c>
      <c r="B1349" s="37"/>
      <c r="C1349" s="23"/>
      <c r="D1349" s="23"/>
      <c r="E1349" s="42"/>
      <c r="F1349" s="54"/>
      <c r="G1349" s="42"/>
      <c r="H1349" s="54"/>
      <c r="I1349" s="42"/>
      <c r="J1349" s="54"/>
      <c r="K1349" s="42"/>
      <c r="L1349" s="28"/>
    </row>
    <row r="1350" spans="1:12">
      <c r="A1350" s="22" t="s">
        <v>1154</v>
      </c>
      <c r="B1350" s="30"/>
      <c r="C1350" s="23" t="s">
        <v>685</v>
      </c>
      <c r="D1350" s="31">
        <v>0.16700000000000001</v>
      </c>
      <c r="E1350" s="38">
        <f t="shared" ref="E1350:E1357" si="104">+G1350+I1350+K1350</f>
        <v>45576</v>
      </c>
      <c r="F1350" s="38">
        <f>+인건비!$D$6</f>
        <v>272915</v>
      </c>
      <c r="G1350" s="38">
        <f>TRUNC(D1350*F1350)</f>
        <v>45576</v>
      </c>
      <c r="H1350" s="53"/>
      <c r="I1350" s="53"/>
      <c r="J1350" s="53"/>
      <c r="K1350" s="53"/>
      <c r="L1350" s="23"/>
    </row>
    <row r="1351" spans="1:12">
      <c r="A1351" s="22" t="s">
        <v>1163</v>
      </c>
      <c r="B1351" s="30"/>
      <c r="C1351" s="23" t="s">
        <v>685</v>
      </c>
      <c r="D1351" s="32">
        <v>0.5</v>
      </c>
      <c r="E1351" s="38">
        <f t="shared" si="104"/>
        <v>106748</v>
      </c>
      <c r="F1351" s="38">
        <f>+인건비!$D$7</f>
        <v>213496</v>
      </c>
      <c r="G1351" s="38">
        <f>TRUNC(D1351*F1351)</f>
        <v>106748</v>
      </c>
      <c r="H1351" s="53"/>
      <c r="I1351" s="53"/>
      <c r="J1351" s="53"/>
      <c r="K1351" s="53"/>
      <c r="L1351" s="23"/>
    </row>
    <row r="1352" spans="1:12">
      <c r="A1352" s="22" t="s">
        <v>1181</v>
      </c>
      <c r="B1352" s="30"/>
      <c r="C1352" s="23" t="s">
        <v>685</v>
      </c>
      <c r="D1352" s="32">
        <f>+D1351</f>
        <v>0.5</v>
      </c>
      <c r="E1352" s="38">
        <f>+G1352+I1352+K1352</f>
        <v>119129</v>
      </c>
      <c r="F1352" s="38">
        <f>+인건비!$D$9</f>
        <v>238259</v>
      </c>
      <c r="G1352" s="38">
        <f>TRUNC(D1352*F1352)</f>
        <v>119129</v>
      </c>
      <c r="H1352" s="53"/>
      <c r="I1352" s="53"/>
      <c r="J1352" s="53"/>
      <c r="K1352" s="53"/>
      <c r="L1352" s="23"/>
    </row>
    <row r="1353" spans="1:12" ht="17.25" customHeight="1">
      <c r="A1353" s="22" t="s">
        <v>1187</v>
      </c>
      <c r="B1353" s="23"/>
      <c r="C1353" s="23" t="s">
        <v>685</v>
      </c>
      <c r="D1353" s="32">
        <v>1</v>
      </c>
      <c r="E1353" s="38">
        <f t="shared" si="104"/>
        <v>214222</v>
      </c>
      <c r="F1353" s="38"/>
      <c r="G1353" s="38"/>
      <c r="H1353" s="38"/>
      <c r="I1353" s="38"/>
      <c r="J1353" s="38">
        <f>+인건비!$E$18</f>
        <v>214222</v>
      </c>
      <c r="K1353" s="38">
        <f>TRUNC(D1353*J1353)</f>
        <v>214222</v>
      </c>
      <c r="L1353" s="23"/>
    </row>
    <row r="1354" spans="1:12" ht="17.25" customHeight="1">
      <c r="A1354" s="22" t="s">
        <v>1804</v>
      </c>
      <c r="B1354" s="23" t="s">
        <v>556</v>
      </c>
      <c r="C1354" s="23" t="s">
        <v>665</v>
      </c>
      <c r="D1354" s="32">
        <v>1</v>
      </c>
      <c r="E1354" s="38">
        <f t="shared" si="104"/>
        <v>156000</v>
      </c>
      <c r="F1354" s="38"/>
      <c r="G1354" s="38"/>
      <c r="H1354" s="38">
        <f>+재료비!$K$231</f>
        <v>156000</v>
      </c>
      <c r="I1354" s="38">
        <f>TRUNC(D1354*H1354)</f>
        <v>156000</v>
      </c>
      <c r="J1354" s="38"/>
      <c r="K1354" s="38"/>
      <c r="L1354" s="23"/>
    </row>
    <row r="1355" spans="1:12" ht="17.25" customHeight="1">
      <c r="A1355" s="22" t="s">
        <v>1337</v>
      </c>
      <c r="B1355" s="23" t="s">
        <v>1328</v>
      </c>
      <c r="C1355" s="23" t="s">
        <v>671</v>
      </c>
      <c r="D1355" s="32"/>
      <c r="E1355" s="38">
        <f t="shared" si="104"/>
        <v>0</v>
      </c>
      <c r="F1355" s="38"/>
      <c r="G1355" s="38"/>
      <c r="H1355" s="38">
        <f>+재료비!$K$329</f>
        <v>3000</v>
      </c>
      <c r="I1355" s="38">
        <f>TRUNC(D1355*H1355)</f>
        <v>0</v>
      </c>
      <c r="J1355" s="38"/>
      <c r="K1355" s="38"/>
      <c r="L1355" s="30" t="s">
        <v>1274</v>
      </c>
    </row>
    <row r="1356" spans="1:12" ht="18" customHeight="1">
      <c r="A1356" s="22" t="s">
        <v>765</v>
      </c>
      <c r="B1356" s="23" t="s">
        <v>127</v>
      </c>
      <c r="C1356" s="23" t="s">
        <v>671</v>
      </c>
      <c r="D1356" s="32"/>
      <c r="E1356" s="38">
        <f t="shared" si="104"/>
        <v>0</v>
      </c>
      <c r="F1356" s="38"/>
      <c r="G1356" s="38"/>
      <c r="H1356" s="38">
        <f>+재료비!$K$333</f>
        <v>1270</v>
      </c>
      <c r="I1356" s="38">
        <f>TRUNC(D1356*H1356)</f>
        <v>0</v>
      </c>
      <c r="J1356" s="38"/>
      <c r="K1356" s="38"/>
      <c r="L1356" s="30" t="s">
        <v>1274</v>
      </c>
    </row>
    <row r="1357" spans="1:12" ht="17.25" customHeight="1">
      <c r="A1357" s="22" t="s">
        <v>668</v>
      </c>
      <c r="B1357" s="23" t="s">
        <v>1159</v>
      </c>
      <c r="C1357" s="23" t="s">
        <v>666</v>
      </c>
      <c r="D1357" s="32">
        <v>5</v>
      </c>
      <c r="E1357" s="38">
        <f t="shared" si="104"/>
        <v>7800</v>
      </c>
      <c r="F1357" s="38"/>
      <c r="G1357" s="38"/>
      <c r="H1357" s="38">
        <f>SUM(I1354:I1356)</f>
        <v>156000</v>
      </c>
      <c r="I1357" s="38">
        <f>TRUNC(D1357/100*H1357)</f>
        <v>7800</v>
      </c>
      <c r="J1357" s="38"/>
      <c r="K1357" s="38"/>
      <c r="L1357" s="23"/>
    </row>
    <row r="1358" spans="1:12">
      <c r="A1358" s="22" t="s">
        <v>701</v>
      </c>
      <c r="B1358" s="23"/>
      <c r="C1358" s="23"/>
      <c r="D1358" s="32"/>
      <c r="E1358" s="38">
        <f>SUM(E1350:E1357)</f>
        <v>649475</v>
      </c>
      <c r="F1358" s="38"/>
      <c r="G1358" s="38">
        <f>SUM(G1350:G1357)</f>
        <v>271453</v>
      </c>
      <c r="H1358" s="38"/>
      <c r="I1358" s="38">
        <f>SUM(I1350:I1357)</f>
        <v>163800</v>
      </c>
      <c r="J1358" s="38"/>
      <c r="K1358" s="38">
        <f>SUM(K1350:K1357)</f>
        <v>214222</v>
      </c>
      <c r="L1358" s="29"/>
    </row>
    <row r="1359" spans="1:12">
      <c r="A1359" s="22"/>
      <c r="B1359" s="23"/>
      <c r="C1359" s="23"/>
      <c r="D1359" s="32"/>
      <c r="E1359" s="38"/>
      <c r="F1359" s="38"/>
      <c r="G1359" s="38"/>
      <c r="H1359" s="38"/>
      <c r="I1359" s="38"/>
      <c r="J1359" s="38"/>
      <c r="K1359" s="38"/>
      <c r="L1359" s="29"/>
    </row>
    <row r="1360" spans="1:12">
      <c r="A1360" s="39" t="s">
        <v>682</v>
      </c>
      <c r="B1360" s="33" t="s">
        <v>1164</v>
      </c>
      <c r="C1360" s="34"/>
      <c r="D1360" s="35">
        <f>+집계표!$G$2</f>
        <v>1.1000000000000001</v>
      </c>
      <c r="E1360" s="40">
        <f>(G1360+I1360+K1360)</f>
        <v>298598</v>
      </c>
      <c r="F1360" s="40"/>
      <c r="G1360" s="40"/>
      <c r="H1360" s="40"/>
      <c r="I1360" s="40"/>
      <c r="J1360" s="40">
        <f>+G1358</f>
        <v>271453</v>
      </c>
      <c r="K1360" s="40">
        <f>TRUNC(D1360*J1360)</f>
        <v>298598</v>
      </c>
      <c r="L1360" s="23"/>
    </row>
    <row r="1361" spans="1:12">
      <c r="A1361" s="39" t="s">
        <v>670</v>
      </c>
      <c r="B1361" s="33" t="s">
        <v>425</v>
      </c>
      <c r="C1361" s="34"/>
      <c r="D1361" s="35">
        <f>+집계표!$H$2</f>
        <v>0.2</v>
      </c>
      <c r="E1361" s="40">
        <f>(G1361+I1361+K1361)</f>
        <v>114010</v>
      </c>
      <c r="F1361" s="40"/>
      <c r="G1361" s="40"/>
      <c r="H1361" s="40"/>
      <c r="I1361" s="40"/>
      <c r="J1361" s="40">
        <f>+J1360+K1360</f>
        <v>570051</v>
      </c>
      <c r="K1361" s="40">
        <f>TRUNC(D1361*J1361)</f>
        <v>114010</v>
      </c>
      <c r="L1361" s="23"/>
    </row>
    <row r="1362" spans="1:12">
      <c r="A1362" s="39" t="s">
        <v>718</v>
      </c>
      <c r="B1362" s="33"/>
      <c r="C1362" s="34"/>
      <c r="D1362" s="36"/>
      <c r="E1362" s="40">
        <f>SUM(E1358:E1361)</f>
        <v>1062083</v>
      </c>
      <c r="F1362" s="40"/>
      <c r="G1362" s="40">
        <f>SUM(G1358:G1361)</f>
        <v>271453</v>
      </c>
      <c r="H1362" s="40"/>
      <c r="I1362" s="40">
        <f>+I1358</f>
        <v>163800</v>
      </c>
      <c r="J1362" s="40"/>
      <c r="K1362" s="40">
        <f>SUM(K1358:K1361)</f>
        <v>626830</v>
      </c>
      <c r="L1362" s="23"/>
    </row>
    <row r="1363" spans="1:12" ht="17.25" customHeight="1">
      <c r="A1363" s="39"/>
      <c r="B1363" s="30"/>
      <c r="C1363" s="23"/>
      <c r="D1363" s="32"/>
      <c r="E1363" s="38"/>
      <c r="F1363" s="38"/>
      <c r="G1363" s="38"/>
      <c r="H1363" s="53"/>
      <c r="I1363" s="38"/>
      <c r="J1363" s="38"/>
      <c r="K1363" s="38"/>
      <c r="L1363" s="23"/>
    </row>
    <row r="1364" spans="1:12" ht="17.25" customHeight="1">
      <c r="A1364" s="41" t="s">
        <v>2174</v>
      </c>
      <c r="B1364" s="37"/>
      <c r="C1364" s="23"/>
      <c r="D1364" s="23"/>
      <c r="E1364" s="42"/>
      <c r="F1364" s="54"/>
      <c r="G1364" s="42"/>
      <c r="H1364" s="54"/>
      <c r="I1364" s="42"/>
      <c r="J1364" s="54"/>
      <c r="K1364" s="42"/>
      <c r="L1364" s="28"/>
    </row>
    <row r="1365" spans="1:12">
      <c r="A1365" s="22" t="s">
        <v>1154</v>
      </c>
      <c r="B1365" s="30"/>
      <c r="C1365" s="23" t="s">
        <v>685</v>
      </c>
      <c r="D1365" s="59">
        <v>0.25</v>
      </c>
      <c r="E1365" s="38">
        <f t="shared" ref="E1365:E1372" si="105">+G1365+I1365+K1365</f>
        <v>68228</v>
      </c>
      <c r="F1365" s="38">
        <f>+인건비!$D$6</f>
        <v>272915</v>
      </c>
      <c r="G1365" s="38">
        <f>TRUNC(D1365*F1365)</f>
        <v>68228</v>
      </c>
      <c r="H1365" s="53"/>
      <c r="I1365" s="53"/>
      <c r="J1365" s="53"/>
      <c r="K1365" s="53"/>
      <c r="L1365" s="23"/>
    </row>
    <row r="1366" spans="1:12">
      <c r="A1366" s="22" t="s">
        <v>1163</v>
      </c>
      <c r="B1366" s="30"/>
      <c r="C1366" s="23" t="s">
        <v>685</v>
      </c>
      <c r="D1366" s="59">
        <v>0.75</v>
      </c>
      <c r="E1366" s="38">
        <f t="shared" si="105"/>
        <v>160122</v>
      </c>
      <c r="F1366" s="38">
        <f>+인건비!$D$7</f>
        <v>213496</v>
      </c>
      <c r="G1366" s="38">
        <f>TRUNC(D1366*F1366)</f>
        <v>160122</v>
      </c>
      <c r="H1366" s="53"/>
      <c r="I1366" s="53"/>
      <c r="J1366" s="53"/>
      <c r="K1366" s="53"/>
      <c r="L1366" s="23"/>
    </row>
    <row r="1367" spans="1:12" ht="17.25" customHeight="1">
      <c r="A1367" s="22" t="s">
        <v>741</v>
      </c>
      <c r="B1367" s="23"/>
      <c r="C1367" s="23" t="s">
        <v>685</v>
      </c>
      <c r="D1367" s="59">
        <v>0.75</v>
      </c>
      <c r="E1367" s="38">
        <f t="shared" si="105"/>
        <v>200265</v>
      </c>
      <c r="F1367" s="38"/>
      <c r="G1367" s="38"/>
      <c r="H1367" s="38"/>
      <c r="I1367" s="38"/>
      <c r="J1367" s="38">
        <f>+인건비!$E$27</f>
        <v>267021</v>
      </c>
      <c r="K1367" s="38">
        <f>TRUNC(D1367*J1367)</f>
        <v>200265</v>
      </c>
      <c r="L1367" s="23"/>
    </row>
    <row r="1368" spans="1:12" ht="17.25" customHeight="1">
      <c r="A1368" s="22" t="s">
        <v>1187</v>
      </c>
      <c r="B1368" s="23"/>
      <c r="C1368" s="23" t="s">
        <v>685</v>
      </c>
      <c r="D1368" s="32">
        <v>1.5</v>
      </c>
      <c r="E1368" s="38">
        <f t="shared" si="105"/>
        <v>321333</v>
      </c>
      <c r="F1368" s="38"/>
      <c r="G1368" s="38"/>
      <c r="H1368" s="38"/>
      <c r="I1368" s="38"/>
      <c r="J1368" s="38">
        <f>+인건비!$E$18</f>
        <v>214222</v>
      </c>
      <c r="K1368" s="38">
        <f>TRUNC(D1368*J1368)</f>
        <v>321333</v>
      </c>
      <c r="L1368" s="23"/>
    </row>
    <row r="1369" spans="1:12" ht="17.25" customHeight="1">
      <c r="A1369" s="22" t="s">
        <v>1804</v>
      </c>
      <c r="B1369" s="23" t="s">
        <v>559</v>
      </c>
      <c r="C1369" s="23" t="s">
        <v>665</v>
      </c>
      <c r="D1369" s="32">
        <v>1</v>
      </c>
      <c r="E1369" s="38">
        <f t="shared" si="105"/>
        <v>256000</v>
      </c>
      <c r="F1369" s="38"/>
      <c r="G1369" s="38"/>
      <c r="H1369" s="38">
        <f>+재료비!$K$232</f>
        <v>256000</v>
      </c>
      <c r="I1369" s="38">
        <f>TRUNC(D1369*H1369)</f>
        <v>256000</v>
      </c>
      <c r="J1369" s="38"/>
      <c r="K1369" s="38"/>
      <c r="L1369" s="23"/>
    </row>
    <row r="1370" spans="1:12" ht="17.25" customHeight="1">
      <c r="A1370" s="22" t="s">
        <v>1337</v>
      </c>
      <c r="B1370" s="23" t="s">
        <v>1328</v>
      </c>
      <c r="C1370" s="23" t="s">
        <v>671</v>
      </c>
      <c r="D1370" s="32"/>
      <c r="E1370" s="38">
        <f t="shared" si="105"/>
        <v>0</v>
      </c>
      <c r="F1370" s="38"/>
      <c r="G1370" s="38"/>
      <c r="H1370" s="38">
        <f>+재료비!$K$329</f>
        <v>3000</v>
      </c>
      <c r="I1370" s="38">
        <f>TRUNC(D1370*H1370)</f>
        <v>0</v>
      </c>
      <c r="J1370" s="38"/>
      <c r="K1370" s="38"/>
      <c r="L1370" s="30" t="s">
        <v>1274</v>
      </c>
    </row>
    <row r="1371" spans="1:12" ht="18" customHeight="1">
      <c r="A1371" s="22" t="s">
        <v>765</v>
      </c>
      <c r="B1371" s="23" t="s">
        <v>127</v>
      </c>
      <c r="C1371" s="23" t="s">
        <v>671</v>
      </c>
      <c r="D1371" s="32"/>
      <c r="E1371" s="38">
        <f t="shared" si="105"/>
        <v>0</v>
      </c>
      <c r="F1371" s="38"/>
      <c r="G1371" s="38"/>
      <c r="H1371" s="38">
        <f>+재료비!$K$333</f>
        <v>1270</v>
      </c>
      <c r="I1371" s="38">
        <f>TRUNC(D1371*H1371)</f>
        <v>0</v>
      </c>
      <c r="J1371" s="38"/>
      <c r="K1371" s="38"/>
      <c r="L1371" s="30" t="s">
        <v>1274</v>
      </c>
    </row>
    <row r="1372" spans="1:12" ht="17.25" customHeight="1">
      <c r="A1372" s="22" t="s">
        <v>668</v>
      </c>
      <c r="B1372" s="23" t="s">
        <v>1159</v>
      </c>
      <c r="C1372" s="23" t="s">
        <v>666</v>
      </c>
      <c r="D1372" s="32">
        <v>5</v>
      </c>
      <c r="E1372" s="38">
        <f t="shared" si="105"/>
        <v>12800</v>
      </c>
      <c r="F1372" s="38"/>
      <c r="G1372" s="38"/>
      <c r="H1372" s="38">
        <f>SUM(I1369:I1371)</f>
        <v>256000</v>
      </c>
      <c r="I1372" s="38">
        <f>TRUNC(D1372/100*H1372)</f>
        <v>12800</v>
      </c>
      <c r="J1372" s="38"/>
      <c r="K1372" s="38"/>
      <c r="L1372" s="23"/>
    </row>
    <row r="1373" spans="1:12">
      <c r="A1373" s="22" t="s">
        <v>701</v>
      </c>
      <c r="B1373" s="23"/>
      <c r="C1373" s="23"/>
      <c r="D1373" s="32"/>
      <c r="E1373" s="38">
        <f>SUM(E1365:E1372)</f>
        <v>1018748</v>
      </c>
      <c r="F1373" s="38"/>
      <c r="G1373" s="38">
        <f>SUM(G1365:G1372)</f>
        <v>228350</v>
      </c>
      <c r="H1373" s="38"/>
      <c r="I1373" s="38">
        <f>SUM(I1365:I1372)</f>
        <v>268800</v>
      </c>
      <c r="J1373" s="38"/>
      <c r="K1373" s="38">
        <f>SUM(K1365:K1372)</f>
        <v>521598</v>
      </c>
      <c r="L1373" s="29"/>
    </row>
    <row r="1374" spans="1:12">
      <c r="A1374" s="22"/>
      <c r="B1374" s="23"/>
      <c r="C1374" s="23"/>
      <c r="D1374" s="32"/>
      <c r="E1374" s="38"/>
      <c r="F1374" s="38"/>
      <c r="G1374" s="38"/>
      <c r="H1374" s="38"/>
      <c r="I1374" s="38"/>
      <c r="J1374" s="38"/>
      <c r="K1374" s="38"/>
      <c r="L1374" s="29"/>
    </row>
    <row r="1375" spans="1:12">
      <c r="A1375" s="39" t="s">
        <v>682</v>
      </c>
      <c r="B1375" s="33" t="s">
        <v>1164</v>
      </c>
      <c r="C1375" s="34"/>
      <c r="D1375" s="35">
        <f>+집계표!$G$2</f>
        <v>1.1000000000000001</v>
      </c>
      <c r="E1375" s="40">
        <f>(G1375+I1375+K1375)</f>
        <v>251185</v>
      </c>
      <c r="F1375" s="40"/>
      <c r="G1375" s="40"/>
      <c r="H1375" s="40"/>
      <c r="I1375" s="40"/>
      <c r="J1375" s="40">
        <f>+G1373</f>
        <v>228350</v>
      </c>
      <c r="K1375" s="40">
        <f>TRUNC(D1375*J1375)</f>
        <v>251185</v>
      </c>
      <c r="L1375" s="23"/>
    </row>
    <row r="1376" spans="1:12">
      <c r="A1376" s="39" t="s">
        <v>670</v>
      </c>
      <c r="B1376" s="33" t="s">
        <v>425</v>
      </c>
      <c r="C1376" s="34"/>
      <c r="D1376" s="35">
        <f>+집계표!$H$2</f>
        <v>0.2</v>
      </c>
      <c r="E1376" s="40">
        <f>(G1376+I1376+K1376)</f>
        <v>95907</v>
      </c>
      <c r="F1376" s="40"/>
      <c r="G1376" s="40"/>
      <c r="H1376" s="40"/>
      <c r="I1376" s="40"/>
      <c r="J1376" s="40">
        <f>+J1375+K1375</f>
        <v>479535</v>
      </c>
      <c r="K1376" s="40">
        <f>TRUNC(D1376*J1376)</f>
        <v>95907</v>
      </c>
      <c r="L1376" s="23"/>
    </row>
    <row r="1377" spans="1:12">
      <c r="A1377" s="39" t="s">
        <v>718</v>
      </c>
      <c r="B1377" s="33"/>
      <c r="C1377" s="34"/>
      <c r="D1377" s="36"/>
      <c r="E1377" s="40">
        <f>SUM(E1373:E1376)</f>
        <v>1365840</v>
      </c>
      <c r="F1377" s="40"/>
      <c r="G1377" s="40">
        <f>SUM(G1373:G1376)</f>
        <v>228350</v>
      </c>
      <c r="H1377" s="40"/>
      <c r="I1377" s="40">
        <f>+I1373</f>
        <v>268800</v>
      </c>
      <c r="J1377" s="40"/>
      <c r="K1377" s="40">
        <f>SUM(K1373:K1376)</f>
        <v>868690</v>
      </c>
      <c r="L1377" s="23"/>
    </row>
    <row r="1378" spans="1:12" ht="17.25" customHeight="1">
      <c r="A1378" s="39"/>
      <c r="B1378" s="30"/>
      <c r="C1378" s="23"/>
      <c r="D1378" s="32"/>
      <c r="E1378" s="38"/>
      <c r="F1378" s="38"/>
      <c r="G1378" s="38"/>
      <c r="H1378" s="53"/>
      <c r="I1378" s="38"/>
      <c r="J1378" s="38"/>
      <c r="K1378" s="38"/>
      <c r="L1378" s="23"/>
    </row>
    <row r="1379" spans="1:12" ht="17.25" customHeight="1">
      <c r="A1379" s="41" t="s">
        <v>1695</v>
      </c>
      <c r="B1379" s="37"/>
      <c r="C1379" s="23"/>
      <c r="D1379" s="23"/>
      <c r="E1379" s="42"/>
      <c r="F1379" s="54"/>
      <c r="G1379" s="42"/>
      <c r="H1379" s="54"/>
      <c r="I1379" s="42"/>
      <c r="J1379" s="54"/>
      <c r="K1379" s="42"/>
      <c r="L1379" s="28"/>
    </row>
    <row r="1380" spans="1:12">
      <c r="A1380" s="22" t="s">
        <v>1154</v>
      </c>
      <c r="B1380" s="30"/>
      <c r="C1380" s="23" t="s">
        <v>685</v>
      </c>
      <c r="D1380" s="31">
        <v>6.3E-2</v>
      </c>
      <c r="E1380" s="38">
        <f t="shared" ref="E1380:E1388" si="106">+G1380+I1380+K1380</f>
        <v>17193</v>
      </c>
      <c r="F1380" s="38">
        <f>+인건비!$D$6</f>
        <v>272915</v>
      </c>
      <c r="G1380" s="38">
        <f>TRUNC(D1380*F1380)</f>
        <v>17193</v>
      </c>
      <c r="H1380" s="53"/>
      <c r="I1380" s="53"/>
      <c r="J1380" s="53"/>
      <c r="K1380" s="53"/>
      <c r="L1380" s="23"/>
    </row>
    <row r="1381" spans="1:12">
      <c r="A1381" s="22" t="s">
        <v>1163</v>
      </c>
      <c r="B1381" s="30"/>
      <c r="C1381" s="23" t="s">
        <v>685</v>
      </c>
      <c r="D1381" s="32">
        <v>0.5</v>
      </c>
      <c r="E1381" s="38">
        <f t="shared" si="106"/>
        <v>106748</v>
      </c>
      <c r="F1381" s="38">
        <f>+인건비!$D$7</f>
        <v>213496</v>
      </c>
      <c r="G1381" s="38">
        <f>TRUNC(D1381*F1381)</f>
        <v>106748</v>
      </c>
      <c r="H1381" s="53"/>
      <c r="I1381" s="53"/>
      <c r="J1381" s="53"/>
      <c r="K1381" s="53"/>
      <c r="L1381" s="23"/>
    </row>
    <row r="1382" spans="1:12">
      <c r="A1382" s="22" t="s">
        <v>1181</v>
      </c>
      <c r="B1382" s="30"/>
      <c r="C1382" s="23" t="s">
        <v>685</v>
      </c>
      <c r="D1382" s="32">
        <f>+D1381</f>
        <v>0.5</v>
      </c>
      <c r="E1382" s="38">
        <f>+G1382+I1382+K1382</f>
        <v>119129</v>
      </c>
      <c r="F1382" s="38">
        <f>+인건비!$D$9</f>
        <v>238259</v>
      </c>
      <c r="G1382" s="38">
        <f>TRUNC(D1382*F1382)</f>
        <v>119129</v>
      </c>
      <c r="H1382" s="53"/>
      <c r="I1382" s="53"/>
      <c r="J1382" s="53"/>
      <c r="K1382" s="53"/>
      <c r="L1382" s="23"/>
    </row>
    <row r="1383" spans="1:12" ht="17.25" customHeight="1">
      <c r="A1383" s="22" t="s">
        <v>1187</v>
      </c>
      <c r="B1383" s="23"/>
      <c r="C1383" s="23" t="s">
        <v>685</v>
      </c>
      <c r="D1383" s="32">
        <v>1</v>
      </c>
      <c r="E1383" s="38">
        <f t="shared" si="106"/>
        <v>214222</v>
      </c>
      <c r="F1383" s="38"/>
      <c r="G1383" s="38"/>
      <c r="H1383" s="38"/>
      <c r="I1383" s="38"/>
      <c r="J1383" s="38">
        <f>+인건비!$E$18</f>
        <v>214222</v>
      </c>
      <c r="K1383" s="38">
        <f>TRUNC(D1383*J1383)</f>
        <v>214222</v>
      </c>
      <c r="L1383" s="23"/>
    </row>
    <row r="1384" spans="1:12" ht="17.25" customHeight="1">
      <c r="A1384" s="22" t="s">
        <v>782</v>
      </c>
      <c r="B1384" s="23"/>
      <c r="C1384" s="23" t="s">
        <v>665</v>
      </c>
      <c r="D1384" s="32">
        <v>1</v>
      </c>
      <c r="E1384" s="38">
        <f t="shared" si="106"/>
        <v>650000</v>
      </c>
      <c r="F1384" s="38"/>
      <c r="G1384" s="38"/>
      <c r="H1384" s="38">
        <f>+재료비!$K$233</f>
        <v>650000</v>
      </c>
      <c r="I1384" s="38">
        <f>TRUNC(D1384*H1384)</f>
        <v>650000</v>
      </c>
      <c r="J1384" s="38"/>
      <c r="K1384" s="38"/>
      <c r="L1384" s="23"/>
    </row>
    <row r="1385" spans="1:12" ht="17.25" customHeight="1">
      <c r="A1385" s="22" t="s">
        <v>1337</v>
      </c>
      <c r="B1385" s="23" t="s">
        <v>1328</v>
      </c>
      <c r="C1385" s="23" t="s">
        <v>671</v>
      </c>
      <c r="D1385" s="32"/>
      <c r="E1385" s="38">
        <f t="shared" si="106"/>
        <v>0</v>
      </c>
      <c r="F1385" s="38"/>
      <c r="G1385" s="38"/>
      <c r="H1385" s="38">
        <f>+재료비!$K$329</f>
        <v>3000</v>
      </c>
      <c r="I1385" s="38">
        <f>TRUNC(D1385*H1385)</f>
        <v>0</v>
      </c>
      <c r="J1385" s="38"/>
      <c r="K1385" s="38"/>
      <c r="L1385" s="30" t="s">
        <v>1274</v>
      </c>
    </row>
    <row r="1386" spans="1:12" ht="17.25" customHeight="1">
      <c r="A1386" s="22" t="s">
        <v>765</v>
      </c>
      <c r="B1386" s="23" t="s">
        <v>127</v>
      </c>
      <c r="C1386" s="23" t="s">
        <v>671</v>
      </c>
      <c r="D1386" s="32"/>
      <c r="E1386" s="38">
        <f t="shared" si="106"/>
        <v>0</v>
      </c>
      <c r="F1386" s="38"/>
      <c r="G1386" s="38"/>
      <c r="H1386" s="38">
        <f>+재료비!$K$333</f>
        <v>1270</v>
      </c>
      <c r="I1386" s="38">
        <f>TRUNC(D1386*H1386)</f>
        <v>0</v>
      </c>
      <c r="J1386" s="38"/>
      <c r="K1386" s="38"/>
      <c r="L1386" s="30" t="s">
        <v>1274</v>
      </c>
    </row>
    <row r="1387" spans="1:12" ht="17.25" customHeight="1">
      <c r="A1387" s="22" t="s">
        <v>668</v>
      </c>
      <c r="B1387" s="23" t="s">
        <v>1159</v>
      </c>
      <c r="C1387" s="23" t="s">
        <v>666</v>
      </c>
      <c r="D1387" s="32">
        <v>5</v>
      </c>
      <c r="E1387" s="38">
        <f t="shared" si="106"/>
        <v>32500</v>
      </c>
      <c r="F1387" s="38"/>
      <c r="G1387" s="38"/>
      <c r="H1387" s="38">
        <f>SUM(I1384:I1386)</f>
        <v>650000</v>
      </c>
      <c r="I1387" s="38">
        <f>TRUNC(D1387/100*H1387)</f>
        <v>32500</v>
      </c>
      <c r="J1387" s="38"/>
      <c r="K1387" s="38"/>
      <c r="L1387" s="23"/>
    </row>
    <row r="1388" spans="1:12" ht="17.25" customHeight="1">
      <c r="A1388" s="22" t="s">
        <v>1349</v>
      </c>
      <c r="B1388" s="23" t="s">
        <v>1173</v>
      </c>
      <c r="C1388" s="23" t="s">
        <v>666</v>
      </c>
      <c r="D1388" s="32">
        <v>3</v>
      </c>
      <c r="E1388" s="38">
        <f t="shared" si="106"/>
        <v>7292</v>
      </c>
      <c r="F1388" s="38"/>
      <c r="G1388" s="38"/>
      <c r="H1388" s="38"/>
      <c r="I1388" s="38"/>
      <c r="J1388" s="38">
        <f>SUM(G1380:G1387)</f>
        <v>243070</v>
      </c>
      <c r="K1388" s="38">
        <f>TRUNC(D1388/100*J1388)</f>
        <v>7292</v>
      </c>
      <c r="L1388" s="23"/>
    </row>
    <row r="1389" spans="1:12">
      <c r="A1389" s="22" t="s">
        <v>701</v>
      </c>
      <c r="B1389" s="23"/>
      <c r="C1389" s="23"/>
      <c r="D1389" s="32"/>
      <c r="E1389" s="38">
        <f>SUM(E1380:E1388)</f>
        <v>1147084</v>
      </c>
      <c r="F1389" s="38"/>
      <c r="G1389" s="38">
        <f>SUM(G1380:G1388)</f>
        <v>243070</v>
      </c>
      <c r="H1389" s="38"/>
      <c r="I1389" s="38">
        <f>SUM(I1380:I1388)</f>
        <v>682500</v>
      </c>
      <c r="J1389" s="38"/>
      <c r="K1389" s="38">
        <f>SUM(K1380:K1388)</f>
        <v>221514</v>
      </c>
      <c r="L1389" s="29"/>
    </row>
    <row r="1390" spans="1:12">
      <c r="A1390" s="22"/>
      <c r="B1390" s="23"/>
      <c r="C1390" s="23"/>
      <c r="D1390" s="32"/>
      <c r="E1390" s="38"/>
      <c r="F1390" s="38"/>
      <c r="G1390" s="38"/>
      <c r="H1390" s="38"/>
      <c r="I1390" s="38"/>
      <c r="J1390" s="38"/>
      <c r="K1390" s="38"/>
      <c r="L1390" s="29"/>
    </row>
    <row r="1391" spans="1:12">
      <c r="A1391" s="39" t="s">
        <v>682</v>
      </c>
      <c r="B1391" s="33" t="s">
        <v>1164</v>
      </c>
      <c r="C1391" s="34"/>
      <c r="D1391" s="35">
        <f>+집계표!$G$2</f>
        <v>1.1000000000000001</v>
      </c>
      <c r="E1391" s="40">
        <f>(G1391+I1391+K1391)</f>
        <v>267377</v>
      </c>
      <c r="F1391" s="40"/>
      <c r="G1391" s="40"/>
      <c r="H1391" s="40"/>
      <c r="I1391" s="40"/>
      <c r="J1391" s="40">
        <f>+G1389</f>
        <v>243070</v>
      </c>
      <c r="K1391" s="40">
        <f>TRUNC(D1391*J1391)</f>
        <v>267377</v>
      </c>
      <c r="L1391" s="23"/>
    </row>
    <row r="1392" spans="1:12">
      <c r="A1392" s="39" t="s">
        <v>670</v>
      </c>
      <c r="B1392" s="33" t="s">
        <v>425</v>
      </c>
      <c r="C1392" s="34"/>
      <c r="D1392" s="35">
        <f>+집계표!$H$2</f>
        <v>0.2</v>
      </c>
      <c r="E1392" s="40">
        <f>(G1392+I1392+K1392)</f>
        <v>102089</v>
      </c>
      <c r="F1392" s="40"/>
      <c r="G1392" s="40"/>
      <c r="H1392" s="40"/>
      <c r="I1392" s="40"/>
      <c r="J1392" s="40">
        <f>+J1391+K1391</f>
        <v>510447</v>
      </c>
      <c r="K1392" s="40">
        <f>TRUNC(D1392*J1392)</f>
        <v>102089</v>
      </c>
      <c r="L1392" s="23"/>
    </row>
    <row r="1393" spans="1:12">
      <c r="A1393" s="39" t="s">
        <v>718</v>
      </c>
      <c r="B1393" s="33"/>
      <c r="C1393" s="34"/>
      <c r="D1393" s="36"/>
      <c r="E1393" s="40">
        <f>SUM(E1389:E1392)</f>
        <v>1516550</v>
      </c>
      <c r="F1393" s="40"/>
      <c r="G1393" s="40">
        <f>SUM(G1389:G1392)</f>
        <v>243070</v>
      </c>
      <c r="H1393" s="40"/>
      <c r="I1393" s="40">
        <f>+I1389</f>
        <v>682500</v>
      </c>
      <c r="J1393" s="40"/>
      <c r="K1393" s="40">
        <f>SUM(K1389:K1392)</f>
        <v>590980</v>
      </c>
      <c r="L1393" s="23"/>
    </row>
    <row r="1394" spans="1:12" ht="17.25" customHeight="1">
      <c r="A1394" s="39"/>
      <c r="B1394" s="30"/>
      <c r="C1394" s="23"/>
      <c r="D1394" s="32"/>
      <c r="E1394" s="38"/>
      <c r="F1394" s="38"/>
      <c r="G1394" s="38"/>
      <c r="H1394" s="53"/>
      <c r="I1394" s="38"/>
      <c r="J1394" s="38"/>
      <c r="K1394" s="38"/>
      <c r="L1394" s="23"/>
    </row>
    <row r="1395" spans="1:12" ht="17.25" customHeight="1">
      <c r="A1395" s="41" t="s">
        <v>1705</v>
      </c>
      <c r="B1395" s="37"/>
      <c r="C1395" s="23"/>
      <c r="D1395" s="23"/>
      <c r="E1395" s="42"/>
      <c r="F1395" s="54"/>
      <c r="G1395" s="42"/>
      <c r="H1395" s="54"/>
      <c r="I1395" s="42"/>
      <c r="J1395" s="54"/>
      <c r="K1395" s="42"/>
      <c r="L1395" s="28"/>
    </row>
    <row r="1396" spans="1:12">
      <c r="A1396" s="22" t="s">
        <v>1154</v>
      </c>
      <c r="B1396" s="30"/>
      <c r="C1396" s="23" t="s">
        <v>685</v>
      </c>
      <c r="D1396" s="59">
        <v>0.05</v>
      </c>
      <c r="E1396" s="38">
        <f t="shared" ref="E1396:E1404" si="107">+G1396+I1396+K1396</f>
        <v>13645</v>
      </c>
      <c r="F1396" s="38">
        <f>+인건비!$D$6</f>
        <v>272915</v>
      </c>
      <c r="G1396" s="38">
        <f>TRUNC(D1396*F1396)</f>
        <v>13645</v>
      </c>
      <c r="H1396" s="53"/>
      <c r="I1396" s="53"/>
      <c r="J1396" s="53"/>
      <c r="K1396" s="53"/>
      <c r="L1396" s="23"/>
    </row>
    <row r="1397" spans="1:12">
      <c r="A1397" s="22" t="s">
        <v>1163</v>
      </c>
      <c r="B1397" s="30"/>
      <c r="C1397" s="23" t="s">
        <v>685</v>
      </c>
      <c r="D1397" s="32">
        <v>0.2</v>
      </c>
      <c r="E1397" s="38">
        <f t="shared" si="107"/>
        <v>42699</v>
      </c>
      <c r="F1397" s="38">
        <f>+인건비!$D$7</f>
        <v>213496</v>
      </c>
      <c r="G1397" s="38">
        <f>TRUNC(D1397*F1397)</f>
        <v>42699</v>
      </c>
      <c r="H1397" s="53"/>
      <c r="I1397" s="53"/>
      <c r="J1397" s="53"/>
      <c r="K1397" s="53"/>
      <c r="L1397" s="23"/>
    </row>
    <row r="1398" spans="1:12">
      <c r="A1398" s="22" t="s">
        <v>1181</v>
      </c>
      <c r="B1398" s="30"/>
      <c r="C1398" s="23" t="s">
        <v>685</v>
      </c>
      <c r="D1398" s="32">
        <f>+D1397</f>
        <v>0.2</v>
      </c>
      <c r="E1398" s="38">
        <f>+G1398+I1398+K1398</f>
        <v>47651</v>
      </c>
      <c r="F1398" s="38">
        <f>+인건비!$D$9</f>
        <v>238259</v>
      </c>
      <c r="G1398" s="38">
        <f>TRUNC(D1398*F1398)</f>
        <v>47651</v>
      </c>
      <c r="H1398" s="53"/>
      <c r="I1398" s="53"/>
      <c r="J1398" s="53"/>
      <c r="K1398" s="53"/>
      <c r="L1398" s="23"/>
    </row>
    <row r="1399" spans="1:12" ht="17.25" customHeight="1">
      <c r="A1399" s="22" t="s">
        <v>1187</v>
      </c>
      <c r="B1399" s="23"/>
      <c r="C1399" s="23" t="s">
        <v>685</v>
      </c>
      <c r="D1399" s="32">
        <v>0.4</v>
      </c>
      <c r="E1399" s="38">
        <f t="shared" si="107"/>
        <v>85688</v>
      </c>
      <c r="F1399" s="38"/>
      <c r="G1399" s="38"/>
      <c r="H1399" s="38"/>
      <c r="I1399" s="38"/>
      <c r="J1399" s="38">
        <f>+인건비!$E$18</f>
        <v>214222</v>
      </c>
      <c r="K1399" s="38">
        <f>TRUNC(D1399*J1399)</f>
        <v>85688</v>
      </c>
      <c r="L1399" s="23"/>
    </row>
    <row r="1400" spans="1:12" ht="17.25" customHeight="1">
      <c r="A1400" s="22" t="s">
        <v>771</v>
      </c>
      <c r="B1400" s="23"/>
      <c r="C1400" s="23" t="s">
        <v>665</v>
      </c>
      <c r="D1400" s="32">
        <v>1</v>
      </c>
      <c r="E1400" s="38">
        <f t="shared" si="107"/>
        <v>250000</v>
      </c>
      <c r="F1400" s="38"/>
      <c r="G1400" s="38"/>
      <c r="H1400" s="38">
        <f>+재료비!$K$234</f>
        <v>250000</v>
      </c>
      <c r="I1400" s="38">
        <f>TRUNC(D1400*H1400)</f>
        <v>250000</v>
      </c>
      <c r="J1400" s="38"/>
      <c r="K1400" s="38"/>
      <c r="L1400" s="23"/>
    </row>
    <row r="1401" spans="1:12" ht="17.25" customHeight="1">
      <c r="A1401" s="22" t="s">
        <v>1337</v>
      </c>
      <c r="B1401" s="23" t="s">
        <v>1328</v>
      </c>
      <c r="C1401" s="23" t="s">
        <v>671</v>
      </c>
      <c r="D1401" s="32"/>
      <c r="E1401" s="38">
        <f t="shared" si="107"/>
        <v>0</v>
      </c>
      <c r="F1401" s="38"/>
      <c r="G1401" s="38"/>
      <c r="H1401" s="38">
        <f>+재료비!$K$329</f>
        <v>3000</v>
      </c>
      <c r="I1401" s="38">
        <f>TRUNC(D1401*H1401)</f>
        <v>0</v>
      </c>
      <c r="J1401" s="38"/>
      <c r="K1401" s="38"/>
      <c r="L1401" s="30" t="s">
        <v>1274</v>
      </c>
    </row>
    <row r="1402" spans="1:12" ht="17.25" customHeight="1">
      <c r="A1402" s="22" t="s">
        <v>765</v>
      </c>
      <c r="B1402" s="23" t="s">
        <v>127</v>
      </c>
      <c r="C1402" s="23" t="s">
        <v>671</v>
      </c>
      <c r="D1402" s="32"/>
      <c r="E1402" s="38">
        <f t="shared" si="107"/>
        <v>0</v>
      </c>
      <c r="F1402" s="38"/>
      <c r="G1402" s="38"/>
      <c r="H1402" s="38">
        <f>+재료비!$K$333</f>
        <v>1270</v>
      </c>
      <c r="I1402" s="38">
        <f>TRUNC(D1402*H1402)</f>
        <v>0</v>
      </c>
      <c r="J1402" s="38"/>
      <c r="K1402" s="38"/>
      <c r="L1402" s="30" t="s">
        <v>1274</v>
      </c>
    </row>
    <row r="1403" spans="1:12" ht="17.25" customHeight="1">
      <c r="A1403" s="22" t="s">
        <v>668</v>
      </c>
      <c r="B1403" s="23" t="s">
        <v>1159</v>
      </c>
      <c r="C1403" s="23" t="s">
        <v>666</v>
      </c>
      <c r="D1403" s="32">
        <v>5</v>
      </c>
      <c r="E1403" s="38">
        <f t="shared" si="107"/>
        <v>12500</v>
      </c>
      <c r="F1403" s="38"/>
      <c r="G1403" s="38"/>
      <c r="H1403" s="38">
        <f>SUM(I1400:I1402)</f>
        <v>250000</v>
      </c>
      <c r="I1403" s="38">
        <f>TRUNC(D1403/100*H1403)</f>
        <v>12500</v>
      </c>
      <c r="J1403" s="38"/>
      <c r="K1403" s="38"/>
      <c r="L1403" s="23"/>
    </row>
    <row r="1404" spans="1:12" ht="17.25" customHeight="1">
      <c r="A1404" s="22" t="s">
        <v>1349</v>
      </c>
      <c r="B1404" s="23" t="s">
        <v>1173</v>
      </c>
      <c r="C1404" s="23" t="s">
        <v>666</v>
      </c>
      <c r="D1404" s="32">
        <v>3</v>
      </c>
      <c r="E1404" s="38">
        <f t="shared" si="107"/>
        <v>3119</v>
      </c>
      <c r="F1404" s="38"/>
      <c r="G1404" s="38"/>
      <c r="H1404" s="38"/>
      <c r="I1404" s="38"/>
      <c r="J1404" s="38">
        <f>SUM(G1396:G1403)</f>
        <v>103995</v>
      </c>
      <c r="K1404" s="38">
        <f>TRUNC(D1404/100*J1404)</f>
        <v>3119</v>
      </c>
      <c r="L1404" s="23"/>
    </row>
    <row r="1405" spans="1:12">
      <c r="A1405" s="22" t="s">
        <v>701</v>
      </c>
      <c r="B1405" s="23"/>
      <c r="C1405" s="23"/>
      <c r="D1405" s="32"/>
      <c r="E1405" s="38">
        <f>SUM(E1396:E1404)</f>
        <v>455302</v>
      </c>
      <c r="F1405" s="38"/>
      <c r="G1405" s="38">
        <f>SUM(G1396:G1404)</f>
        <v>103995</v>
      </c>
      <c r="H1405" s="38"/>
      <c r="I1405" s="38">
        <f>SUM(I1396:I1404)</f>
        <v>262500</v>
      </c>
      <c r="J1405" s="38"/>
      <c r="K1405" s="38">
        <f>SUM(K1396:K1404)</f>
        <v>88807</v>
      </c>
      <c r="L1405" s="29"/>
    </row>
    <row r="1406" spans="1:12">
      <c r="A1406" s="22"/>
      <c r="B1406" s="23"/>
      <c r="C1406" s="23"/>
      <c r="D1406" s="32"/>
      <c r="E1406" s="38"/>
      <c r="F1406" s="38"/>
      <c r="G1406" s="38"/>
      <c r="H1406" s="38"/>
      <c r="I1406" s="38"/>
      <c r="J1406" s="38"/>
      <c r="K1406" s="38"/>
      <c r="L1406" s="29"/>
    </row>
    <row r="1407" spans="1:12">
      <c r="A1407" s="39" t="s">
        <v>682</v>
      </c>
      <c r="B1407" s="33" t="s">
        <v>1164</v>
      </c>
      <c r="C1407" s="34"/>
      <c r="D1407" s="35">
        <f>+집계표!$G$2</f>
        <v>1.1000000000000001</v>
      </c>
      <c r="E1407" s="40">
        <f>(G1407+I1407+K1407)</f>
        <v>114394</v>
      </c>
      <c r="F1407" s="40"/>
      <c r="G1407" s="40"/>
      <c r="H1407" s="40"/>
      <c r="I1407" s="40"/>
      <c r="J1407" s="40">
        <f>+G1405</f>
        <v>103995</v>
      </c>
      <c r="K1407" s="40">
        <f>TRUNC(D1407*J1407)</f>
        <v>114394</v>
      </c>
      <c r="L1407" s="23"/>
    </row>
    <row r="1408" spans="1:12">
      <c r="A1408" s="39" t="s">
        <v>670</v>
      </c>
      <c r="B1408" s="33" t="s">
        <v>425</v>
      </c>
      <c r="C1408" s="34"/>
      <c r="D1408" s="35">
        <f>+집계표!$H$2</f>
        <v>0.2</v>
      </c>
      <c r="E1408" s="40">
        <f>(G1408+I1408+K1408)</f>
        <v>43677</v>
      </c>
      <c r="F1408" s="40"/>
      <c r="G1408" s="40"/>
      <c r="H1408" s="40"/>
      <c r="I1408" s="40"/>
      <c r="J1408" s="40">
        <f>+J1407+K1407</f>
        <v>218389</v>
      </c>
      <c r="K1408" s="40">
        <f>TRUNC(D1408*J1408)</f>
        <v>43677</v>
      </c>
      <c r="L1408" s="23"/>
    </row>
    <row r="1409" spans="1:12">
      <c r="A1409" s="39" t="s">
        <v>718</v>
      </c>
      <c r="B1409" s="33"/>
      <c r="C1409" s="34"/>
      <c r="D1409" s="36"/>
      <c r="E1409" s="40">
        <f>SUM(E1405:E1408)</f>
        <v>613373</v>
      </c>
      <c r="F1409" s="40"/>
      <c r="G1409" s="40">
        <f>SUM(G1405:G1408)</f>
        <v>103995</v>
      </c>
      <c r="H1409" s="40"/>
      <c r="I1409" s="40">
        <f>+I1405</f>
        <v>262500</v>
      </c>
      <c r="J1409" s="40"/>
      <c r="K1409" s="40">
        <f>SUM(K1405:K1408)</f>
        <v>246878</v>
      </c>
      <c r="L1409" s="23"/>
    </row>
    <row r="1410" spans="1:12" ht="17.25" customHeight="1">
      <c r="A1410" s="39"/>
      <c r="B1410" s="30"/>
      <c r="C1410" s="23"/>
      <c r="D1410" s="32"/>
      <c r="E1410" s="38"/>
      <c r="F1410" s="38"/>
      <c r="G1410" s="38"/>
      <c r="H1410" s="53"/>
      <c r="I1410" s="38"/>
      <c r="J1410" s="38"/>
      <c r="K1410" s="38"/>
      <c r="L1410" s="23"/>
    </row>
    <row r="1411" spans="1:12" ht="17.25" customHeight="1">
      <c r="A1411" s="41" t="s">
        <v>460</v>
      </c>
      <c r="B1411" s="37"/>
      <c r="C1411" s="23"/>
      <c r="D1411" s="23"/>
      <c r="E1411" s="42"/>
      <c r="F1411" s="54"/>
      <c r="G1411" s="42"/>
      <c r="H1411" s="54"/>
      <c r="I1411" s="42"/>
      <c r="J1411" s="54"/>
      <c r="K1411" s="42"/>
      <c r="L1411" s="28"/>
    </row>
    <row r="1412" spans="1:12">
      <c r="A1412" s="22" t="s">
        <v>1154</v>
      </c>
      <c r="B1412" s="30"/>
      <c r="C1412" s="23" t="s">
        <v>685</v>
      </c>
      <c r="D1412" s="59">
        <v>0.05</v>
      </c>
      <c r="E1412" s="38">
        <f t="shared" ref="E1412:E1420" si="108">+G1412+I1412+K1412</f>
        <v>13645</v>
      </c>
      <c r="F1412" s="38">
        <f>+인건비!$D$6</f>
        <v>272915</v>
      </c>
      <c r="G1412" s="38">
        <f>TRUNC(D1412*F1412)</f>
        <v>13645</v>
      </c>
      <c r="H1412" s="53"/>
      <c r="I1412" s="53"/>
      <c r="J1412" s="53"/>
      <c r="K1412" s="53"/>
      <c r="L1412" s="23"/>
    </row>
    <row r="1413" spans="1:12">
      <c r="A1413" s="22" t="s">
        <v>1163</v>
      </c>
      <c r="B1413" s="30"/>
      <c r="C1413" s="23" t="s">
        <v>685</v>
      </c>
      <c r="D1413" s="32">
        <v>0.3</v>
      </c>
      <c r="E1413" s="38">
        <f t="shared" si="108"/>
        <v>64048</v>
      </c>
      <c r="F1413" s="38">
        <f>+인건비!$D$7</f>
        <v>213496</v>
      </c>
      <c r="G1413" s="38">
        <f>TRUNC(D1413*F1413)</f>
        <v>64048</v>
      </c>
      <c r="H1413" s="53"/>
      <c r="I1413" s="53"/>
      <c r="J1413" s="53"/>
      <c r="K1413" s="53"/>
      <c r="L1413" s="23"/>
    </row>
    <row r="1414" spans="1:12">
      <c r="A1414" s="22" t="s">
        <v>1181</v>
      </c>
      <c r="B1414" s="30"/>
      <c r="C1414" s="23" t="s">
        <v>685</v>
      </c>
      <c r="D1414" s="32">
        <v>0.3</v>
      </c>
      <c r="E1414" s="38">
        <f>+G1414+I1414+K1414</f>
        <v>71477</v>
      </c>
      <c r="F1414" s="38">
        <f>+인건비!$D$9</f>
        <v>238259</v>
      </c>
      <c r="G1414" s="38">
        <f>TRUNC(D1414*F1414)</f>
        <v>71477</v>
      </c>
      <c r="H1414" s="53"/>
      <c r="I1414" s="53"/>
      <c r="J1414" s="53"/>
      <c r="K1414" s="53"/>
      <c r="L1414" s="23"/>
    </row>
    <row r="1415" spans="1:12">
      <c r="A1415" s="22" t="s">
        <v>1167</v>
      </c>
      <c r="B1415" s="30"/>
      <c r="C1415" s="23" t="s">
        <v>685</v>
      </c>
      <c r="D1415" s="32">
        <v>0.6</v>
      </c>
      <c r="E1415" s="38">
        <f>+G1415+I1415+K1415</f>
        <v>116417</v>
      </c>
      <c r="F1415" s="38">
        <f>+인건비!$D$10</f>
        <v>194029</v>
      </c>
      <c r="G1415" s="38">
        <f>TRUNC(D1415*F1415)</f>
        <v>116417</v>
      </c>
      <c r="H1415" s="53"/>
      <c r="I1415" s="53"/>
      <c r="J1415" s="53"/>
      <c r="K1415" s="53"/>
      <c r="L1415" s="23"/>
    </row>
    <row r="1416" spans="1:12" ht="17.25" customHeight="1">
      <c r="A1416" s="22" t="s">
        <v>557</v>
      </c>
      <c r="B1416" s="23" t="s">
        <v>755</v>
      </c>
      <c r="C1416" s="23" t="s">
        <v>665</v>
      </c>
      <c r="D1416" s="32">
        <v>1</v>
      </c>
      <c r="E1416" s="38">
        <f t="shared" si="108"/>
        <v>1500000</v>
      </c>
      <c r="F1416" s="38"/>
      <c r="G1416" s="38"/>
      <c r="H1416" s="38">
        <f>+재료비!$K$236</f>
        <v>1500000</v>
      </c>
      <c r="I1416" s="38">
        <f>TRUNC(D1416*H1416)</f>
        <v>1500000</v>
      </c>
      <c r="J1416" s="38"/>
      <c r="K1416" s="38"/>
      <c r="L1416" s="23"/>
    </row>
    <row r="1417" spans="1:12" ht="17.25" customHeight="1">
      <c r="A1417" s="22" t="s">
        <v>1337</v>
      </c>
      <c r="B1417" s="23" t="s">
        <v>1328</v>
      </c>
      <c r="C1417" s="23" t="s">
        <v>671</v>
      </c>
      <c r="D1417" s="32"/>
      <c r="E1417" s="38">
        <f t="shared" si="108"/>
        <v>0</v>
      </c>
      <c r="F1417" s="38"/>
      <c r="G1417" s="38"/>
      <c r="H1417" s="38">
        <f>+재료비!$K$329</f>
        <v>3000</v>
      </c>
      <c r="I1417" s="38">
        <f>TRUNC(D1417*H1417)</f>
        <v>0</v>
      </c>
      <c r="J1417" s="38"/>
      <c r="K1417" s="38"/>
      <c r="L1417" s="30" t="s">
        <v>1274</v>
      </c>
    </row>
    <row r="1418" spans="1:12" ht="17.25" customHeight="1">
      <c r="A1418" s="22" t="s">
        <v>765</v>
      </c>
      <c r="B1418" s="23" t="s">
        <v>135</v>
      </c>
      <c r="C1418" s="23" t="s">
        <v>671</v>
      </c>
      <c r="D1418" s="32"/>
      <c r="E1418" s="38">
        <f t="shared" si="108"/>
        <v>0</v>
      </c>
      <c r="F1418" s="38"/>
      <c r="G1418" s="38"/>
      <c r="H1418" s="38">
        <f>+재료비!$K$334</f>
        <v>3090</v>
      </c>
      <c r="I1418" s="38">
        <f>TRUNC(D1418*H1418)</f>
        <v>0</v>
      </c>
      <c r="J1418" s="38"/>
      <c r="K1418" s="38"/>
      <c r="L1418" s="30" t="s">
        <v>1274</v>
      </c>
    </row>
    <row r="1419" spans="1:12" ht="17.25" customHeight="1">
      <c r="A1419" s="22" t="s">
        <v>668</v>
      </c>
      <c r="B1419" s="23" t="s">
        <v>1159</v>
      </c>
      <c r="C1419" s="23" t="s">
        <v>666</v>
      </c>
      <c r="D1419" s="32">
        <v>5</v>
      </c>
      <c r="E1419" s="38">
        <f t="shared" si="108"/>
        <v>75000</v>
      </c>
      <c r="F1419" s="38"/>
      <c r="G1419" s="38"/>
      <c r="H1419" s="38">
        <f>SUM(I1416:I1418)</f>
        <v>1500000</v>
      </c>
      <c r="I1419" s="38">
        <f>TRUNC(D1419/100*H1419)</f>
        <v>75000</v>
      </c>
      <c r="J1419" s="38"/>
      <c r="K1419" s="38"/>
      <c r="L1419" s="23"/>
    </row>
    <row r="1420" spans="1:12" ht="17.25" customHeight="1">
      <c r="A1420" s="22" t="s">
        <v>1349</v>
      </c>
      <c r="B1420" s="23" t="s">
        <v>1173</v>
      </c>
      <c r="C1420" s="23" t="s">
        <v>666</v>
      </c>
      <c r="D1420" s="32">
        <v>3</v>
      </c>
      <c r="E1420" s="38">
        <f t="shared" si="108"/>
        <v>7967</v>
      </c>
      <c r="F1420" s="38"/>
      <c r="G1420" s="38"/>
      <c r="H1420" s="38"/>
      <c r="I1420" s="38"/>
      <c r="J1420" s="38">
        <f>SUM(G1412:G1419)</f>
        <v>265587</v>
      </c>
      <c r="K1420" s="38">
        <f>TRUNC(D1420/100*J1420)</f>
        <v>7967</v>
      </c>
      <c r="L1420" s="23"/>
    </row>
    <row r="1421" spans="1:12">
      <c r="A1421" s="22" t="s">
        <v>701</v>
      </c>
      <c r="B1421" s="23"/>
      <c r="C1421" s="23"/>
      <c r="D1421" s="32"/>
      <c r="E1421" s="38">
        <f>SUM(E1412:E1420)</f>
        <v>1848554</v>
      </c>
      <c r="F1421" s="38"/>
      <c r="G1421" s="38">
        <f>SUM(G1412:G1420)</f>
        <v>265587</v>
      </c>
      <c r="H1421" s="38"/>
      <c r="I1421" s="38">
        <f>SUM(I1412:I1420)</f>
        <v>1575000</v>
      </c>
      <c r="J1421" s="38"/>
      <c r="K1421" s="38">
        <f>SUM(K1412:K1420)</f>
        <v>7967</v>
      </c>
      <c r="L1421" s="29"/>
    </row>
    <row r="1422" spans="1:12">
      <c r="A1422" s="22"/>
      <c r="B1422" s="23"/>
      <c r="C1422" s="23"/>
      <c r="D1422" s="32"/>
      <c r="E1422" s="38"/>
      <c r="F1422" s="38"/>
      <c r="G1422" s="38"/>
      <c r="H1422" s="38"/>
      <c r="I1422" s="38"/>
      <c r="J1422" s="38"/>
      <c r="K1422" s="38"/>
      <c r="L1422" s="29"/>
    </row>
    <row r="1423" spans="1:12">
      <c r="A1423" s="39" t="s">
        <v>682</v>
      </c>
      <c r="B1423" s="33" t="s">
        <v>1164</v>
      </c>
      <c r="C1423" s="34"/>
      <c r="D1423" s="35">
        <f>+집계표!$G$2</f>
        <v>1.1000000000000001</v>
      </c>
      <c r="E1423" s="40">
        <f>(G1423+I1423+K1423)</f>
        <v>292145</v>
      </c>
      <c r="F1423" s="40"/>
      <c r="G1423" s="40"/>
      <c r="H1423" s="40"/>
      <c r="I1423" s="40"/>
      <c r="J1423" s="40">
        <f>+G1421</f>
        <v>265587</v>
      </c>
      <c r="K1423" s="40">
        <f>TRUNC(D1423*J1423)</f>
        <v>292145</v>
      </c>
      <c r="L1423" s="23"/>
    </row>
    <row r="1424" spans="1:12">
      <c r="A1424" s="39" t="s">
        <v>670</v>
      </c>
      <c r="B1424" s="33" t="s">
        <v>425</v>
      </c>
      <c r="C1424" s="34"/>
      <c r="D1424" s="35">
        <f>+집계표!$H$2</f>
        <v>0.2</v>
      </c>
      <c r="E1424" s="40">
        <f>(G1424+I1424+K1424)</f>
        <v>111546</v>
      </c>
      <c r="F1424" s="40"/>
      <c r="G1424" s="40"/>
      <c r="H1424" s="40"/>
      <c r="I1424" s="40"/>
      <c r="J1424" s="40">
        <f>+J1423+K1423</f>
        <v>557732</v>
      </c>
      <c r="K1424" s="40">
        <f>TRUNC(D1424*J1424)</f>
        <v>111546</v>
      </c>
      <c r="L1424" s="23"/>
    </row>
    <row r="1425" spans="1:12">
      <c r="A1425" s="39" t="s">
        <v>718</v>
      </c>
      <c r="B1425" s="33"/>
      <c r="C1425" s="34"/>
      <c r="D1425" s="36"/>
      <c r="E1425" s="40">
        <f>SUM(E1421:E1424)</f>
        <v>2252245</v>
      </c>
      <c r="F1425" s="40"/>
      <c r="G1425" s="40">
        <f>SUM(G1421:G1424)</f>
        <v>265587</v>
      </c>
      <c r="H1425" s="40"/>
      <c r="I1425" s="40">
        <f>+I1421</f>
        <v>1575000</v>
      </c>
      <c r="J1425" s="40"/>
      <c r="K1425" s="40">
        <f>SUM(K1421:K1424)</f>
        <v>411658</v>
      </c>
      <c r="L1425" s="23"/>
    </row>
    <row r="1426" spans="1:12" ht="17.25" customHeight="1">
      <c r="A1426" s="39"/>
      <c r="B1426" s="30"/>
      <c r="C1426" s="23"/>
      <c r="D1426" s="32"/>
      <c r="E1426" s="38"/>
      <c r="F1426" s="38"/>
      <c r="G1426" s="38"/>
      <c r="H1426" s="53"/>
      <c r="I1426" s="38"/>
      <c r="J1426" s="38"/>
      <c r="K1426" s="38"/>
      <c r="L1426" s="23"/>
    </row>
    <row r="1427" spans="1:12" ht="17.25" customHeight="1">
      <c r="A1427" s="41" t="s">
        <v>255</v>
      </c>
      <c r="B1427" s="37"/>
      <c r="C1427" s="23"/>
      <c r="D1427" s="23"/>
      <c r="E1427" s="42"/>
      <c r="F1427" s="54"/>
      <c r="G1427" s="42"/>
      <c r="H1427" s="54"/>
      <c r="I1427" s="42"/>
      <c r="J1427" s="54"/>
      <c r="K1427" s="42"/>
      <c r="L1427" s="28"/>
    </row>
    <row r="1428" spans="1:12">
      <c r="A1428" s="22" t="s">
        <v>1154</v>
      </c>
      <c r="B1428" s="30"/>
      <c r="C1428" s="23" t="s">
        <v>685</v>
      </c>
      <c r="D1428" s="59">
        <v>0.03</v>
      </c>
      <c r="E1428" s="38">
        <f t="shared" ref="E1428:E1433" si="109">+G1428+I1428+K1428</f>
        <v>8187</v>
      </c>
      <c r="F1428" s="38">
        <f>+인건비!$D$6</f>
        <v>272915</v>
      </c>
      <c r="G1428" s="38">
        <f>TRUNC(D1428*F1428)</f>
        <v>8187</v>
      </c>
      <c r="H1428" s="53"/>
      <c r="I1428" s="53"/>
      <c r="J1428" s="53"/>
      <c r="K1428" s="53"/>
      <c r="L1428" s="23"/>
    </row>
    <row r="1429" spans="1:12">
      <c r="A1429" s="22" t="s">
        <v>1163</v>
      </c>
      <c r="B1429" s="30"/>
      <c r="C1429" s="23" t="s">
        <v>685</v>
      </c>
      <c r="D1429" s="32">
        <v>0.1</v>
      </c>
      <c r="E1429" s="38">
        <f t="shared" si="109"/>
        <v>21349</v>
      </c>
      <c r="F1429" s="38">
        <f>+인건비!$D$7</f>
        <v>213496</v>
      </c>
      <c r="G1429" s="38">
        <f>TRUNC(D1429*F1429)</f>
        <v>21349</v>
      </c>
      <c r="H1429" s="53"/>
      <c r="I1429" s="53"/>
      <c r="J1429" s="53"/>
      <c r="K1429" s="53"/>
      <c r="L1429" s="23"/>
    </row>
    <row r="1430" spans="1:12">
      <c r="A1430" s="22" t="s">
        <v>1167</v>
      </c>
      <c r="B1430" s="30"/>
      <c r="C1430" s="23" t="s">
        <v>685</v>
      </c>
      <c r="D1430" s="32">
        <v>0.2</v>
      </c>
      <c r="E1430" s="38">
        <f t="shared" si="109"/>
        <v>38805</v>
      </c>
      <c r="F1430" s="38">
        <f>+인건비!$D$10</f>
        <v>194029</v>
      </c>
      <c r="G1430" s="38">
        <f>TRUNC(D1430*F1430)</f>
        <v>38805</v>
      </c>
      <c r="H1430" s="53"/>
      <c r="I1430" s="53"/>
      <c r="J1430" s="53"/>
      <c r="K1430" s="53"/>
      <c r="L1430" s="23"/>
    </row>
    <row r="1431" spans="1:12" ht="17.25" customHeight="1">
      <c r="A1431" s="22" t="s">
        <v>554</v>
      </c>
      <c r="B1431" s="23" t="s">
        <v>555</v>
      </c>
      <c r="C1431" s="23" t="s">
        <v>665</v>
      </c>
      <c r="D1431" s="32">
        <v>1</v>
      </c>
      <c r="E1431" s="38">
        <f t="shared" si="109"/>
        <v>60000</v>
      </c>
      <c r="F1431" s="38"/>
      <c r="G1431" s="38"/>
      <c r="H1431" s="38">
        <f>+재료비!$K$238</f>
        <v>60000</v>
      </c>
      <c r="I1431" s="38">
        <f>TRUNC(D1431*H1431)</f>
        <v>60000</v>
      </c>
      <c r="J1431" s="38"/>
      <c r="K1431" s="38"/>
      <c r="L1431" s="23"/>
    </row>
    <row r="1432" spans="1:12" ht="17.25" customHeight="1">
      <c r="A1432" s="22" t="s">
        <v>668</v>
      </c>
      <c r="B1432" s="23" t="s">
        <v>1159</v>
      </c>
      <c r="C1432" s="23" t="s">
        <v>666</v>
      </c>
      <c r="D1432" s="32">
        <v>5</v>
      </c>
      <c r="E1432" s="38">
        <f t="shared" si="109"/>
        <v>3000</v>
      </c>
      <c r="F1432" s="38"/>
      <c r="G1432" s="38"/>
      <c r="H1432" s="38">
        <f>SUM(I1429:I1431)</f>
        <v>60000</v>
      </c>
      <c r="I1432" s="38">
        <f>TRUNC(D1432/100*H1432)</f>
        <v>3000</v>
      </c>
      <c r="J1432" s="38"/>
      <c r="K1432" s="38"/>
      <c r="L1432" s="23"/>
    </row>
    <row r="1433" spans="1:12" ht="17.25" customHeight="1">
      <c r="A1433" s="22" t="s">
        <v>1349</v>
      </c>
      <c r="B1433" s="23" t="s">
        <v>1173</v>
      </c>
      <c r="C1433" s="23" t="s">
        <v>666</v>
      </c>
      <c r="D1433" s="32">
        <v>1</v>
      </c>
      <c r="E1433" s="38">
        <f t="shared" si="109"/>
        <v>683</v>
      </c>
      <c r="F1433" s="38"/>
      <c r="G1433" s="38"/>
      <c r="H1433" s="38"/>
      <c r="I1433" s="38"/>
      <c r="J1433" s="38">
        <f>SUM(G1428:G1431)</f>
        <v>68341</v>
      </c>
      <c r="K1433" s="38">
        <f>TRUNC(D1433/100*J1433)</f>
        <v>683</v>
      </c>
      <c r="L1433" s="95"/>
    </row>
    <row r="1434" spans="1:12">
      <c r="A1434" s="22" t="s">
        <v>701</v>
      </c>
      <c r="B1434" s="23"/>
      <c r="C1434" s="23"/>
      <c r="D1434" s="32"/>
      <c r="E1434" s="38">
        <f>SUM(E1428:E1433)</f>
        <v>132024</v>
      </c>
      <c r="F1434" s="38"/>
      <c r="G1434" s="38">
        <f>SUM(G1428:G1433)</f>
        <v>68341</v>
      </c>
      <c r="H1434" s="38"/>
      <c r="I1434" s="38">
        <f>SUM(I1428:I1433)</f>
        <v>63000</v>
      </c>
      <c r="J1434" s="38"/>
      <c r="K1434" s="38">
        <f>SUM(K1428:K1433)</f>
        <v>683</v>
      </c>
      <c r="L1434" s="29"/>
    </row>
    <row r="1435" spans="1:12">
      <c r="A1435" s="22"/>
      <c r="B1435" s="23"/>
      <c r="C1435" s="23"/>
      <c r="D1435" s="32"/>
      <c r="E1435" s="38"/>
      <c r="F1435" s="38"/>
      <c r="G1435" s="38"/>
      <c r="H1435" s="38"/>
      <c r="I1435" s="38"/>
      <c r="J1435" s="38"/>
      <c r="K1435" s="38"/>
      <c r="L1435" s="29"/>
    </row>
    <row r="1436" spans="1:12">
      <c r="A1436" s="39" t="s">
        <v>682</v>
      </c>
      <c r="B1436" s="33" t="s">
        <v>1164</v>
      </c>
      <c r="C1436" s="34"/>
      <c r="D1436" s="35">
        <f>+집계표!$G$2</f>
        <v>1.1000000000000001</v>
      </c>
      <c r="E1436" s="40">
        <f>(G1436+I1436+K1436)</f>
        <v>75175</v>
      </c>
      <c r="F1436" s="40"/>
      <c r="G1436" s="40"/>
      <c r="H1436" s="40"/>
      <c r="I1436" s="40"/>
      <c r="J1436" s="40">
        <f>+G1434</f>
        <v>68341</v>
      </c>
      <c r="K1436" s="40">
        <f>TRUNC(D1436*J1436)</f>
        <v>75175</v>
      </c>
      <c r="L1436" s="23"/>
    </row>
    <row r="1437" spans="1:12">
      <c r="A1437" s="39" t="s">
        <v>670</v>
      </c>
      <c r="B1437" s="33" t="s">
        <v>425</v>
      </c>
      <c r="C1437" s="34"/>
      <c r="D1437" s="35">
        <f>+집계표!$H$2</f>
        <v>0.2</v>
      </c>
      <c r="E1437" s="40">
        <f>(G1437+I1437+K1437)</f>
        <v>28703</v>
      </c>
      <c r="F1437" s="40"/>
      <c r="G1437" s="40"/>
      <c r="H1437" s="40"/>
      <c r="I1437" s="40"/>
      <c r="J1437" s="40">
        <f>+J1436+K1436</f>
        <v>143516</v>
      </c>
      <c r="K1437" s="40">
        <f>TRUNC(D1437*J1437)</f>
        <v>28703</v>
      </c>
      <c r="L1437" s="23"/>
    </row>
    <row r="1438" spans="1:12">
      <c r="A1438" s="39" t="s">
        <v>718</v>
      </c>
      <c r="B1438" s="33"/>
      <c r="C1438" s="34"/>
      <c r="D1438" s="36"/>
      <c r="E1438" s="40">
        <f>SUM(E1434:E1437)</f>
        <v>235902</v>
      </c>
      <c r="F1438" s="40"/>
      <c r="G1438" s="40">
        <f>SUM(G1434:G1437)</f>
        <v>68341</v>
      </c>
      <c r="H1438" s="40"/>
      <c r="I1438" s="40">
        <f>+I1434</f>
        <v>63000</v>
      </c>
      <c r="J1438" s="40"/>
      <c r="K1438" s="40">
        <f>SUM(K1434:K1437)</f>
        <v>104561</v>
      </c>
      <c r="L1438" s="23"/>
    </row>
    <row r="1439" spans="1:12" ht="17.25" customHeight="1">
      <c r="A1439" s="39"/>
      <c r="B1439" s="30"/>
      <c r="C1439" s="23"/>
      <c r="D1439" s="32"/>
      <c r="E1439" s="38"/>
      <c r="F1439" s="38"/>
      <c r="G1439" s="38"/>
      <c r="H1439" s="53"/>
      <c r="I1439" s="38"/>
      <c r="J1439" s="38"/>
      <c r="K1439" s="38"/>
      <c r="L1439" s="23"/>
    </row>
    <row r="1440" spans="1:12" ht="17.25" customHeight="1">
      <c r="A1440" s="41" t="s">
        <v>260</v>
      </c>
      <c r="B1440" s="37"/>
      <c r="C1440" s="23"/>
      <c r="D1440" s="23"/>
      <c r="E1440" s="42"/>
      <c r="F1440" s="54"/>
      <c r="G1440" s="42"/>
      <c r="H1440" s="54"/>
      <c r="I1440" s="42"/>
      <c r="J1440" s="54"/>
      <c r="K1440" s="42"/>
      <c r="L1440" s="28"/>
    </row>
    <row r="1441" spans="1:12">
      <c r="A1441" s="22" t="s">
        <v>1154</v>
      </c>
      <c r="B1441" s="30"/>
      <c r="C1441" s="23" t="s">
        <v>685</v>
      </c>
      <c r="D1441" s="59">
        <v>0.06</v>
      </c>
      <c r="E1441" s="38">
        <f t="shared" ref="E1441:E1448" si="110">+G1441+I1441+K1441</f>
        <v>16374</v>
      </c>
      <c r="F1441" s="38">
        <f>+인건비!$D$6</f>
        <v>272915</v>
      </c>
      <c r="G1441" s="38">
        <f>TRUNC(D1441*F1441)</f>
        <v>16374</v>
      </c>
      <c r="H1441" s="53"/>
      <c r="I1441" s="53"/>
      <c r="J1441" s="53"/>
      <c r="K1441" s="53"/>
      <c r="L1441" s="23"/>
    </row>
    <row r="1442" spans="1:12">
      <c r="A1442" s="22" t="s">
        <v>1163</v>
      </c>
      <c r="B1442" s="30"/>
      <c r="C1442" s="23" t="s">
        <v>685</v>
      </c>
      <c r="D1442" s="32">
        <v>0.5</v>
      </c>
      <c r="E1442" s="38">
        <f t="shared" si="110"/>
        <v>106748</v>
      </c>
      <c r="F1442" s="38">
        <f>+인건비!$D$7</f>
        <v>213496</v>
      </c>
      <c r="G1442" s="38">
        <f>TRUNC(D1442*F1442)</f>
        <v>106748</v>
      </c>
      <c r="H1442" s="53"/>
      <c r="I1442" s="53"/>
      <c r="J1442" s="53"/>
      <c r="K1442" s="53"/>
      <c r="L1442" s="23"/>
    </row>
    <row r="1443" spans="1:12">
      <c r="A1443" s="22" t="s">
        <v>1167</v>
      </c>
      <c r="B1443" s="30"/>
      <c r="C1443" s="23" t="s">
        <v>685</v>
      </c>
      <c r="D1443" s="32">
        <v>1</v>
      </c>
      <c r="E1443" s="38">
        <f>+G1443+I1443+K1443</f>
        <v>194029</v>
      </c>
      <c r="F1443" s="38">
        <f>+인건비!$D$10</f>
        <v>194029</v>
      </c>
      <c r="G1443" s="38">
        <f>TRUNC(D1443*F1443)</f>
        <v>194029</v>
      </c>
      <c r="H1443" s="53"/>
      <c r="I1443" s="53"/>
      <c r="J1443" s="53"/>
      <c r="K1443" s="53"/>
      <c r="L1443" s="23"/>
    </row>
    <row r="1444" spans="1:12" ht="17.25" customHeight="1">
      <c r="A1444" s="22" t="s">
        <v>557</v>
      </c>
      <c r="B1444" s="23" t="s">
        <v>753</v>
      </c>
      <c r="C1444" s="23" t="s">
        <v>665</v>
      </c>
      <c r="D1444" s="32">
        <v>1</v>
      </c>
      <c r="E1444" s="38">
        <f t="shared" si="110"/>
        <v>950000</v>
      </c>
      <c r="F1444" s="38"/>
      <c r="G1444" s="38"/>
      <c r="H1444" s="38">
        <f>+재료비!$K$237</f>
        <v>950000</v>
      </c>
      <c r="I1444" s="38">
        <f>TRUNC(D1444*H1444)</f>
        <v>950000</v>
      </c>
      <c r="J1444" s="38"/>
      <c r="K1444" s="38"/>
      <c r="L1444" s="23"/>
    </row>
    <row r="1445" spans="1:12" ht="17.25" customHeight="1">
      <c r="A1445" s="22" t="s">
        <v>1337</v>
      </c>
      <c r="B1445" s="23" t="s">
        <v>1328</v>
      </c>
      <c r="C1445" s="23" t="s">
        <v>671</v>
      </c>
      <c r="D1445" s="32"/>
      <c r="E1445" s="38">
        <f t="shared" si="110"/>
        <v>0</v>
      </c>
      <c r="F1445" s="38"/>
      <c r="G1445" s="38"/>
      <c r="H1445" s="38">
        <f>+재료비!$K$329</f>
        <v>3000</v>
      </c>
      <c r="I1445" s="38">
        <f>TRUNC(D1445*H1445)</f>
        <v>0</v>
      </c>
      <c r="J1445" s="38"/>
      <c r="K1445" s="38"/>
      <c r="L1445" s="30" t="s">
        <v>1274</v>
      </c>
    </row>
    <row r="1446" spans="1:12" ht="17.25" customHeight="1">
      <c r="A1446" s="22" t="s">
        <v>765</v>
      </c>
      <c r="B1446" s="23" t="s">
        <v>135</v>
      </c>
      <c r="C1446" s="23" t="s">
        <v>671</v>
      </c>
      <c r="D1446" s="32"/>
      <c r="E1446" s="38">
        <f t="shared" si="110"/>
        <v>0</v>
      </c>
      <c r="F1446" s="38"/>
      <c r="G1446" s="38"/>
      <c r="H1446" s="38">
        <f>+재료비!$K$334</f>
        <v>3090</v>
      </c>
      <c r="I1446" s="38">
        <f>TRUNC(D1446*H1446)</f>
        <v>0</v>
      </c>
      <c r="J1446" s="38"/>
      <c r="K1446" s="38"/>
      <c r="L1446" s="30" t="s">
        <v>1274</v>
      </c>
    </row>
    <row r="1447" spans="1:12" ht="17.25" customHeight="1">
      <c r="A1447" s="22" t="s">
        <v>668</v>
      </c>
      <c r="B1447" s="23" t="s">
        <v>1159</v>
      </c>
      <c r="C1447" s="23" t="s">
        <v>666</v>
      </c>
      <c r="D1447" s="32">
        <v>5</v>
      </c>
      <c r="E1447" s="38">
        <f t="shared" si="110"/>
        <v>47500</v>
      </c>
      <c r="F1447" s="38"/>
      <c r="G1447" s="38"/>
      <c r="H1447" s="38">
        <f>SUM(I1444:I1446)</f>
        <v>950000</v>
      </c>
      <c r="I1447" s="38">
        <f>TRUNC(D1447/100*H1447)</f>
        <v>47500</v>
      </c>
      <c r="J1447" s="38"/>
      <c r="K1447" s="38"/>
      <c r="L1447" s="23"/>
    </row>
    <row r="1448" spans="1:12" ht="17.25" customHeight="1">
      <c r="A1448" s="22" t="s">
        <v>1349</v>
      </c>
      <c r="B1448" s="23" t="s">
        <v>1173</v>
      </c>
      <c r="C1448" s="23" t="s">
        <v>666</v>
      </c>
      <c r="D1448" s="32">
        <v>1</v>
      </c>
      <c r="E1448" s="38">
        <f t="shared" si="110"/>
        <v>3171</v>
      </c>
      <c r="F1448" s="38"/>
      <c r="G1448" s="38"/>
      <c r="H1448" s="38"/>
      <c r="I1448" s="38"/>
      <c r="J1448" s="38">
        <f>SUM(G1441:G1444)</f>
        <v>317151</v>
      </c>
      <c r="K1448" s="38">
        <f>TRUNC(D1448/100*J1448)</f>
        <v>3171</v>
      </c>
      <c r="L1448" s="23"/>
    </row>
    <row r="1449" spans="1:12">
      <c r="A1449" s="22" t="s">
        <v>701</v>
      </c>
      <c r="B1449" s="23"/>
      <c r="C1449" s="23"/>
      <c r="D1449" s="59"/>
      <c r="E1449" s="38">
        <f>SUM(E1441:E1448)</f>
        <v>1317822</v>
      </c>
      <c r="F1449" s="38"/>
      <c r="G1449" s="38">
        <f>SUM(G1441:G1448)</f>
        <v>317151</v>
      </c>
      <c r="H1449" s="38"/>
      <c r="I1449" s="38">
        <f>SUM(I1441:I1448)</f>
        <v>997500</v>
      </c>
      <c r="J1449" s="38"/>
      <c r="K1449" s="38">
        <f>SUM(K1441:K1448)</f>
        <v>3171</v>
      </c>
      <c r="L1449" s="29"/>
    </row>
    <row r="1450" spans="1:12">
      <c r="A1450" s="22"/>
      <c r="B1450" s="23"/>
      <c r="C1450" s="23"/>
      <c r="D1450" s="32"/>
      <c r="E1450" s="38"/>
      <c r="F1450" s="38"/>
      <c r="G1450" s="38"/>
      <c r="H1450" s="38"/>
      <c r="I1450" s="38"/>
      <c r="J1450" s="38"/>
      <c r="K1450" s="38"/>
      <c r="L1450" s="29"/>
    </row>
    <row r="1451" spans="1:12">
      <c r="A1451" s="39" t="s">
        <v>682</v>
      </c>
      <c r="B1451" s="33" t="s">
        <v>1164</v>
      </c>
      <c r="C1451" s="34"/>
      <c r="D1451" s="35">
        <f>+집계표!$G$2</f>
        <v>1.1000000000000001</v>
      </c>
      <c r="E1451" s="40">
        <f>(G1451+I1451+K1451)</f>
        <v>348866</v>
      </c>
      <c r="F1451" s="40"/>
      <c r="G1451" s="40"/>
      <c r="H1451" s="40"/>
      <c r="I1451" s="40"/>
      <c r="J1451" s="40">
        <f>+G1449</f>
        <v>317151</v>
      </c>
      <c r="K1451" s="40">
        <f>TRUNC(D1451*J1451)</f>
        <v>348866</v>
      </c>
      <c r="L1451" s="23"/>
    </row>
    <row r="1452" spans="1:12">
      <c r="A1452" s="39" t="s">
        <v>670</v>
      </c>
      <c r="B1452" s="33" t="s">
        <v>425</v>
      </c>
      <c r="C1452" s="34"/>
      <c r="D1452" s="35">
        <f>+집계표!$H$2</f>
        <v>0.2</v>
      </c>
      <c r="E1452" s="40">
        <f>(G1452+I1452+K1452)</f>
        <v>133203</v>
      </c>
      <c r="F1452" s="40"/>
      <c r="G1452" s="40"/>
      <c r="H1452" s="40"/>
      <c r="I1452" s="40"/>
      <c r="J1452" s="40">
        <f>+J1451+K1451</f>
        <v>666017</v>
      </c>
      <c r="K1452" s="40">
        <f>TRUNC(D1452*J1452)</f>
        <v>133203</v>
      </c>
      <c r="L1452" s="23"/>
    </row>
    <row r="1453" spans="1:12">
      <c r="A1453" s="39" t="s">
        <v>718</v>
      </c>
      <c r="B1453" s="33"/>
      <c r="C1453" s="34"/>
      <c r="D1453" s="36"/>
      <c r="E1453" s="40">
        <f>SUM(E1449:E1452)</f>
        <v>1799891</v>
      </c>
      <c r="F1453" s="40"/>
      <c r="G1453" s="40">
        <f>SUM(G1449:G1452)</f>
        <v>317151</v>
      </c>
      <c r="H1453" s="40"/>
      <c r="I1453" s="40">
        <f>+I1449</f>
        <v>997500</v>
      </c>
      <c r="J1453" s="40"/>
      <c r="K1453" s="40">
        <f>SUM(K1449:K1452)</f>
        <v>485240</v>
      </c>
      <c r="L1453" s="23"/>
    </row>
    <row r="1454" spans="1:12" ht="17.25" customHeight="1">
      <c r="A1454" s="39"/>
      <c r="B1454" s="30"/>
      <c r="C1454" s="23"/>
      <c r="D1454" s="32"/>
      <c r="E1454" s="38"/>
      <c r="F1454" s="38"/>
      <c r="G1454" s="38"/>
      <c r="H1454" s="53"/>
      <c r="I1454" s="38"/>
      <c r="J1454" s="38"/>
      <c r="K1454" s="38"/>
      <c r="L1454" s="23"/>
    </row>
    <row r="1455" spans="1:12" ht="17.25" customHeight="1">
      <c r="A1455" s="41" t="s">
        <v>256</v>
      </c>
      <c r="B1455" s="37"/>
      <c r="C1455" s="23"/>
      <c r="D1455" s="23"/>
      <c r="E1455" s="42"/>
      <c r="F1455" s="54"/>
      <c r="G1455" s="42"/>
      <c r="H1455" s="54"/>
      <c r="I1455" s="42"/>
      <c r="J1455" s="54"/>
      <c r="K1455" s="42"/>
      <c r="L1455" s="28"/>
    </row>
    <row r="1456" spans="1:12">
      <c r="A1456" s="22" t="s">
        <v>1154</v>
      </c>
      <c r="B1456" s="30"/>
      <c r="C1456" s="23" t="s">
        <v>685</v>
      </c>
      <c r="D1456" s="59">
        <v>0.05</v>
      </c>
      <c r="E1456" s="38">
        <f t="shared" ref="E1456:E1461" si="111">+G1456+I1456+K1456</f>
        <v>13645</v>
      </c>
      <c r="F1456" s="38">
        <f>+인건비!$D$6</f>
        <v>272915</v>
      </c>
      <c r="G1456" s="38">
        <f>TRUNC(D1456*F1456)</f>
        <v>13645</v>
      </c>
      <c r="H1456" s="53"/>
      <c r="I1456" s="53"/>
      <c r="J1456" s="53"/>
      <c r="K1456" s="53"/>
      <c r="L1456" s="23"/>
    </row>
    <row r="1457" spans="1:12">
      <c r="A1457" s="22" t="s">
        <v>1163</v>
      </c>
      <c r="B1457" s="30"/>
      <c r="C1457" s="23" t="s">
        <v>685</v>
      </c>
      <c r="D1457" s="32">
        <v>0.2</v>
      </c>
      <c r="E1457" s="38">
        <f t="shared" si="111"/>
        <v>42699</v>
      </c>
      <c r="F1457" s="38">
        <f>+인건비!$D$7</f>
        <v>213496</v>
      </c>
      <c r="G1457" s="38">
        <f>TRUNC(D1457*F1457)</f>
        <v>42699</v>
      </c>
      <c r="H1457" s="53"/>
      <c r="I1457" s="53"/>
      <c r="J1457" s="53"/>
      <c r="K1457" s="53"/>
      <c r="L1457" s="23"/>
    </row>
    <row r="1458" spans="1:12">
      <c r="A1458" s="22" t="s">
        <v>1167</v>
      </c>
      <c r="B1458" s="30"/>
      <c r="C1458" s="23" t="s">
        <v>685</v>
      </c>
      <c r="D1458" s="32">
        <v>0.4</v>
      </c>
      <c r="E1458" s="38">
        <f>+G1458+I1458+K1458</f>
        <v>77611</v>
      </c>
      <c r="F1458" s="38">
        <f>+인건비!$D$10</f>
        <v>194029</v>
      </c>
      <c r="G1458" s="38">
        <f>TRUNC(D1458*F1458)</f>
        <v>77611</v>
      </c>
      <c r="H1458" s="53"/>
      <c r="I1458" s="53"/>
      <c r="J1458" s="53"/>
      <c r="K1458" s="53"/>
      <c r="L1458" s="23"/>
    </row>
    <row r="1459" spans="1:12" ht="17.25" customHeight="1">
      <c r="A1459" s="22" t="s">
        <v>1351</v>
      </c>
      <c r="B1459" s="23" t="s">
        <v>1353</v>
      </c>
      <c r="C1459" s="23" t="s">
        <v>671</v>
      </c>
      <c r="D1459" s="32">
        <v>2</v>
      </c>
      <c r="E1459" s="38">
        <f t="shared" si="111"/>
        <v>30000</v>
      </c>
      <c r="F1459" s="38"/>
      <c r="G1459" s="38"/>
      <c r="H1459" s="38">
        <f>+재료비!$K$235</f>
        <v>15000</v>
      </c>
      <c r="I1459" s="38">
        <f>TRUNC(D1459*H1459)</f>
        <v>30000</v>
      </c>
      <c r="J1459" s="38"/>
      <c r="K1459" s="38"/>
      <c r="L1459" s="23"/>
    </row>
    <row r="1460" spans="1:12" ht="17.25" customHeight="1">
      <c r="A1460" s="22" t="s">
        <v>668</v>
      </c>
      <c r="B1460" s="23" t="s">
        <v>1159</v>
      </c>
      <c r="C1460" s="23" t="s">
        <v>666</v>
      </c>
      <c r="D1460" s="32">
        <v>5</v>
      </c>
      <c r="E1460" s="38">
        <f t="shared" si="111"/>
        <v>1500</v>
      </c>
      <c r="F1460" s="38"/>
      <c r="G1460" s="38"/>
      <c r="H1460" s="38">
        <f>SUM(I1457:I1459)</f>
        <v>30000</v>
      </c>
      <c r="I1460" s="38">
        <f>TRUNC(D1460/100*H1460)</f>
        <v>1500</v>
      </c>
      <c r="J1460" s="38"/>
      <c r="K1460" s="38"/>
      <c r="L1460" s="23"/>
    </row>
    <row r="1461" spans="1:12" ht="17.25" customHeight="1">
      <c r="A1461" s="22" t="s">
        <v>1349</v>
      </c>
      <c r="B1461" s="23" t="s">
        <v>1173</v>
      </c>
      <c r="C1461" s="23" t="s">
        <v>666</v>
      </c>
      <c r="D1461" s="32">
        <v>1</v>
      </c>
      <c r="E1461" s="38">
        <f t="shared" si="111"/>
        <v>1339</v>
      </c>
      <c r="F1461" s="38"/>
      <c r="G1461" s="38"/>
      <c r="H1461" s="38"/>
      <c r="I1461" s="38"/>
      <c r="J1461" s="38">
        <f>SUM(G1456:G1459)</f>
        <v>133955</v>
      </c>
      <c r="K1461" s="38">
        <f>TRUNC(D1461/100*J1461)</f>
        <v>1339</v>
      </c>
      <c r="L1461" s="23"/>
    </row>
    <row r="1462" spans="1:12">
      <c r="A1462" s="22" t="s">
        <v>701</v>
      </c>
      <c r="B1462" s="23"/>
      <c r="C1462" s="23"/>
      <c r="D1462" s="32"/>
      <c r="E1462" s="38">
        <f>SUM(E1456:E1461)</f>
        <v>166794</v>
      </c>
      <c r="F1462" s="38"/>
      <c r="G1462" s="38">
        <f>SUM(G1456:G1461)</f>
        <v>133955</v>
      </c>
      <c r="H1462" s="38"/>
      <c r="I1462" s="38">
        <f>SUM(I1456:I1461)</f>
        <v>31500</v>
      </c>
      <c r="J1462" s="38"/>
      <c r="K1462" s="38">
        <f>SUM(K1456:K1461)</f>
        <v>1339</v>
      </c>
      <c r="L1462" s="29"/>
    </row>
    <row r="1463" spans="1:12">
      <c r="A1463" s="22"/>
      <c r="B1463" s="23"/>
      <c r="C1463" s="23"/>
      <c r="D1463" s="32"/>
      <c r="E1463" s="38"/>
      <c r="F1463" s="38"/>
      <c r="G1463" s="38"/>
      <c r="H1463" s="38"/>
      <c r="I1463" s="38"/>
      <c r="J1463" s="38"/>
      <c r="K1463" s="38"/>
      <c r="L1463" s="29"/>
    </row>
    <row r="1464" spans="1:12">
      <c r="A1464" s="39" t="s">
        <v>682</v>
      </c>
      <c r="B1464" s="33" t="s">
        <v>1164</v>
      </c>
      <c r="C1464" s="34"/>
      <c r="D1464" s="35">
        <f>+집계표!$G$2</f>
        <v>1.1000000000000001</v>
      </c>
      <c r="E1464" s="40">
        <f>(G1464+I1464+K1464)</f>
        <v>147350</v>
      </c>
      <c r="F1464" s="40"/>
      <c r="G1464" s="40"/>
      <c r="H1464" s="40"/>
      <c r="I1464" s="40"/>
      <c r="J1464" s="40">
        <f>+G1462</f>
        <v>133955</v>
      </c>
      <c r="K1464" s="40">
        <f>TRUNC(D1464*J1464)</f>
        <v>147350</v>
      </c>
      <c r="L1464" s="23"/>
    </row>
    <row r="1465" spans="1:12">
      <c r="A1465" s="39" t="s">
        <v>670</v>
      </c>
      <c r="B1465" s="33" t="s">
        <v>425</v>
      </c>
      <c r="C1465" s="34"/>
      <c r="D1465" s="35">
        <f>+집계표!$H$2</f>
        <v>0.2</v>
      </c>
      <c r="E1465" s="40">
        <f>(G1465+I1465+K1465)</f>
        <v>56261</v>
      </c>
      <c r="F1465" s="40"/>
      <c r="G1465" s="40"/>
      <c r="H1465" s="40"/>
      <c r="I1465" s="40"/>
      <c r="J1465" s="40">
        <f>+J1464+K1464</f>
        <v>281305</v>
      </c>
      <c r="K1465" s="40">
        <f>TRUNC(D1465*J1465)</f>
        <v>56261</v>
      </c>
      <c r="L1465" s="23"/>
    </row>
    <row r="1466" spans="1:12">
      <c r="A1466" s="39" t="s">
        <v>718</v>
      </c>
      <c r="B1466" s="33"/>
      <c r="C1466" s="34"/>
      <c r="D1466" s="36"/>
      <c r="E1466" s="40">
        <f>SUM(E1462:E1465)</f>
        <v>370405</v>
      </c>
      <c r="F1466" s="40"/>
      <c r="G1466" s="40">
        <f>SUM(G1462:G1465)</f>
        <v>133955</v>
      </c>
      <c r="H1466" s="40"/>
      <c r="I1466" s="40">
        <f>+I1462</f>
        <v>31500</v>
      </c>
      <c r="J1466" s="40"/>
      <c r="K1466" s="40">
        <f>SUM(K1462:K1465)</f>
        <v>204950</v>
      </c>
      <c r="L1466" s="23"/>
    </row>
    <row r="1467" spans="1:12" ht="17.25" customHeight="1">
      <c r="A1467" s="39"/>
      <c r="B1467" s="30"/>
      <c r="C1467" s="23"/>
      <c r="D1467" s="32"/>
      <c r="E1467" s="38"/>
      <c r="F1467" s="38"/>
      <c r="G1467" s="38"/>
      <c r="H1467" s="53"/>
      <c r="I1467" s="38"/>
      <c r="J1467" s="38"/>
      <c r="K1467" s="38"/>
      <c r="L1467" s="23"/>
    </row>
    <row r="1468" spans="1:12" ht="17.25" customHeight="1">
      <c r="A1468" s="41" t="s">
        <v>2165</v>
      </c>
      <c r="B1468" s="37"/>
      <c r="C1468" s="23"/>
      <c r="D1468" s="23"/>
      <c r="E1468" s="42"/>
      <c r="F1468" s="54"/>
      <c r="G1468" s="42"/>
      <c r="H1468" s="54"/>
      <c r="I1468" s="42"/>
      <c r="J1468" s="54"/>
      <c r="K1468" s="42"/>
      <c r="L1468" s="28"/>
    </row>
    <row r="1469" spans="1:12">
      <c r="A1469" s="22" t="s">
        <v>1154</v>
      </c>
      <c r="B1469" s="30"/>
      <c r="C1469" s="23" t="s">
        <v>685</v>
      </c>
      <c r="D1469" s="32">
        <v>0.1</v>
      </c>
      <c r="E1469" s="38">
        <f t="shared" ref="E1469:E1475" si="112">+G1469+I1469+K1469</f>
        <v>27291</v>
      </c>
      <c r="F1469" s="38">
        <f>+인건비!$D$6</f>
        <v>272915</v>
      </c>
      <c r="G1469" s="38">
        <f>TRUNC(D1469*F1469)</f>
        <v>27291</v>
      </c>
      <c r="H1469" s="53"/>
      <c r="I1469" s="53"/>
      <c r="J1469" s="53"/>
      <c r="K1469" s="53"/>
      <c r="L1469" s="23"/>
    </row>
    <row r="1470" spans="1:12">
      <c r="A1470" s="22" t="s">
        <v>1163</v>
      </c>
      <c r="B1470" s="30"/>
      <c r="C1470" s="23" t="s">
        <v>685</v>
      </c>
      <c r="D1470" s="32">
        <v>0.2</v>
      </c>
      <c r="E1470" s="38">
        <f t="shared" si="112"/>
        <v>42699</v>
      </c>
      <c r="F1470" s="38">
        <f>+인건비!$D$7</f>
        <v>213496</v>
      </c>
      <c r="G1470" s="38">
        <f>TRUNC(D1470*F1470)</f>
        <v>42699</v>
      </c>
      <c r="H1470" s="53"/>
      <c r="I1470" s="53"/>
      <c r="J1470" s="53"/>
      <c r="K1470" s="53"/>
      <c r="L1470" s="23"/>
    </row>
    <row r="1471" spans="1:12">
      <c r="A1471" s="22" t="s">
        <v>1181</v>
      </c>
      <c r="B1471" s="30"/>
      <c r="C1471" s="23" t="s">
        <v>685</v>
      </c>
      <c r="D1471" s="32">
        <f>+D1470</f>
        <v>0.2</v>
      </c>
      <c r="E1471" s="38">
        <f>+G1471+I1471+K1471</f>
        <v>47651</v>
      </c>
      <c r="F1471" s="38">
        <f>+인건비!$D$9</f>
        <v>238259</v>
      </c>
      <c r="G1471" s="38">
        <f>TRUNC(D1471*F1471)</f>
        <v>47651</v>
      </c>
      <c r="H1471" s="53"/>
      <c r="I1471" s="53"/>
      <c r="J1471" s="53"/>
      <c r="K1471" s="53"/>
      <c r="L1471" s="23"/>
    </row>
    <row r="1472" spans="1:12">
      <c r="A1472" s="22" t="s">
        <v>1167</v>
      </c>
      <c r="B1472" s="30"/>
      <c r="C1472" s="23" t="s">
        <v>685</v>
      </c>
      <c r="D1472" s="32">
        <f>+D1471*2</f>
        <v>0.4</v>
      </c>
      <c r="E1472" s="38">
        <f>+G1472+I1472+K1472</f>
        <v>77611</v>
      </c>
      <c r="F1472" s="38">
        <f>+인건비!$D$10</f>
        <v>194029</v>
      </c>
      <c r="G1472" s="38">
        <f>TRUNC(D1472*F1472)</f>
        <v>77611</v>
      </c>
      <c r="H1472" s="53"/>
      <c r="I1472" s="53"/>
      <c r="J1472" s="53"/>
      <c r="K1472" s="53"/>
      <c r="L1472" s="23"/>
    </row>
    <row r="1473" spans="1:12" ht="17.25" customHeight="1">
      <c r="A1473" s="22" t="s">
        <v>629</v>
      </c>
      <c r="B1473" s="23" t="s">
        <v>756</v>
      </c>
      <c r="C1473" s="23" t="s">
        <v>734</v>
      </c>
      <c r="D1473" s="32">
        <v>1</v>
      </c>
      <c r="E1473" s="38">
        <f t="shared" si="112"/>
        <v>10000</v>
      </c>
      <c r="F1473" s="38"/>
      <c r="G1473" s="38"/>
      <c r="H1473" s="38">
        <f>+재료비!$K$239</f>
        <v>10000</v>
      </c>
      <c r="I1473" s="38">
        <f>TRUNC(D1473*H1473)</f>
        <v>10000</v>
      </c>
      <c r="J1473" s="38"/>
      <c r="K1473" s="38"/>
      <c r="L1473" s="23"/>
    </row>
    <row r="1474" spans="1:12" ht="17.25" customHeight="1">
      <c r="A1474" s="22" t="s">
        <v>668</v>
      </c>
      <c r="B1474" s="23" t="s">
        <v>1159</v>
      </c>
      <c r="C1474" s="23" t="s">
        <v>666</v>
      </c>
      <c r="D1474" s="32">
        <v>5</v>
      </c>
      <c r="E1474" s="38">
        <f t="shared" si="112"/>
        <v>500</v>
      </c>
      <c r="F1474" s="38"/>
      <c r="G1474" s="38"/>
      <c r="H1474" s="38">
        <f>SUM(I1473:I1473)</f>
        <v>10000</v>
      </c>
      <c r="I1474" s="38">
        <f>TRUNC(D1474/100*H1474)</f>
        <v>500</v>
      </c>
      <c r="J1474" s="38"/>
      <c r="K1474" s="38"/>
      <c r="L1474" s="23"/>
    </row>
    <row r="1475" spans="1:12" ht="17.25" customHeight="1">
      <c r="A1475" s="22" t="s">
        <v>1349</v>
      </c>
      <c r="B1475" s="23" t="s">
        <v>1173</v>
      </c>
      <c r="C1475" s="23" t="s">
        <v>666</v>
      </c>
      <c r="D1475" s="32">
        <v>1</v>
      </c>
      <c r="E1475" s="38">
        <f t="shared" si="112"/>
        <v>1952</v>
      </c>
      <c r="F1475" s="38"/>
      <c r="G1475" s="38"/>
      <c r="H1475" s="38"/>
      <c r="I1475" s="38"/>
      <c r="J1475" s="38">
        <f>SUM(G1469:G1474)</f>
        <v>195252</v>
      </c>
      <c r="K1475" s="38">
        <f>TRUNC(D1475/100*J1475)</f>
        <v>1952</v>
      </c>
      <c r="L1475" s="23"/>
    </row>
    <row r="1476" spans="1:12">
      <c r="A1476" s="22" t="s">
        <v>701</v>
      </c>
      <c r="B1476" s="23"/>
      <c r="C1476" s="23"/>
      <c r="D1476" s="32"/>
      <c r="E1476" s="38">
        <f>SUM(E1469:E1475)</f>
        <v>207704</v>
      </c>
      <c r="F1476" s="38"/>
      <c r="G1476" s="38">
        <f>SUM(G1469:G1475)</f>
        <v>195252</v>
      </c>
      <c r="H1476" s="38"/>
      <c r="I1476" s="38">
        <f>SUM(I1469:I1475)</f>
        <v>10500</v>
      </c>
      <c r="J1476" s="38"/>
      <c r="K1476" s="38">
        <f>SUM(K1469:K1475)</f>
        <v>1952</v>
      </c>
      <c r="L1476" s="29"/>
    </row>
    <row r="1477" spans="1:12">
      <c r="A1477" s="22"/>
      <c r="B1477" s="23"/>
      <c r="C1477" s="23"/>
      <c r="D1477" s="32"/>
      <c r="E1477" s="38"/>
      <c r="F1477" s="38"/>
      <c r="G1477" s="38"/>
      <c r="H1477" s="38"/>
      <c r="I1477" s="38"/>
      <c r="J1477" s="38"/>
      <c r="K1477" s="38"/>
      <c r="L1477" s="29"/>
    </row>
    <row r="1478" spans="1:12">
      <c r="A1478" s="39" t="s">
        <v>682</v>
      </c>
      <c r="B1478" s="33" t="s">
        <v>1164</v>
      </c>
      <c r="C1478" s="34"/>
      <c r="D1478" s="35">
        <f>+집계표!$G$2</f>
        <v>1.1000000000000001</v>
      </c>
      <c r="E1478" s="40">
        <f>(G1478+I1478+K1478)</f>
        <v>214777</v>
      </c>
      <c r="F1478" s="40"/>
      <c r="G1478" s="40"/>
      <c r="H1478" s="40"/>
      <c r="I1478" s="40"/>
      <c r="J1478" s="40">
        <f>+G1476</f>
        <v>195252</v>
      </c>
      <c r="K1478" s="40">
        <f>TRUNC(D1478*J1478)</f>
        <v>214777</v>
      </c>
      <c r="L1478" s="23"/>
    </row>
    <row r="1479" spans="1:12">
      <c r="A1479" s="39" t="s">
        <v>670</v>
      </c>
      <c r="B1479" s="33" t="s">
        <v>425</v>
      </c>
      <c r="C1479" s="34"/>
      <c r="D1479" s="35">
        <f>+집계표!$H$2</f>
        <v>0.2</v>
      </c>
      <c r="E1479" s="40">
        <f>(G1479+I1479+K1479)</f>
        <v>82005</v>
      </c>
      <c r="F1479" s="40"/>
      <c r="G1479" s="40"/>
      <c r="H1479" s="40"/>
      <c r="I1479" s="40"/>
      <c r="J1479" s="40">
        <f>+J1478+K1478</f>
        <v>410029</v>
      </c>
      <c r="K1479" s="40">
        <f>TRUNC(D1479*J1479)</f>
        <v>82005</v>
      </c>
      <c r="L1479" s="23"/>
    </row>
    <row r="1480" spans="1:12">
      <c r="A1480" s="39" t="s">
        <v>718</v>
      </c>
      <c r="B1480" s="33"/>
      <c r="C1480" s="34"/>
      <c r="D1480" s="36"/>
      <c r="E1480" s="40">
        <f>SUM(E1476:E1479)</f>
        <v>504486</v>
      </c>
      <c r="F1480" s="40"/>
      <c r="G1480" s="40">
        <f>SUM(G1476:G1479)</f>
        <v>195252</v>
      </c>
      <c r="H1480" s="40"/>
      <c r="I1480" s="40">
        <f>+I1476</f>
        <v>10500</v>
      </c>
      <c r="J1480" s="40"/>
      <c r="K1480" s="40">
        <f>SUM(K1476:K1479)</f>
        <v>298734</v>
      </c>
      <c r="L1480" s="23"/>
    </row>
    <row r="1481" spans="1:12" ht="17.25" customHeight="1">
      <c r="A1481" s="39"/>
      <c r="B1481" s="30"/>
      <c r="C1481" s="23"/>
      <c r="D1481" s="32"/>
      <c r="E1481" s="38"/>
      <c r="F1481" s="38"/>
      <c r="G1481" s="38"/>
      <c r="H1481" s="53"/>
      <c r="I1481" s="38"/>
      <c r="J1481" s="38"/>
      <c r="K1481" s="38"/>
      <c r="L1481" s="23"/>
    </row>
    <row r="1482" spans="1:12" ht="17.25" customHeight="1">
      <c r="A1482" s="41" t="s">
        <v>2166</v>
      </c>
      <c r="B1482" s="37"/>
      <c r="C1482" s="23"/>
      <c r="D1482" s="23"/>
      <c r="E1482" s="42"/>
      <c r="F1482" s="54"/>
      <c r="G1482" s="42"/>
      <c r="H1482" s="54"/>
      <c r="I1482" s="42"/>
      <c r="J1482" s="54"/>
      <c r="K1482" s="42"/>
      <c r="L1482" s="28"/>
    </row>
    <row r="1483" spans="1:12">
      <c r="A1483" s="22" t="s">
        <v>1154</v>
      </c>
      <c r="B1483" s="30"/>
      <c r="C1483" s="23" t="s">
        <v>685</v>
      </c>
      <c r="D1483" s="59">
        <v>0.15</v>
      </c>
      <c r="E1483" s="38">
        <f t="shared" ref="E1483:E1492" si="113">+G1483+I1483+K1483</f>
        <v>40937</v>
      </c>
      <c r="F1483" s="38">
        <f>+인건비!$D$6</f>
        <v>272915</v>
      </c>
      <c r="G1483" s="38">
        <f>TRUNC(D1483*F1483)</f>
        <v>40937</v>
      </c>
      <c r="H1483" s="53"/>
      <c r="I1483" s="53"/>
      <c r="J1483" s="53"/>
      <c r="K1483" s="53"/>
      <c r="L1483" s="23"/>
    </row>
    <row r="1484" spans="1:12">
      <c r="A1484" s="22" t="s">
        <v>1163</v>
      </c>
      <c r="B1484" s="30"/>
      <c r="C1484" s="23" t="s">
        <v>685</v>
      </c>
      <c r="D1484" s="32">
        <v>0.3</v>
      </c>
      <c r="E1484" s="38">
        <f t="shared" si="113"/>
        <v>64048</v>
      </c>
      <c r="F1484" s="38">
        <f>+인건비!$D$7</f>
        <v>213496</v>
      </c>
      <c r="G1484" s="38">
        <f>TRUNC(D1484*F1484)</f>
        <v>64048</v>
      </c>
      <c r="H1484" s="53"/>
      <c r="I1484" s="53"/>
      <c r="J1484" s="53"/>
      <c r="K1484" s="53"/>
      <c r="L1484" s="23"/>
    </row>
    <row r="1485" spans="1:12">
      <c r="A1485" s="22" t="s">
        <v>1181</v>
      </c>
      <c r="B1485" s="30"/>
      <c r="C1485" s="23" t="s">
        <v>685</v>
      </c>
      <c r="D1485" s="32">
        <v>0.3</v>
      </c>
      <c r="E1485" s="38">
        <f>+G1485+I1485+K1485</f>
        <v>71477</v>
      </c>
      <c r="F1485" s="38">
        <f>+인건비!$D$9</f>
        <v>238259</v>
      </c>
      <c r="G1485" s="38">
        <f>TRUNC(D1485*F1485)</f>
        <v>71477</v>
      </c>
      <c r="H1485" s="53"/>
      <c r="I1485" s="53"/>
      <c r="J1485" s="53"/>
      <c r="K1485" s="53"/>
      <c r="L1485" s="23"/>
    </row>
    <row r="1486" spans="1:12">
      <c r="A1486" s="22" t="s">
        <v>1167</v>
      </c>
      <c r="B1486" s="30"/>
      <c r="C1486" s="23" t="s">
        <v>685</v>
      </c>
      <c r="D1486" s="32">
        <v>0.6</v>
      </c>
      <c r="E1486" s="38">
        <f>+G1486+I1486+K1486</f>
        <v>116417</v>
      </c>
      <c r="F1486" s="38">
        <f>+인건비!$D$10</f>
        <v>194029</v>
      </c>
      <c r="G1486" s="38">
        <f>TRUNC(D1486*F1486)</f>
        <v>116417</v>
      </c>
      <c r="H1486" s="53"/>
      <c r="I1486" s="53"/>
      <c r="J1486" s="53"/>
      <c r="K1486" s="53"/>
      <c r="L1486" s="23"/>
    </row>
    <row r="1487" spans="1:12" ht="17.25" customHeight="1">
      <c r="A1487" s="22" t="s">
        <v>629</v>
      </c>
      <c r="B1487" s="23" t="s">
        <v>757</v>
      </c>
      <c r="C1487" s="23" t="s">
        <v>734</v>
      </c>
      <c r="D1487" s="32">
        <v>1</v>
      </c>
      <c r="E1487" s="38">
        <f t="shared" si="113"/>
        <v>600000</v>
      </c>
      <c r="F1487" s="38"/>
      <c r="G1487" s="38"/>
      <c r="H1487" s="38">
        <f>+재료비!$K$240</f>
        <v>600000</v>
      </c>
      <c r="I1487" s="38">
        <f>TRUNC(D1487*H1487)</f>
        <v>600000</v>
      </c>
      <c r="J1487" s="38"/>
      <c r="K1487" s="38"/>
      <c r="L1487" s="23"/>
    </row>
    <row r="1488" spans="1:12" ht="17.25" customHeight="1">
      <c r="A1488" s="22" t="s">
        <v>1337</v>
      </c>
      <c r="B1488" s="23" t="s">
        <v>1328</v>
      </c>
      <c r="C1488" s="23" t="s">
        <v>671</v>
      </c>
      <c r="D1488" s="32"/>
      <c r="E1488" s="38">
        <f t="shared" si="113"/>
        <v>0</v>
      </c>
      <c r="F1488" s="38"/>
      <c r="G1488" s="38"/>
      <c r="H1488" s="38">
        <f>+재료비!$K$329</f>
        <v>3000</v>
      </c>
      <c r="I1488" s="38">
        <f>TRUNC(D1488*H1488)</f>
        <v>0</v>
      </c>
      <c r="J1488" s="38"/>
      <c r="K1488" s="38"/>
      <c r="L1488" s="30" t="s">
        <v>1274</v>
      </c>
    </row>
    <row r="1489" spans="1:12" ht="17.25" customHeight="1">
      <c r="A1489" s="22" t="s">
        <v>765</v>
      </c>
      <c r="B1489" s="23" t="s">
        <v>135</v>
      </c>
      <c r="C1489" s="23" t="s">
        <v>671</v>
      </c>
      <c r="D1489" s="32"/>
      <c r="E1489" s="38">
        <f>+G1489+I1489+K1489</f>
        <v>0</v>
      </c>
      <c r="F1489" s="38"/>
      <c r="G1489" s="38"/>
      <c r="H1489" s="38">
        <f>+재료비!$K$334</f>
        <v>3090</v>
      </c>
      <c r="I1489" s="38">
        <f>TRUNC(D1489*H1489)</f>
        <v>0</v>
      </c>
      <c r="J1489" s="38"/>
      <c r="K1489" s="38"/>
      <c r="L1489" s="30" t="s">
        <v>1274</v>
      </c>
    </row>
    <row r="1490" spans="1:12" ht="17.25" customHeight="1">
      <c r="A1490" s="22" t="s">
        <v>1335</v>
      </c>
      <c r="B1490" s="23" t="s">
        <v>565</v>
      </c>
      <c r="C1490" s="23" t="s">
        <v>665</v>
      </c>
      <c r="D1490" s="32">
        <v>1</v>
      </c>
      <c r="E1490" s="38">
        <f>+G1490+I1490+K1490</f>
        <v>60000</v>
      </c>
      <c r="F1490" s="38"/>
      <c r="G1490" s="38"/>
      <c r="H1490" s="38">
        <f>+재료비!$K$326</f>
        <v>60000</v>
      </c>
      <c r="I1490" s="38">
        <f>TRUNC(D1490*H1490)</f>
        <v>60000</v>
      </c>
      <c r="J1490" s="38"/>
      <c r="K1490" s="38"/>
      <c r="L1490" s="23"/>
    </row>
    <row r="1491" spans="1:12" ht="17.25" customHeight="1">
      <c r="A1491" s="22" t="s">
        <v>668</v>
      </c>
      <c r="B1491" s="23" t="s">
        <v>1159</v>
      </c>
      <c r="C1491" s="23" t="s">
        <v>666</v>
      </c>
      <c r="D1491" s="32">
        <v>5</v>
      </c>
      <c r="E1491" s="38">
        <f t="shared" si="113"/>
        <v>33000</v>
      </c>
      <c r="F1491" s="38"/>
      <c r="G1491" s="38"/>
      <c r="H1491" s="38">
        <f>SUM(I1487:I1490)</f>
        <v>660000</v>
      </c>
      <c r="I1491" s="38">
        <f>TRUNC(D1491/100*H1491)</f>
        <v>33000</v>
      </c>
      <c r="J1491" s="38"/>
      <c r="K1491" s="38"/>
      <c r="L1491" s="23"/>
    </row>
    <row r="1492" spans="1:12" ht="17.25" customHeight="1">
      <c r="A1492" s="22" t="s">
        <v>1349</v>
      </c>
      <c r="B1492" s="23" t="s">
        <v>1173</v>
      </c>
      <c r="C1492" s="23" t="s">
        <v>666</v>
      </c>
      <c r="D1492" s="32">
        <v>3</v>
      </c>
      <c r="E1492" s="38">
        <f t="shared" si="113"/>
        <v>8786</v>
      </c>
      <c r="F1492" s="38"/>
      <c r="G1492" s="38"/>
      <c r="H1492" s="38"/>
      <c r="I1492" s="38"/>
      <c r="J1492" s="38">
        <f>SUM(G1483:G1491)</f>
        <v>292879</v>
      </c>
      <c r="K1492" s="38">
        <f>TRUNC(D1492/100*J1492)</f>
        <v>8786</v>
      </c>
      <c r="L1492" s="23"/>
    </row>
    <row r="1493" spans="1:12">
      <c r="A1493" s="22" t="s">
        <v>701</v>
      </c>
      <c r="B1493" s="23"/>
      <c r="C1493" s="23"/>
      <c r="D1493" s="32"/>
      <c r="E1493" s="38">
        <f>SUM(E1483:E1492)</f>
        <v>994665</v>
      </c>
      <c r="F1493" s="38"/>
      <c r="G1493" s="38">
        <f>SUM(G1483:G1492)</f>
        <v>292879</v>
      </c>
      <c r="H1493" s="38"/>
      <c r="I1493" s="38">
        <f>SUM(I1483:I1492)</f>
        <v>693000</v>
      </c>
      <c r="J1493" s="38"/>
      <c r="K1493" s="38">
        <f>SUM(K1483:K1492)</f>
        <v>8786</v>
      </c>
      <c r="L1493" s="29"/>
    </row>
    <row r="1494" spans="1:12">
      <c r="A1494" s="22"/>
      <c r="B1494" s="23"/>
      <c r="C1494" s="23"/>
      <c r="D1494" s="32"/>
      <c r="E1494" s="38"/>
      <c r="F1494" s="38"/>
      <c r="G1494" s="38"/>
      <c r="H1494" s="38"/>
      <c r="I1494" s="38"/>
      <c r="J1494" s="38"/>
      <c r="K1494" s="38"/>
      <c r="L1494" s="29"/>
    </row>
    <row r="1495" spans="1:12">
      <c r="A1495" s="39" t="s">
        <v>682</v>
      </c>
      <c r="B1495" s="33" t="s">
        <v>1164</v>
      </c>
      <c r="C1495" s="34"/>
      <c r="D1495" s="35">
        <f>+집계표!$G$2</f>
        <v>1.1000000000000001</v>
      </c>
      <c r="E1495" s="40">
        <f>(G1495+I1495+K1495)</f>
        <v>322166</v>
      </c>
      <c r="F1495" s="40"/>
      <c r="G1495" s="40"/>
      <c r="H1495" s="40"/>
      <c r="I1495" s="40"/>
      <c r="J1495" s="40">
        <f>+G1493</f>
        <v>292879</v>
      </c>
      <c r="K1495" s="40">
        <f>TRUNC(D1495*J1495)</f>
        <v>322166</v>
      </c>
      <c r="L1495" s="23"/>
    </row>
    <row r="1496" spans="1:12">
      <c r="A1496" s="39" t="s">
        <v>670</v>
      </c>
      <c r="B1496" s="33" t="s">
        <v>425</v>
      </c>
      <c r="C1496" s="34"/>
      <c r="D1496" s="35">
        <f>+집계표!$H$2</f>
        <v>0.2</v>
      </c>
      <c r="E1496" s="40">
        <f>(G1496+I1496+K1496)</f>
        <v>123009</v>
      </c>
      <c r="F1496" s="40"/>
      <c r="G1496" s="40"/>
      <c r="H1496" s="40"/>
      <c r="I1496" s="40"/>
      <c r="J1496" s="40">
        <f>+J1495+K1495</f>
        <v>615045</v>
      </c>
      <c r="K1496" s="40">
        <f>TRUNC(D1496*J1496)</f>
        <v>123009</v>
      </c>
      <c r="L1496" s="23"/>
    </row>
    <row r="1497" spans="1:12">
      <c r="A1497" s="39" t="s">
        <v>718</v>
      </c>
      <c r="B1497" s="33"/>
      <c r="C1497" s="34"/>
      <c r="D1497" s="36"/>
      <c r="E1497" s="40">
        <f>SUM(E1493:E1496)</f>
        <v>1439840</v>
      </c>
      <c r="F1497" s="40"/>
      <c r="G1497" s="40">
        <f>SUM(G1493:G1496)</f>
        <v>292879</v>
      </c>
      <c r="H1497" s="40"/>
      <c r="I1497" s="40">
        <f>+I1493</f>
        <v>693000</v>
      </c>
      <c r="J1497" s="40"/>
      <c r="K1497" s="40">
        <f>SUM(K1493:K1496)</f>
        <v>453961</v>
      </c>
      <c r="L1497" s="23"/>
    </row>
    <row r="1498" spans="1:12" ht="17.25" customHeight="1">
      <c r="A1498" s="39"/>
      <c r="B1498" s="30"/>
      <c r="C1498" s="23"/>
      <c r="D1498" s="32"/>
      <c r="E1498" s="38"/>
      <c r="F1498" s="38"/>
      <c r="G1498" s="38"/>
      <c r="H1498" s="53"/>
      <c r="I1498" s="38"/>
      <c r="J1498" s="38"/>
      <c r="K1498" s="38"/>
      <c r="L1498" s="23"/>
    </row>
    <row r="1499" spans="1:12" ht="17.25" customHeight="1">
      <c r="A1499" s="41" t="s">
        <v>1702</v>
      </c>
      <c r="B1499" s="37"/>
      <c r="C1499" s="23"/>
      <c r="D1499" s="23"/>
      <c r="E1499" s="42"/>
      <c r="F1499" s="54"/>
      <c r="G1499" s="42"/>
      <c r="H1499" s="54"/>
      <c r="I1499" s="42"/>
      <c r="J1499" s="54"/>
      <c r="K1499" s="42"/>
      <c r="L1499" s="28"/>
    </row>
    <row r="1500" spans="1:12">
      <c r="A1500" s="22" t="s">
        <v>1154</v>
      </c>
      <c r="B1500" s="30"/>
      <c r="C1500" s="23" t="s">
        <v>685</v>
      </c>
      <c r="D1500" s="59">
        <v>0.25</v>
      </c>
      <c r="E1500" s="38">
        <f t="shared" ref="E1500:E1509" si="114">+G1500+I1500+K1500</f>
        <v>68228</v>
      </c>
      <c r="F1500" s="38">
        <f>+인건비!$D$6</f>
        <v>272915</v>
      </c>
      <c r="G1500" s="38">
        <f>TRUNC(D1500*F1500)</f>
        <v>68228</v>
      </c>
      <c r="H1500" s="53"/>
      <c r="I1500" s="53"/>
      <c r="J1500" s="53"/>
      <c r="K1500" s="53"/>
      <c r="L1500" s="23"/>
    </row>
    <row r="1501" spans="1:12">
      <c r="A1501" s="22" t="s">
        <v>1163</v>
      </c>
      <c r="B1501" s="30"/>
      <c r="C1501" s="23" t="s">
        <v>685</v>
      </c>
      <c r="D1501" s="32">
        <v>0.5</v>
      </c>
      <c r="E1501" s="38">
        <f t="shared" si="114"/>
        <v>106748</v>
      </c>
      <c r="F1501" s="38">
        <f>+인건비!$D$7</f>
        <v>213496</v>
      </c>
      <c r="G1501" s="38">
        <f>TRUNC(D1501*F1501)</f>
        <v>106748</v>
      </c>
      <c r="H1501" s="53"/>
      <c r="I1501" s="53"/>
      <c r="J1501" s="53"/>
      <c r="K1501" s="53"/>
      <c r="L1501" s="23"/>
    </row>
    <row r="1502" spans="1:12">
      <c r="A1502" s="22" t="s">
        <v>1181</v>
      </c>
      <c r="B1502" s="30"/>
      <c r="C1502" s="23" t="s">
        <v>685</v>
      </c>
      <c r="D1502" s="32">
        <v>1</v>
      </c>
      <c r="E1502" s="38">
        <f>+G1502+I1502+K1502</f>
        <v>238259</v>
      </c>
      <c r="F1502" s="38">
        <f>+인건비!$D$9</f>
        <v>238259</v>
      </c>
      <c r="G1502" s="38">
        <f>TRUNC(D1502*F1502)</f>
        <v>238259</v>
      </c>
      <c r="H1502" s="53"/>
      <c r="I1502" s="53"/>
      <c r="J1502" s="53"/>
      <c r="K1502" s="53"/>
      <c r="L1502" s="23"/>
    </row>
    <row r="1503" spans="1:12">
      <c r="A1503" s="22" t="s">
        <v>1167</v>
      </c>
      <c r="B1503" s="30"/>
      <c r="C1503" s="23" t="s">
        <v>685</v>
      </c>
      <c r="D1503" s="32">
        <v>1</v>
      </c>
      <c r="E1503" s="38">
        <f>+G1503+I1503+K1503</f>
        <v>194029</v>
      </c>
      <c r="F1503" s="38">
        <f>+인건비!$D$10</f>
        <v>194029</v>
      </c>
      <c r="G1503" s="38">
        <f>TRUNC(D1503*F1503)</f>
        <v>194029</v>
      </c>
      <c r="H1503" s="53"/>
      <c r="I1503" s="53"/>
      <c r="J1503" s="53"/>
      <c r="K1503" s="53"/>
      <c r="L1503" s="23"/>
    </row>
    <row r="1504" spans="1:12" ht="17.25" customHeight="1">
      <c r="A1504" s="22" t="s">
        <v>566</v>
      </c>
      <c r="B1504" s="23" t="s">
        <v>131</v>
      </c>
      <c r="C1504" s="23" t="s">
        <v>734</v>
      </c>
      <c r="D1504" s="32">
        <v>1</v>
      </c>
      <c r="E1504" s="38">
        <f t="shared" si="114"/>
        <v>2600000</v>
      </c>
      <c r="F1504" s="38"/>
      <c r="G1504" s="38"/>
      <c r="H1504" s="38">
        <f>+재료비!$K$241</f>
        <v>2600000</v>
      </c>
      <c r="I1504" s="38">
        <f>TRUNC(D1504*H1504)</f>
        <v>2600000</v>
      </c>
      <c r="J1504" s="38"/>
      <c r="K1504" s="38"/>
      <c r="L1504" s="23"/>
    </row>
    <row r="1505" spans="1:12" ht="17.25" customHeight="1">
      <c r="A1505" s="22" t="s">
        <v>1337</v>
      </c>
      <c r="B1505" s="23" t="s">
        <v>1328</v>
      </c>
      <c r="C1505" s="23" t="s">
        <v>671</v>
      </c>
      <c r="D1505" s="32"/>
      <c r="E1505" s="38">
        <f t="shared" si="114"/>
        <v>0</v>
      </c>
      <c r="F1505" s="38"/>
      <c r="G1505" s="38"/>
      <c r="H1505" s="38">
        <f>+재료비!$K$329</f>
        <v>3000</v>
      </c>
      <c r="I1505" s="38">
        <f>TRUNC(D1505*H1505)</f>
        <v>0</v>
      </c>
      <c r="J1505" s="38"/>
      <c r="K1505" s="38"/>
      <c r="L1505" s="30" t="s">
        <v>1274</v>
      </c>
    </row>
    <row r="1506" spans="1:12" ht="17.25" customHeight="1">
      <c r="A1506" s="22" t="s">
        <v>765</v>
      </c>
      <c r="B1506" s="23" t="s">
        <v>135</v>
      </c>
      <c r="C1506" s="23" t="s">
        <v>671</v>
      </c>
      <c r="D1506" s="32"/>
      <c r="E1506" s="38">
        <f t="shared" si="114"/>
        <v>0</v>
      </c>
      <c r="F1506" s="38"/>
      <c r="G1506" s="38"/>
      <c r="H1506" s="38">
        <f>+재료비!$K$334</f>
        <v>3090</v>
      </c>
      <c r="I1506" s="38">
        <f>TRUNC(D1506*H1506)</f>
        <v>0</v>
      </c>
      <c r="J1506" s="38"/>
      <c r="K1506" s="38"/>
      <c r="L1506" s="30" t="s">
        <v>1274</v>
      </c>
    </row>
    <row r="1507" spans="1:12" ht="17.25" customHeight="1">
      <c r="A1507" s="22" t="s">
        <v>1335</v>
      </c>
      <c r="B1507" s="23" t="s">
        <v>565</v>
      </c>
      <c r="C1507" s="23" t="s">
        <v>665</v>
      </c>
      <c r="D1507" s="32">
        <v>1</v>
      </c>
      <c r="E1507" s="38">
        <f t="shared" si="114"/>
        <v>60000</v>
      </c>
      <c r="F1507" s="38"/>
      <c r="G1507" s="38"/>
      <c r="H1507" s="38">
        <f>+재료비!$K$326</f>
        <v>60000</v>
      </c>
      <c r="I1507" s="38">
        <f>TRUNC(D1507*H1507)</f>
        <v>60000</v>
      </c>
      <c r="J1507" s="38"/>
      <c r="K1507" s="38"/>
      <c r="L1507" s="23"/>
    </row>
    <row r="1508" spans="1:12" ht="17.25" customHeight="1">
      <c r="A1508" s="22" t="s">
        <v>668</v>
      </c>
      <c r="B1508" s="23" t="s">
        <v>1159</v>
      </c>
      <c r="C1508" s="23" t="s">
        <v>666</v>
      </c>
      <c r="D1508" s="32">
        <v>5</v>
      </c>
      <c r="E1508" s="38">
        <f t="shared" si="114"/>
        <v>133000</v>
      </c>
      <c r="F1508" s="38"/>
      <c r="G1508" s="38"/>
      <c r="H1508" s="38">
        <f>SUM(I1504:I1507)</f>
        <v>2660000</v>
      </c>
      <c r="I1508" s="38">
        <f>TRUNC(D1508/100*H1508)</f>
        <v>133000</v>
      </c>
      <c r="J1508" s="38"/>
      <c r="K1508" s="38"/>
      <c r="L1508" s="23"/>
    </row>
    <row r="1509" spans="1:12" ht="17.25" customHeight="1">
      <c r="A1509" s="22" t="s">
        <v>1349</v>
      </c>
      <c r="B1509" s="23" t="s">
        <v>1173</v>
      </c>
      <c r="C1509" s="23" t="s">
        <v>666</v>
      </c>
      <c r="D1509" s="32">
        <v>3</v>
      </c>
      <c r="E1509" s="38">
        <f t="shared" si="114"/>
        <v>18217</v>
      </c>
      <c r="F1509" s="38"/>
      <c r="G1509" s="38"/>
      <c r="H1509" s="38"/>
      <c r="I1509" s="38"/>
      <c r="J1509" s="38">
        <f>SUM(G1500:G1508)</f>
        <v>607264</v>
      </c>
      <c r="K1509" s="38">
        <f>TRUNC(D1509/100*J1509)</f>
        <v>18217</v>
      </c>
      <c r="L1509" s="23"/>
    </row>
    <row r="1510" spans="1:12">
      <c r="A1510" s="22" t="s">
        <v>701</v>
      </c>
      <c r="B1510" s="23"/>
      <c r="C1510" s="23"/>
      <c r="D1510" s="32"/>
      <c r="E1510" s="38">
        <f>SUM(E1500:E1509)</f>
        <v>3418481</v>
      </c>
      <c r="F1510" s="38"/>
      <c r="G1510" s="38">
        <f>SUM(G1500:G1509)</f>
        <v>607264</v>
      </c>
      <c r="H1510" s="38"/>
      <c r="I1510" s="38">
        <f>SUM(I1500:I1509)</f>
        <v>2793000</v>
      </c>
      <c r="J1510" s="38"/>
      <c r="K1510" s="38">
        <f>SUM(K1500:K1509)</f>
        <v>18217</v>
      </c>
      <c r="L1510" s="29"/>
    </row>
    <row r="1511" spans="1:12">
      <c r="A1511" s="22"/>
      <c r="B1511" s="23"/>
      <c r="C1511" s="23"/>
      <c r="D1511" s="32"/>
      <c r="E1511" s="38"/>
      <c r="F1511" s="38"/>
      <c r="G1511" s="38"/>
      <c r="H1511" s="38"/>
      <c r="I1511" s="38"/>
      <c r="J1511" s="38"/>
      <c r="K1511" s="38"/>
      <c r="L1511" s="29"/>
    </row>
    <row r="1512" spans="1:12">
      <c r="A1512" s="39" t="s">
        <v>682</v>
      </c>
      <c r="B1512" s="33" t="s">
        <v>1164</v>
      </c>
      <c r="C1512" s="34"/>
      <c r="D1512" s="35">
        <f>+집계표!$G$2</f>
        <v>1.1000000000000001</v>
      </c>
      <c r="E1512" s="40">
        <f>(G1512+I1512+K1512)</f>
        <v>667990</v>
      </c>
      <c r="F1512" s="40"/>
      <c r="G1512" s="40"/>
      <c r="H1512" s="40"/>
      <c r="I1512" s="40"/>
      <c r="J1512" s="40">
        <f>+G1510</f>
        <v>607264</v>
      </c>
      <c r="K1512" s="40">
        <f>TRUNC(D1512*J1512)</f>
        <v>667990</v>
      </c>
      <c r="L1512" s="23"/>
    </row>
    <row r="1513" spans="1:12">
      <c r="A1513" s="39" t="s">
        <v>670</v>
      </c>
      <c r="B1513" s="33" t="s">
        <v>425</v>
      </c>
      <c r="C1513" s="34"/>
      <c r="D1513" s="35">
        <f>+집계표!$H$2</f>
        <v>0.2</v>
      </c>
      <c r="E1513" s="40">
        <f>(G1513+I1513+K1513)</f>
        <v>255050</v>
      </c>
      <c r="F1513" s="40"/>
      <c r="G1513" s="40"/>
      <c r="H1513" s="40"/>
      <c r="I1513" s="40"/>
      <c r="J1513" s="40">
        <f>+J1512+K1512</f>
        <v>1275254</v>
      </c>
      <c r="K1513" s="40">
        <f>TRUNC(D1513*J1513)</f>
        <v>255050</v>
      </c>
      <c r="L1513" s="23"/>
    </row>
    <row r="1514" spans="1:12">
      <c r="A1514" s="39" t="s">
        <v>718</v>
      </c>
      <c r="B1514" s="33"/>
      <c r="C1514" s="34"/>
      <c r="D1514" s="36"/>
      <c r="E1514" s="40">
        <f>SUM(E1510:E1513)</f>
        <v>4341521</v>
      </c>
      <c r="F1514" s="40"/>
      <c r="G1514" s="40">
        <f>SUM(G1510:G1513)</f>
        <v>607264</v>
      </c>
      <c r="H1514" s="40"/>
      <c r="I1514" s="40">
        <f>+I1510</f>
        <v>2793000</v>
      </c>
      <c r="J1514" s="40"/>
      <c r="K1514" s="40">
        <f>SUM(K1510:K1513)</f>
        <v>941257</v>
      </c>
      <c r="L1514" s="23"/>
    </row>
    <row r="1515" spans="1:12" ht="17.25" customHeight="1">
      <c r="A1515" s="39"/>
      <c r="B1515" s="30"/>
      <c r="C1515" s="23"/>
      <c r="D1515" s="32"/>
      <c r="E1515" s="38"/>
      <c r="F1515" s="38"/>
      <c r="G1515" s="38"/>
      <c r="H1515" s="53"/>
      <c r="I1515" s="38"/>
      <c r="J1515" s="38"/>
      <c r="K1515" s="38"/>
      <c r="L1515" s="23"/>
    </row>
    <row r="1516" spans="1:12" ht="17.25" customHeight="1">
      <c r="A1516" s="41" t="s">
        <v>469</v>
      </c>
      <c r="B1516" s="37"/>
      <c r="C1516" s="23"/>
      <c r="D1516" s="23"/>
      <c r="E1516" s="42"/>
      <c r="F1516" s="54"/>
      <c r="G1516" s="42"/>
      <c r="H1516" s="54"/>
      <c r="I1516" s="42"/>
      <c r="J1516" s="54"/>
      <c r="K1516" s="42"/>
      <c r="L1516" s="28"/>
    </row>
    <row r="1517" spans="1:12">
      <c r="A1517" s="22" t="s">
        <v>1154</v>
      </c>
      <c r="B1517" s="30"/>
      <c r="C1517" s="23" t="s">
        <v>685</v>
      </c>
      <c r="D1517" s="32">
        <v>0.4</v>
      </c>
      <c r="E1517" s="38">
        <f t="shared" ref="E1517:E1526" si="115">+G1517+I1517+K1517</f>
        <v>109166</v>
      </c>
      <c r="F1517" s="38">
        <f>+인건비!$D$6</f>
        <v>272915</v>
      </c>
      <c r="G1517" s="38">
        <f>TRUNC(D1517*F1517)</f>
        <v>109166</v>
      </c>
      <c r="H1517" s="53"/>
      <c r="I1517" s="53"/>
      <c r="J1517" s="53"/>
      <c r="K1517" s="53"/>
      <c r="L1517" s="23"/>
    </row>
    <row r="1518" spans="1:12">
      <c r="A1518" s="22" t="s">
        <v>1163</v>
      </c>
      <c r="B1518" s="30"/>
      <c r="C1518" s="23" t="s">
        <v>685</v>
      </c>
      <c r="D1518" s="32">
        <v>0.8</v>
      </c>
      <c r="E1518" s="38">
        <f t="shared" si="115"/>
        <v>170796</v>
      </c>
      <c r="F1518" s="38">
        <f>+인건비!$D$7</f>
        <v>213496</v>
      </c>
      <c r="G1518" s="38">
        <f>TRUNC(D1518*F1518)</f>
        <v>170796</v>
      </c>
      <c r="H1518" s="53"/>
      <c r="I1518" s="53"/>
      <c r="J1518" s="53"/>
      <c r="K1518" s="53"/>
      <c r="L1518" s="23"/>
    </row>
    <row r="1519" spans="1:12">
      <c r="A1519" s="22" t="s">
        <v>1181</v>
      </c>
      <c r="B1519" s="30"/>
      <c r="C1519" s="23" t="s">
        <v>685</v>
      </c>
      <c r="D1519" s="32">
        <f>+D1518</f>
        <v>0.8</v>
      </c>
      <c r="E1519" s="38">
        <f>+G1519+I1519+K1519</f>
        <v>190607</v>
      </c>
      <c r="F1519" s="38">
        <f>+인건비!$D$9</f>
        <v>238259</v>
      </c>
      <c r="G1519" s="38">
        <f>TRUNC(D1519*F1519)</f>
        <v>190607</v>
      </c>
      <c r="H1519" s="53"/>
      <c r="I1519" s="53"/>
      <c r="J1519" s="53"/>
      <c r="K1519" s="53"/>
      <c r="L1519" s="23"/>
    </row>
    <row r="1520" spans="1:12">
      <c r="A1520" s="22" t="s">
        <v>1167</v>
      </c>
      <c r="B1520" s="30"/>
      <c r="C1520" s="23" t="s">
        <v>685</v>
      </c>
      <c r="D1520" s="32">
        <f>+D1519*2</f>
        <v>1.6</v>
      </c>
      <c r="E1520" s="38">
        <f>+G1520+I1520+K1520</f>
        <v>310446</v>
      </c>
      <c r="F1520" s="38">
        <f>+인건비!$D$10</f>
        <v>194029</v>
      </c>
      <c r="G1520" s="38">
        <f>TRUNC(D1520*F1520)</f>
        <v>310446</v>
      </c>
      <c r="H1520" s="53"/>
      <c r="I1520" s="53"/>
      <c r="J1520" s="53"/>
      <c r="K1520" s="53"/>
      <c r="L1520" s="23"/>
    </row>
    <row r="1521" spans="1:12" ht="17.25" customHeight="1">
      <c r="A1521" s="22" t="s">
        <v>560</v>
      </c>
      <c r="B1521" s="23" t="s">
        <v>766</v>
      </c>
      <c r="C1521" s="23" t="s">
        <v>734</v>
      </c>
      <c r="D1521" s="32">
        <v>1</v>
      </c>
      <c r="E1521" s="38">
        <f t="shared" si="115"/>
        <v>1000000</v>
      </c>
      <c r="F1521" s="38"/>
      <c r="G1521" s="38"/>
      <c r="H1521" s="38">
        <f>+재료비!$K$242</f>
        <v>1000000</v>
      </c>
      <c r="I1521" s="38">
        <f t="shared" ref="I1521:I1526" si="116">TRUNC(D1521*H1521)</f>
        <v>1000000</v>
      </c>
      <c r="J1521" s="38"/>
      <c r="K1521" s="38"/>
      <c r="L1521" s="23"/>
    </row>
    <row r="1522" spans="1:12" ht="17.25" customHeight="1">
      <c r="A1522" s="22" t="s">
        <v>561</v>
      </c>
      <c r="B1522" s="23" t="s">
        <v>562</v>
      </c>
      <c r="C1522" s="23" t="s">
        <v>781</v>
      </c>
      <c r="D1522" s="32">
        <v>1</v>
      </c>
      <c r="E1522" s="38">
        <f t="shared" si="115"/>
        <v>2300000</v>
      </c>
      <c r="F1522" s="38"/>
      <c r="G1522" s="38"/>
      <c r="H1522" s="38">
        <f>+재료비!$K$245</f>
        <v>2300000</v>
      </c>
      <c r="I1522" s="38">
        <f t="shared" si="116"/>
        <v>2300000</v>
      </c>
      <c r="J1522" s="38"/>
      <c r="K1522" s="38"/>
      <c r="L1522" s="23"/>
    </row>
    <row r="1523" spans="1:12" ht="17.25" customHeight="1">
      <c r="A1523" s="22" t="s">
        <v>1357</v>
      </c>
      <c r="B1523" s="23" t="s">
        <v>772</v>
      </c>
      <c r="C1523" s="23" t="s">
        <v>781</v>
      </c>
      <c r="D1523" s="32">
        <v>1</v>
      </c>
      <c r="E1523" s="38">
        <f t="shared" si="115"/>
        <v>100000</v>
      </c>
      <c r="F1523" s="38"/>
      <c r="G1523" s="38"/>
      <c r="H1523" s="38">
        <f>+재료비!$K$246</f>
        <v>100000</v>
      </c>
      <c r="I1523" s="38">
        <f t="shared" si="116"/>
        <v>100000</v>
      </c>
      <c r="J1523" s="38"/>
      <c r="K1523" s="38"/>
      <c r="L1523" s="23"/>
    </row>
    <row r="1524" spans="1:12" ht="17.25" customHeight="1">
      <c r="A1524" s="22" t="s">
        <v>1400</v>
      </c>
      <c r="B1524" s="23" t="s">
        <v>563</v>
      </c>
      <c r="C1524" s="23" t="s">
        <v>671</v>
      </c>
      <c r="D1524" s="32"/>
      <c r="E1524" s="38">
        <f t="shared" si="115"/>
        <v>0</v>
      </c>
      <c r="F1524" s="38"/>
      <c r="G1524" s="38"/>
      <c r="H1524" s="38">
        <f>+재료비!$K$248</f>
        <v>5000</v>
      </c>
      <c r="I1524" s="38">
        <f t="shared" si="116"/>
        <v>0</v>
      </c>
      <c r="J1524" s="38"/>
      <c r="K1524" s="38"/>
      <c r="L1524" s="30" t="s">
        <v>1274</v>
      </c>
    </row>
    <row r="1525" spans="1:12" ht="17.25" customHeight="1">
      <c r="A1525" s="22" t="s">
        <v>567</v>
      </c>
      <c r="B1525" s="23" t="s">
        <v>1383</v>
      </c>
      <c r="C1525" s="23" t="s">
        <v>671</v>
      </c>
      <c r="D1525" s="32"/>
      <c r="E1525" s="38">
        <f t="shared" si="115"/>
        <v>0</v>
      </c>
      <c r="F1525" s="38"/>
      <c r="G1525" s="38"/>
      <c r="H1525" s="38">
        <f>+재료비!$K$249</f>
        <v>3000</v>
      </c>
      <c r="I1525" s="38">
        <f t="shared" si="116"/>
        <v>0</v>
      </c>
      <c r="J1525" s="38"/>
      <c r="K1525" s="38"/>
      <c r="L1525" s="30" t="s">
        <v>1274</v>
      </c>
    </row>
    <row r="1526" spans="1:12" ht="17.25" customHeight="1">
      <c r="A1526" s="22" t="s">
        <v>568</v>
      </c>
      <c r="B1526" s="23" t="s">
        <v>564</v>
      </c>
      <c r="C1526" s="23" t="s">
        <v>734</v>
      </c>
      <c r="D1526" s="32">
        <v>1</v>
      </c>
      <c r="E1526" s="38">
        <f t="shared" si="115"/>
        <v>600000</v>
      </c>
      <c r="F1526" s="38"/>
      <c r="G1526" s="38"/>
      <c r="H1526" s="38">
        <f>+재료비!$K$250</f>
        <v>600000</v>
      </c>
      <c r="I1526" s="38">
        <f t="shared" si="116"/>
        <v>600000</v>
      </c>
      <c r="J1526" s="38"/>
      <c r="K1526" s="38"/>
      <c r="L1526" s="23"/>
    </row>
    <row r="1527" spans="1:12" ht="17.25" customHeight="1">
      <c r="A1527" s="22" t="s">
        <v>668</v>
      </c>
      <c r="B1527" s="23" t="s">
        <v>1159</v>
      </c>
      <c r="C1527" s="23" t="s">
        <v>666</v>
      </c>
      <c r="D1527" s="32">
        <v>5</v>
      </c>
      <c r="E1527" s="38">
        <f>+G1527+I1527+K1527</f>
        <v>200000</v>
      </c>
      <c r="F1527" s="38"/>
      <c r="G1527" s="38"/>
      <c r="H1527" s="38">
        <f>SUM(I1521:I1526)</f>
        <v>4000000</v>
      </c>
      <c r="I1527" s="38">
        <f>TRUNC(D1527/100*H1527)</f>
        <v>200000</v>
      </c>
      <c r="J1527" s="38"/>
      <c r="K1527" s="38"/>
      <c r="L1527" s="23"/>
    </row>
    <row r="1528" spans="1:12" ht="17.25" customHeight="1">
      <c r="A1528" s="22" t="s">
        <v>858</v>
      </c>
      <c r="B1528" s="23" t="s">
        <v>1173</v>
      </c>
      <c r="C1528" s="23" t="s">
        <v>666</v>
      </c>
      <c r="D1528" s="32">
        <v>3</v>
      </c>
      <c r="E1528" s="38">
        <f>+G1528+I1528+K1528</f>
        <v>23430</v>
      </c>
      <c r="F1528" s="38"/>
      <c r="G1528" s="38"/>
      <c r="H1528" s="38"/>
      <c r="I1528" s="38"/>
      <c r="J1528" s="38">
        <f>SUM(G1517:G1527)</f>
        <v>781015</v>
      </c>
      <c r="K1528" s="38">
        <f>TRUNC(D1528/100*J1528)</f>
        <v>23430</v>
      </c>
      <c r="L1528" s="23"/>
    </row>
    <row r="1529" spans="1:12">
      <c r="A1529" s="22" t="s">
        <v>701</v>
      </c>
      <c r="B1529" s="23"/>
      <c r="C1529" s="23"/>
      <c r="D1529" s="32"/>
      <c r="E1529" s="38">
        <f>SUM(E1517:E1528)</f>
        <v>5004445</v>
      </c>
      <c r="F1529" s="38"/>
      <c r="G1529" s="38">
        <f>SUM(G1517:G1528)</f>
        <v>781015</v>
      </c>
      <c r="H1529" s="38"/>
      <c r="I1529" s="38">
        <f>SUM(I1517:I1528)</f>
        <v>4200000</v>
      </c>
      <c r="J1529" s="38"/>
      <c r="K1529" s="38">
        <f>SUM(K1517:K1528)</f>
        <v>23430</v>
      </c>
      <c r="L1529" s="29"/>
    </row>
    <row r="1530" spans="1:12">
      <c r="A1530" s="22"/>
      <c r="B1530" s="23"/>
      <c r="C1530" s="23"/>
      <c r="D1530" s="32"/>
      <c r="E1530" s="38"/>
      <c r="F1530" s="38"/>
      <c r="G1530" s="38"/>
      <c r="H1530" s="38"/>
      <c r="I1530" s="38"/>
      <c r="J1530" s="38"/>
      <c r="K1530" s="38"/>
      <c r="L1530" s="29"/>
    </row>
    <row r="1531" spans="1:12">
      <c r="A1531" s="39" t="s">
        <v>682</v>
      </c>
      <c r="B1531" s="33" t="s">
        <v>1164</v>
      </c>
      <c r="C1531" s="34"/>
      <c r="D1531" s="35">
        <f>+집계표!$G$2</f>
        <v>1.1000000000000001</v>
      </c>
      <c r="E1531" s="40">
        <f>(G1531+I1531+K1531)</f>
        <v>859116</v>
      </c>
      <c r="F1531" s="40"/>
      <c r="G1531" s="40"/>
      <c r="H1531" s="40"/>
      <c r="I1531" s="40"/>
      <c r="J1531" s="40">
        <f>+G1529</f>
        <v>781015</v>
      </c>
      <c r="K1531" s="40">
        <f>TRUNC(D1531*J1531)</f>
        <v>859116</v>
      </c>
      <c r="L1531" s="23"/>
    </row>
    <row r="1532" spans="1:12">
      <c r="A1532" s="39" t="s">
        <v>670</v>
      </c>
      <c r="B1532" s="33" t="s">
        <v>425</v>
      </c>
      <c r="C1532" s="34"/>
      <c r="D1532" s="35">
        <f>+집계표!$H$2</f>
        <v>0.2</v>
      </c>
      <c r="E1532" s="40">
        <f>(G1532+I1532+K1532)</f>
        <v>328026</v>
      </c>
      <c r="F1532" s="40"/>
      <c r="G1532" s="40"/>
      <c r="H1532" s="40"/>
      <c r="I1532" s="40"/>
      <c r="J1532" s="40">
        <f>+J1531+K1531</f>
        <v>1640131</v>
      </c>
      <c r="K1532" s="40">
        <f>TRUNC(D1532*J1532)</f>
        <v>328026</v>
      </c>
      <c r="L1532" s="23"/>
    </row>
    <row r="1533" spans="1:12">
      <c r="A1533" s="39" t="s">
        <v>718</v>
      </c>
      <c r="B1533" s="33"/>
      <c r="C1533" s="34"/>
      <c r="D1533" s="36"/>
      <c r="E1533" s="40">
        <f>SUM(E1529:E1532)</f>
        <v>6191587</v>
      </c>
      <c r="F1533" s="40"/>
      <c r="G1533" s="40">
        <f>SUM(G1529:G1532)</f>
        <v>781015</v>
      </c>
      <c r="H1533" s="40"/>
      <c r="I1533" s="40">
        <f>+I1529</f>
        <v>4200000</v>
      </c>
      <c r="J1533" s="40"/>
      <c r="K1533" s="40">
        <f>SUM(K1529:K1532)</f>
        <v>1210572</v>
      </c>
      <c r="L1533" s="23"/>
    </row>
    <row r="1534" spans="1:12" ht="17.25" customHeight="1">
      <c r="A1534" s="39"/>
      <c r="B1534" s="30"/>
      <c r="C1534" s="23"/>
      <c r="D1534" s="32"/>
      <c r="E1534" s="38"/>
      <c r="F1534" s="38"/>
      <c r="G1534" s="38"/>
      <c r="H1534" s="53"/>
      <c r="I1534" s="38"/>
      <c r="J1534" s="38"/>
      <c r="K1534" s="38"/>
      <c r="L1534" s="23"/>
    </row>
    <row r="1535" spans="1:12" ht="17.25" customHeight="1">
      <c r="A1535" s="41" t="s">
        <v>1711</v>
      </c>
      <c r="B1535" s="37"/>
      <c r="C1535" s="23"/>
      <c r="D1535" s="23"/>
      <c r="E1535" s="42"/>
      <c r="F1535" s="54"/>
      <c r="G1535" s="42"/>
      <c r="H1535" s="54"/>
      <c r="I1535" s="42"/>
      <c r="J1535" s="54"/>
      <c r="K1535" s="42"/>
      <c r="L1535" s="28"/>
    </row>
    <row r="1536" spans="1:12">
      <c r="A1536" s="22" t="s">
        <v>1154</v>
      </c>
      <c r="B1536" s="30"/>
      <c r="C1536" s="23" t="s">
        <v>685</v>
      </c>
      <c r="D1536" s="32">
        <v>0.6</v>
      </c>
      <c r="E1536" s="38">
        <f t="shared" ref="E1536:E1547" si="117">+G1536+I1536+K1536</f>
        <v>163749</v>
      </c>
      <c r="F1536" s="38">
        <f>+인건비!$D$6</f>
        <v>272915</v>
      </c>
      <c r="G1536" s="38">
        <f>TRUNC(D1536*F1536)</f>
        <v>163749</v>
      </c>
      <c r="H1536" s="53"/>
      <c r="I1536" s="53"/>
      <c r="J1536" s="53"/>
      <c r="K1536" s="53"/>
      <c r="L1536" s="23"/>
    </row>
    <row r="1537" spans="1:12">
      <c r="A1537" s="22" t="s">
        <v>1163</v>
      </c>
      <c r="B1537" s="30"/>
      <c r="C1537" s="23" t="s">
        <v>685</v>
      </c>
      <c r="D1537" s="32">
        <v>1.2</v>
      </c>
      <c r="E1537" s="38">
        <f t="shared" si="117"/>
        <v>256195</v>
      </c>
      <c r="F1537" s="38">
        <f>+인건비!$D$7</f>
        <v>213496</v>
      </c>
      <c r="G1537" s="38">
        <f>TRUNC(D1537*F1537)</f>
        <v>256195</v>
      </c>
      <c r="H1537" s="53"/>
      <c r="I1537" s="53"/>
      <c r="J1537" s="53"/>
      <c r="K1537" s="53"/>
      <c r="L1537" s="23"/>
    </row>
    <row r="1538" spans="1:12">
      <c r="A1538" s="22" t="s">
        <v>1181</v>
      </c>
      <c r="B1538" s="30"/>
      <c r="C1538" s="23" t="s">
        <v>685</v>
      </c>
      <c r="D1538" s="32">
        <v>1.2</v>
      </c>
      <c r="E1538" s="38">
        <f>+G1538+I1538+K1538</f>
        <v>285910</v>
      </c>
      <c r="F1538" s="38">
        <f>+인건비!$D$9</f>
        <v>238259</v>
      </c>
      <c r="G1538" s="38">
        <f>TRUNC(D1538*F1538)</f>
        <v>285910</v>
      </c>
      <c r="H1538" s="53"/>
      <c r="I1538" s="53"/>
      <c r="J1538" s="53"/>
      <c r="K1538" s="53"/>
      <c r="L1538" s="23"/>
    </row>
    <row r="1539" spans="1:12">
      <c r="A1539" s="22" t="s">
        <v>1167</v>
      </c>
      <c r="B1539" s="30"/>
      <c r="C1539" s="23" t="s">
        <v>685</v>
      </c>
      <c r="D1539" s="32">
        <f>+D1538*2</f>
        <v>2.4</v>
      </c>
      <c r="E1539" s="38">
        <f>+G1539+I1539+K1539</f>
        <v>465669</v>
      </c>
      <c r="F1539" s="38">
        <f>+인건비!$D$10</f>
        <v>194029</v>
      </c>
      <c r="G1539" s="38">
        <f>TRUNC(D1539*F1539)</f>
        <v>465669</v>
      </c>
      <c r="H1539" s="53"/>
      <c r="I1539" s="53"/>
      <c r="J1539" s="53"/>
      <c r="K1539" s="53"/>
      <c r="L1539" s="23"/>
    </row>
    <row r="1540" spans="1:12" ht="17.25" customHeight="1">
      <c r="A1540" s="22" t="s">
        <v>1375</v>
      </c>
      <c r="B1540" s="23" t="s">
        <v>760</v>
      </c>
      <c r="C1540" s="23" t="s">
        <v>734</v>
      </c>
      <c r="D1540" s="32">
        <v>1</v>
      </c>
      <c r="E1540" s="38">
        <f t="shared" si="117"/>
        <v>1200000</v>
      </c>
      <c r="F1540" s="38"/>
      <c r="G1540" s="38"/>
      <c r="H1540" s="38">
        <f>+재료비!$K$243</f>
        <v>1200000</v>
      </c>
      <c r="I1540" s="38">
        <f t="shared" ref="I1540:I1547" si="118">TRUNC(D1540*H1540)</f>
        <v>1200000</v>
      </c>
      <c r="J1540" s="38"/>
      <c r="K1540" s="38"/>
      <c r="L1540" s="23"/>
    </row>
    <row r="1541" spans="1:12" ht="17.25" customHeight="1">
      <c r="A1541" s="22" t="s">
        <v>561</v>
      </c>
      <c r="B1541" s="23" t="s">
        <v>562</v>
      </c>
      <c r="C1541" s="23" t="s">
        <v>781</v>
      </c>
      <c r="D1541" s="32">
        <v>1</v>
      </c>
      <c r="E1541" s="38">
        <f t="shared" si="117"/>
        <v>2300000</v>
      </c>
      <c r="F1541" s="38"/>
      <c r="G1541" s="38"/>
      <c r="H1541" s="38">
        <f>+재료비!$K$245</f>
        <v>2300000</v>
      </c>
      <c r="I1541" s="38">
        <f t="shared" si="118"/>
        <v>2300000</v>
      </c>
      <c r="J1541" s="38"/>
      <c r="K1541" s="38"/>
      <c r="L1541" s="23"/>
    </row>
    <row r="1542" spans="1:12" ht="17.25" customHeight="1">
      <c r="A1542" s="22" t="s">
        <v>1357</v>
      </c>
      <c r="B1542" s="23" t="s">
        <v>772</v>
      </c>
      <c r="C1542" s="23" t="s">
        <v>781</v>
      </c>
      <c r="D1542" s="32">
        <v>1</v>
      </c>
      <c r="E1542" s="38">
        <f t="shared" si="117"/>
        <v>100000</v>
      </c>
      <c r="F1542" s="38"/>
      <c r="G1542" s="38"/>
      <c r="H1542" s="38">
        <f>+재료비!$K$246</f>
        <v>100000</v>
      </c>
      <c r="I1542" s="38">
        <f t="shared" si="118"/>
        <v>100000</v>
      </c>
      <c r="J1542" s="38"/>
      <c r="K1542" s="38"/>
      <c r="L1542" s="23"/>
    </row>
    <row r="1543" spans="1:12" ht="17.25" customHeight="1">
      <c r="A1543" s="22" t="s">
        <v>1400</v>
      </c>
      <c r="B1543" s="23" t="s">
        <v>563</v>
      </c>
      <c r="C1543" s="23" t="s">
        <v>671</v>
      </c>
      <c r="D1543" s="32"/>
      <c r="E1543" s="38">
        <f t="shared" si="117"/>
        <v>0</v>
      </c>
      <c r="F1543" s="38"/>
      <c r="G1543" s="38"/>
      <c r="H1543" s="38">
        <f>+재료비!$K$248</f>
        <v>5000</v>
      </c>
      <c r="I1543" s="38">
        <f t="shared" si="118"/>
        <v>0</v>
      </c>
      <c r="J1543" s="38"/>
      <c r="K1543" s="38"/>
      <c r="L1543" s="30" t="s">
        <v>1274</v>
      </c>
    </row>
    <row r="1544" spans="1:12" ht="17.25" customHeight="1">
      <c r="A1544" s="22" t="s">
        <v>567</v>
      </c>
      <c r="B1544" s="23" t="s">
        <v>1383</v>
      </c>
      <c r="C1544" s="23" t="s">
        <v>671</v>
      </c>
      <c r="D1544" s="32"/>
      <c r="E1544" s="38">
        <f t="shared" si="117"/>
        <v>0</v>
      </c>
      <c r="F1544" s="38"/>
      <c r="G1544" s="38"/>
      <c r="H1544" s="38">
        <f>+재료비!$K$249</f>
        <v>3000</v>
      </c>
      <c r="I1544" s="38">
        <f t="shared" si="118"/>
        <v>0</v>
      </c>
      <c r="J1544" s="38"/>
      <c r="K1544" s="38"/>
      <c r="L1544" s="30" t="s">
        <v>1274</v>
      </c>
    </row>
    <row r="1545" spans="1:12" ht="17.25" customHeight="1">
      <c r="A1545" s="22" t="s">
        <v>1337</v>
      </c>
      <c r="B1545" s="23" t="s">
        <v>1328</v>
      </c>
      <c r="C1545" s="23" t="s">
        <v>671</v>
      </c>
      <c r="D1545" s="32"/>
      <c r="E1545" s="38">
        <f t="shared" si="117"/>
        <v>0</v>
      </c>
      <c r="F1545" s="38"/>
      <c r="G1545" s="38"/>
      <c r="H1545" s="38">
        <f>+재료비!$K$329</f>
        <v>3000</v>
      </c>
      <c r="I1545" s="38">
        <f>TRUNC(D1545*H1545)</f>
        <v>0</v>
      </c>
      <c r="J1545" s="38"/>
      <c r="K1545" s="38"/>
      <c r="L1545" s="30" t="s">
        <v>1274</v>
      </c>
    </row>
    <row r="1546" spans="1:12" ht="17.25" customHeight="1">
      <c r="A1546" s="22" t="s">
        <v>765</v>
      </c>
      <c r="B1546" s="23" t="s">
        <v>135</v>
      </c>
      <c r="C1546" s="23" t="s">
        <v>671</v>
      </c>
      <c r="D1546" s="32"/>
      <c r="E1546" s="38">
        <f t="shared" si="117"/>
        <v>0</v>
      </c>
      <c r="F1546" s="38"/>
      <c r="G1546" s="38"/>
      <c r="H1546" s="38">
        <f>+재료비!$K$334</f>
        <v>3090</v>
      </c>
      <c r="I1546" s="38">
        <f>TRUNC(D1546*H1546)</f>
        <v>0</v>
      </c>
      <c r="J1546" s="38"/>
      <c r="K1546" s="38"/>
      <c r="L1546" s="30" t="s">
        <v>1274</v>
      </c>
    </row>
    <row r="1547" spans="1:12" ht="17.25" customHeight="1">
      <c r="A1547" s="22" t="s">
        <v>568</v>
      </c>
      <c r="B1547" s="23" t="s">
        <v>564</v>
      </c>
      <c r="C1547" s="23" t="s">
        <v>734</v>
      </c>
      <c r="D1547" s="32">
        <v>1</v>
      </c>
      <c r="E1547" s="38">
        <f t="shared" si="117"/>
        <v>600000</v>
      </c>
      <c r="F1547" s="38"/>
      <c r="G1547" s="38"/>
      <c r="H1547" s="38">
        <f>+재료비!$K$250</f>
        <v>600000</v>
      </c>
      <c r="I1547" s="38">
        <f t="shared" si="118"/>
        <v>600000</v>
      </c>
      <c r="J1547" s="38"/>
      <c r="K1547" s="38"/>
      <c r="L1547" s="23"/>
    </row>
    <row r="1548" spans="1:12" ht="17.25" customHeight="1">
      <c r="A1548" s="22" t="s">
        <v>668</v>
      </c>
      <c r="B1548" s="23" t="s">
        <v>1159</v>
      </c>
      <c r="C1548" s="23" t="s">
        <v>666</v>
      </c>
      <c r="D1548" s="32">
        <v>5</v>
      </c>
      <c r="E1548" s="38">
        <f>+G1548+I1548+K1548</f>
        <v>210000</v>
      </c>
      <c r="F1548" s="38"/>
      <c r="G1548" s="38"/>
      <c r="H1548" s="38">
        <f>SUM(I1540:I1547)</f>
        <v>4200000</v>
      </c>
      <c r="I1548" s="38">
        <f>TRUNC(D1548/100*H1548)</f>
        <v>210000</v>
      </c>
      <c r="J1548" s="38"/>
      <c r="K1548" s="38"/>
      <c r="L1548" s="23"/>
    </row>
    <row r="1549" spans="1:12" ht="17.25" customHeight="1">
      <c r="A1549" s="22" t="s">
        <v>858</v>
      </c>
      <c r="B1549" s="23" t="s">
        <v>1173</v>
      </c>
      <c r="C1549" s="23" t="s">
        <v>666</v>
      </c>
      <c r="D1549" s="32">
        <v>2</v>
      </c>
      <c r="E1549" s="38">
        <f>+G1549+I1549+K1549</f>
        <v>23430</v>
      </c>
      <c r="F1549" s="38"/>
      <c r="G1549" s="38"/>
      <c r="H1549" s="38"/>
      <c r="I1549" s="38"/>
      <c r="J1549" s="38">
        <f>SUM(G1536:G1548)</f>
        <v>1171523</v>
      </c>
      <c r="K1549" s="38">
        <f>TRUNC(D1549/100*J1549)</f>
        <v>23430</v>
      </c>
      <c r="L1549" s="23"/>
    </row>
    <row r="1550" spans="1:12">
      <c r="A1550" s="22" t="s">
        <v>701</v>
      </c>
      <c r="B1550" s="23"/>
      <c r="C1550" s="23"/>
      <c r="D1550" s="32"/>
      <c r="E1550" s="38">
        <f>SUM(E1536:E1549)</f>
        <v>5604953</v>
      </c>
      <c r="F1550" s="38"/>
      <c r="G1550" s="38">
        <f>SUM(G1536:G1549)</f>
        <v>1171523</v>
      </c>
      <c r="H1550" s="38"/>
      <c r="I1550" s="38">
        <f>SUM(I1536:I1549)</f>
        <v>4410000</v>
      </c>
      <c r="J1550" s="38"/>
      <c r="K1550" s="38">
        <f>SUM(K1536:K1549)</f>
        <v>23430</v>
      </c>
      <c r="L1550" s="29"/>
    </row>
    <row r="1551" spans="1:12">
      <c r="A1551" s="22"/>
      <c r="B1551" s="23"/>
      <c r="C1551" s="23"/>
      <c r="D1551" s="32"/>
      <c r="E1551" s="38"/>
      <c r="F1551" s="38"/>
      <c r="G1551" s="38"/>
      <c r="H1551" s="38"/>
      <c r="I1551" s="38"/>
      <c r="J1551" s="38"/>
      <c r="K1551" s="38"/>
      <c r="L1551" s="29"/>
    </row>
    <row r="1552" spans="1:12">
      <c r="A1552" s="39" t="s">
        <v>682</v>
      </c>
      <c r="B1552" s="33" t="s">
        <v>1164</v>
      </c>
      <c r="C1552" s="34"/>
      <c r="D1552" s="35">
        <f>+집계표!$G$2</f>
        <v>1.1000000000000001</v>
      </c>
      <c r="E1552" s="40">
        <f>(G1552+I1552+K1552)</f>
        <v>1288675</v>
      </c>
      <c r="F1552" s="40"/>
      <c r="G1552" s="40"/>
      <c r="H1552" s="40"/>
      <c r="I1552" s="40"/>
      <c r="J1552" s="40">
        <f>+G1550</f>
        <v>1171523</v>
      </c>
      <c r="K1552" s="40">
        <f>TRUNC(D1552*J1552)</f>
        <v>1288675</v>
      </c>
      <c r="L1552" s="23"/>
    </row>
    <row r="1553" spans="1:12">
      <c r="A1553" s="39" t="s">
        <v>670</v>
      </c>
      <c r="B1553" s="33" t="s">
        <v>425</v>
      </c>
      <c r="C1553" s="34"/>
      <c r="D1553" s="35">
        <f>+집계표!$H$2</f>
        <v>0.2</v>
      </c>
      <c r="E1553" s="40">
        <f>(G1553+I1553+K1553)</f>
        <v>492039</v>
      </c>
      <c r="F1553" s="40"/>
      <c r="G1553" s="40"/>
      <c r="H1553" s="40"/>
      <c r="I1553" s="40"/>
      <c r="J1553" s="40">
        <f>+J1552+K1552</f>
        <v>2460198</v>
      </c>
      <c r="K1553" s="40">
        <f>TRUNC(D1553*J1553)</f>
        <v>492039</v>
      </c>
      <c r="L1553" s="23"/>
    </row>
    <row r="1554" spans="1:12">
      <c r="A1554" s="39" t="s">
        <v>718</v>
      </c>
      <c r="B1554" s="33"/>
      <c r="C1554" s="34"/>
      <c r="D1554" s="36"/>
      <c r="E1554" s="40">
        <f>SUM(E1550:E1553)</f>
        <v>7385667</v>
      </c>
      <c r="F1554" s="40"/>
      <c r="G1554" s="40">
        <f>SUM(G1550:G1553)</f>
        <v>1171523</v>
      </c>
      <c r="H1554" s="40"/>
      <c r="I1554" s="40">
        <f>+I1550</f>
        <v>4410000</v>
      </c>
      <c r="J1554" s="40"/>
      <c r="K1554" s="40">
        <f>SUM(K1550:K1553)</f>
        <v>1804144</v>
      </c>
      <c r="L1554" s="23"/>
    </row>
    <row r="1555" spans="1:12" ht="17.25" customHeight="1">
      <c r="A1555" s="39"/>
      <c r="B1555" s="30"/>
      <c r="C1555" s="23"/>
      <c r="D1555" s="32"/>
      <c r="E1555" s="38"/>
      <c r="F1555" s="38"/>
      <c r="G1555" s="38"/>
      <c r="H1555" s="53"/>
      <c r="I1555" s="38"/>
      <c r="J1555" s="38"/>
      <c r="K1555" s="38"/>
      <c r="L1555" s="23"/>
    </row>
    <row r="1556" spans="1:12" ht="17.25" customHeight="1">
      <c r="A1556" s="41" t="s">
        <v>1716</v>
      </c>
      <c r="B1556" s="37"/>
      <c r="C1556" s="23"/>
      <c r="D1556" s="23"/>
      <c r="E1556" s="42"/>
      <c r="F1556" s="54"/>
      <c r="G1556" s="42"/>
      <c r="H1556" s="54"/>
      <c r="I1556" s="42"/>
      <c r="J1556" s="54"/>
      <c r="K1556" s="42"/>
      <c r="L1556" s="28"/>
    </row>
    <row r="1557" spans="1:12">
      <c r="A1557" s="22" t="s">
        <v>1154</v>
      </c>
      <c r="B1557" s="30"/>
      <c r="C1557" s="23" t="s">
        <v>685</v>
      </c>
      <c r="D1557" s="32">
        <v>1</v>
      </c>
      <c r="E1557" s="38">
        <f t="shared" ref="E1557:E1569" si="119">+G1557+I1557+K1557</f>
        <v>272915</v>
      </c>
      <c r="F1557" s="38">
        <f>+인건비!$D$6</f>
        <v>272915</v>
      </c>
      <c r="G1557" s="38">
        <f>TRUNC(D1557*F1557)</f>
        <v>272915</v>
      </c>
      <c r="H1557" s="53"/>
      <c r="I1557" s="53"/>
      <c r="J1557" s="53"/>
      <c r="K1557" s="53"/>
      <c r="L1557" s="23"/>
    </row>
    <row r="1558" spans="1:12">
      <c r="A1558" s="22" t="s">
        <v>1163</v>
      </c>
      <c r="B1558" s="30"/>
      <c r="C1558" s="23" t="s">
        <v>685</v>
      </c>
      <c r="D1558" s="32">
        <v>2</v>
      </c>
      <c r="E1558" s="38">
        <f t="shared" si="119"/>
        <v>426992</v>
      </c>
      <c r="F1558" s="38">
        <f>+인건비!$D$7</f>
        <v>213496</v>
      </c>
      <c r="G1558" s="38">
        <f>TRUNC(D1558*F1558)</f>
        <v>426992</v>
      </c>
      <c r="H1558" s="53"/>
      <c r="I1558" s="53"/>
      <c r="J1558" s="53"/>
      <c r="K1558" s="53"/>
      <c r="L1558" s="23"/>
    </row>
    <row r="1559" spans="1:12">
      <c r="A1559" s="22" t="s">
        <v>1181</v>
      </c>
      <c r="B1559" s="30"/>
      <c r="C1559" s="23" t="s">
        <v>685</v>
      </c>
      <c r="D1559" s="32">
        <f>+D1558</f>
        <v>2</v>
      </c>
      <c r="E1559" s="38">
        <f>+G1559+I1559+K1559</f>
        <v>476518</v>
      </c>
      <c r="F1559" s="38">
        <f>+인건비!$D$9</f>
        <v>238259</v>
      </c>
      <c r="G1559" s="38">
        <f>TRUNC(D1559*F1559)</f>
        <v>476518</v>
      </c>
      <c r="H1559" s="53"/>
      <c r="I1559" s="53"/>
      <c r="J1559" s="53"/>
      <c r="K1559" s="53"/>
      <c r="L1559" s="23"/>
    </row>
    <row r="1560" spans="1:12">
      <c r="A1560" s="22" t="s">
        <v>1167</v>
      </c>
      <c r="B1560" s="30"/>
      <c r="C1560" s="23" t="s">
        <v>685</v>
      </c>
      <c r="D1560" s="32">
        <f>+D1559*2</f>
        <v>4</v>
      </c>
      <c r="E1560" s="38">
        <f>+G1560+I1560+K1560</f>
        <v>776116</v>
      </c>
      <c r="F1560" s="38">
        <f>+인건비!$D$10</f>
        <v>194029</v>
      </c>
      <c r="G1560" s="38">
        <f>TRUNC(D1560*F1560)</f>
        <v>776116</v>
      </c>
      <c r="H1560" s="53"/>
      <c r="I1560" s="53"/>
      <c r="J1560" s="53"/>
      <c r="K1560" s="53"/>
      <c r="L1560" s="23"/>
    </row>
    <row r="1561" spans="1:12" ht="17.25" customHeight="1">
      <c r="A1561" s="22" t="s">
        <v>740</v>
      </c>
      <c r="B1561" s="23"/>
      <c r="C1561" s="23" t="s">
        <v>685</v>
      </c>
      <c r="D1561" s="32">
        <v>12</v>
      </c>
      <c r="E1561" s="38">
        <f>+G1561+I1561+K1561</f>
        <v>4555884</v>
      </c>
      <c r="F1561" s="38"/>
      <c r="G1561" s="38"/>
      <c r="H1561" s="38"/>
      <c r="I1561" s="38"/>
      <c r="J1561" s="38">
        <f>+인건비!$E$26</f>
        <v>379657</v>
      </c>
      <c r="K1561" s="38">
        <f>TRUNC(D1561*J1561)</f>
        <v>4555884</v>
      </c>
      <c r="L1561" s="23"/>
    </row>
    <row r="1562" spans="1:12" ht="17.25" customHeight="1">
      <c r="A1562" s="22" t="s">
        <v>714</v>
      </c>
      <c r="B1562" s="23"/>
      <c r="C1562" s="23" t="s">
        <v>685</v>
      </c>
      <c r="D1562" s="32">
        <v>15</v>
      </c>
      <c r="E1562" s="38">
        <f>+G1562+I1562+K1562</f>
        <v>2878035</v>
      </c>
      <c r="F1562" s="38"/>
      <c r="G1562" s="38"/>
      <c r="H1562" s="38"/>
      <c r="I1562" s="38"/>
      <c r="J1562" s="38">
        <f>+인건비!$E$25</f>
        <v>191869</v>
      </c>
      <c r="K1562" s="38">
        <f>TRUNC(D1562*J1562)</f>
        <v>2878035</v>
      </c>
      <c r="L1562" s="23"/>
    </row>
    <row r="1563" spans="1:12" ht="17.25" customHeight="1">
      <c r="A1563" s="22" t="s">
        <v>1375</v>
      </c>
      <c r="B1563" s="23" t="s">
        <v>762</v>
      </c>
      <c r="C1563" s="23" t="s">
        <v>734</v>
      </c>
      <c r="D1563" s="32">
        <v>1</v>
      </c>
      <c r="E1563" s="38">
        <f t="shared" si="119"/>
        <v>1900000</v>
      </c>
      <c r="F1563" s="38"/>
      <c r="G1563" s="38"/>
      <c r="H1563" s="38">
        <f>+재료비!$K$244</f>
        <v>1900000</v>
      </c>
      <c r="I1563" s="38">
        <f t="shared" ref="I1563:I1571" si="120">TRUNC(D1563*H1563)</f>
        <v>1900000</v>
      </c>
      <c r="J1563" s="38"/>
      <c r="K1563" s="38"/>
      <c r="L1563" s="23"/>
    </row>
    <row r="1564" spans="1:12" ht="17.25" customHeight="1">
      <c r="A1564" s="22" t="s">
        <v>561</v>
      </c>
      <c r="B1564" s="23" t="s">
        <v>562</v>
      </c>
      <c r="C1564" s="23" t="s">
        <v>781</v>
      </c>
      <c r="D1564" s="32">
        <v>1</v>
      </c>
      <c r="E1564" s="38">
        <f t="shared" si="119"/>
        <v>2300000</v>
      </c>
      <c r="F1564" s="38"/>
      <c r="G1564" s="38"/>
      <c r="H1564" s="38">
        <f>+재료비!$K$245</f>
        <v>2300000</v>
      </c>
      <c r="I1564" s="38">
        <f t="shared" si="120"/>
        <v>2300000</v>
      </c>
      <c r="J1564" s="38"/>
      <c r="K1564" s="38"/>
      <c r="L1564" s="23"/>
    </row>
    <row r="1565" spans="1:12" ht="17.25" customHeight="1">
      <c r="A1565" s="22" t="s">
        <v>1357</v>
      </c>
      <c r="B1565" s="23" t="s">
        <v>772</v>
      </c>
      <c r="C1565" s="23" t="s">
        <v>781</v>
      </c>
      <c r="D1565" s="32">
        <v>1</v>
      </c>
      <c r="E1565" s="38">
        <f t="shared" si="119"/>
        <v>100000</v>
      </c>
      <c r="F1565" s="38"/>
      <c r="G1565" s="38"/>
      <c r="H1565" s="38">
        <f>+재료비!$K$246</f>
        <v>100000</v>
      </c>
      <c r="I1565" s="38">
        <f t="shared" si="120"/>
        <v>100000</v>
      </c>
      <c r="J1565" s="38"/>
      <c r="K1565" s="38"/>
      <c r="L1565" s="23"/>
    </row>
    <row r="1566" spans="1:12" ht="17.25" customHeight="1">
      <c r="A1566" s="22" t="s">
        <v>752</v>
      </c>
      <c r="B1566" s="23" t="s">
        <v>570</v>
      </c>
      <c r="C1566" s="23" t="s">
        <v>665</v>
      </c>
      <c r="D1566" s="32">
        <v>1</v>
      </c>
      <c r="E1566" s="38">
        <f>+G1566+I1566+K1566</f>
        <v>120000</v>
      </c>
      <c r="F1566" s="38"/>
      <c r="G1566" s="38"/>
      <c r="H1566" s="38">
        <f>+재료비!$K$247</f>
        <v>120000</v>
      </c>
      <c r="I1566" s="38">
        <f t="shared" si="120"/>
        <v>120000</v>
      </c>
      <c r="J1566" s="38"/>
      <c r="K1566" s="38"/>
      <c r="L1566" s="23"/>
    </row>
    <row r="1567" spans="1:12" ht="17.25" customHeight="1">
      <c r="A1567" s="22" t="s">
        <v>1400</v>
      </c>
      <c r="B1567" s="23" t="s">
        <v>563</v>
      </c>
      <c r="C1567" s="23" t="s">
        <v>671</v>
      </c>
      <c r="D1567" s="32"/>
      <c r="E1567" s="38">
        <f t="shared" si="119"/>
        <v>0</v>
      </c>
      <c r="F1567" s="38"/>
      <c r="G1567" s="38"/>
      <c r="H1567" s="38">
        <f>+재료비!$K$248</f>
        <v>5000</v>
      </c>
      <c r="I1567" s="38">
        <f t="shared" si="120"/>
        <v>0</v>
      </c>
      <c r="J1567" s="38"/>
      <c r="K1567" s="38"/>
      <c r="L1567" s="30" t="s">
        <v>1274</v>
      </c>
    </row>
    <row r="1568" spans="1:12" ht="17.25" customHeight="1">
      <c r="A1568" s="22" t="s">
        <v>567</v>
      </c>
      <c r="B1568" s="23" t="s">
        <v>1383</v>
      </c>
      <c r="C1568" s="23" t="s">
        <v>671</v>
      </c>
      <c r="D1568" s="32"/>
      <c r="E1568" s="38">
        <f t="shared" si="119"/>
        <v>0</v>
      </c>
      <c r="F1568" s="38"/>
      <c r="G1568" s="38"/>
      <c r="H1568" s="38">
        <f>+재료비!$K$249</f>
        <v>3000</v>
      </c>
      <c r="I1568" s="38">
        <f t="shared" si="120"/>
        <v>0</v>
      </c>
      <c r="J1568" s="38"/>
      <c r="K1568" s="38"/>
      <c r="L1568" s="30" t="s">
        <v>1274</v>
      </c>
    </row>
    <row r="1569" spans="1:12" ht="17.25" customHeight="1">
      <c r="A1569" s="22" t="s">
        <v>1337</v>
      </c>
      <c r="B1569" s="23" t="s">
        <v>1328</v>
      </c>
      <c r="C1569" s="23" t="s">
        <v>671</v>
      </c>
      <c r="D1569" s="32"/>
      <c r="E1569" s="38">
        <f t="shared" si="119"/>
        <v>0</v>
      </c>
      <c r="F1569" s="38"/>
      <c r="G1569" s="38"/>
      <c r="H1569" s="38">
        <f>+재료비!$K$329</f>
        <v>3000</v>
      </c>
      <c r="I1569" s="38">
        <f t="shared" si="120"/>
        <v>0</v>
      </c>
      <c r="J1569" s="38"/>
      <c r="K1569" s="38"/>
      <c r="L1569" s="30" t="s">
        <v>1274</v>
      </c>
    </row>
    <row r="1570" spans="1:12" ht="17.25" customHeight="1">
      <c r="A1570" s="22" t="s">
        <v>765</v>
      </c>
      <c r="B1570" s="23" t="s">
        <v>135</v>
      </c>
      <c r="C1570" s="23" t="s">
        <v>671</v>
      </c>
      <c r="D1570" s="32"/>
      <c r="E1570" s="38">
        <f t="shared" ref="E1570:E1576" si="121">+G1570+I1570+K1570</f>
        <v>0</v>
      </c>
      <c r="F1570" s="38"/>
      <c r="G1570" s="38"/>
      <c r="H1570" s="38">
        <f>+재료비!$K$334</f>
        <v>3090</v>
      </c>
      <c r="I1570" s="38">
        <f t="shared" si="120"/>
        <v>0</v>
      </c>
      <c r="J1570" s="38"/>
      <c r="K1570" s="38"/>
      <c r="L1570" s="30" t="s">
        <v>1274</v>
      </c>
    </row>
    <row r="1571" spans="1:12" ht="17.25" customHeight="1">
      <c r="A1571" s="22" t="s">
        <v>768</v>
      </c>
      <c r="B1571" s="23" t="s">
        <v>1378</v>
      </c>
      <c r="C1571" s="23" t="s">
        <v>734</v>
      </c>
      <c r="D1571" s="32">
        <v>1</v>
      </c>
      <c r="E1571" s="38">
        <f t="shared" si="121"/>
        <v>1500000</v>
      </c>
      <c r="F1571" s="38"/>
      <c r="G1571" s="38"/>
      <c r="H1571" s="38">
        <f>+재료비!$K$251</f>
        <v>1500000</v>
      </c>
      <c r="I1571" s="38">
        <f t="shared" si="120"/>
        <v>1500000</v>
      </c>
      <c r="J1571" s="38"/>
      <c r="K1571" s="38"/>
      <c r="L1571" s="23"/>
    </row>
    <row r="1572" spans="1:12" ht="17.25" customHeight="1">
      <c r="A1572" s="22" t="s">
        <v>668</v>
      </c>
      <c r="B1572" s="23" t="s">
        <v>1159</v>
      </c>
      <c r="C1572" s="23" t="s">
        <v>666</v>
      </c>
      <c r="D1572" s="32">
        <v>5</v>
      </c>
      <c r="E1572" s="38">
        <f t="shared" si="121"/>
        <v>296000</v>
      </c>
      <c r="F1572" s="38"/>
      <c r="G1572" s="38"/>
      <c r="H1572" s="38">
        <f>SUM(I1563:I1571)</f>
        <v>5920000</v>
      </c>
      <c r="I1572" s="38">
        <f>TRUNC(D1572/100*H1572)</f>
        <v>296000</v>
      </c>
      <c r="J1572" s="38"/>
      <c r="K1572" s="38"/>
      <c r="L1572" s="23"/>
    </row>
    <row r="1573" spans="1:12" ht="17.25" customHeight="1">
      <c r="A1573" s="22" t="s">
        <v>858</v>
      </c>
      <c r="B1573" s="23" t="s">
        <v>1173</v>
      </c>
      <c r="C1573" s="23" t="s">
        <v>666</v>
      </c>
      <c r="D1573" s="32">
        <v>2</v>
      </c>
      <c r="E1573" s="38">
        <f t="shared" si="121"/>
        <v>39050</v>
      </c>
      <c r="F1573" s="38"/>
      <c r="G1573" s="38"/>
      <c r="H1573" s="38"/>
      <c r="I1573" s="38"/>
      <c r="J1573" s="38">
        <f>SUM(G1557:G1572)</f>
        <v>1952541</v>
      </c>
      <c r="K1573" s="38">
        <f>TRUNC(D1573/100*J1573)</f>
        <v>39050</v>
      </c>
      <c r="L1573" s="23"/>
    </row>
    <row r="1574" spans="1:12" ht="17.25" customHeight="1">
      <c r="A1574" s="22" t="s">
        <v>1374</v>
      </c>
      <c r="B1574" s="23"/>
      <c r="C1574" s="23" t="s">
        <v>694</v>
      </c>
      <c r="D1574" s="32">
        <v>120</v>
      </c>
      <c r="E1574" s="38">
        <f t="shared" si="121"/>
        <v>20664000</v>
      </c>
      <c r="F1574" s="38"/>
      <c r="G1574" s="38"/>
      <c r="H1574" s="38"/>
      <c r="I1574" s="38"/>
      <c r="J1574" s="38">
        <f>+기계손료!J56</f>
        <v>172200</v>
      </c>
      <c r="K1574" s="38">
        <f>TRUNC(D1574*J1574)</f>
        <v>20664000</v>
      </c>
      <c r="L1574" s="23"/>
    </row>
    <row r="1575" spans="1:12" ht="17.25" customHeight="1">
      <c r="A1575" s="22" t="s">
        <v>769</v>
      </c>
      <c r="B1575" s="23" t="s">
        <v>1174</v>
      </c>
      <c r="C1575" s="23" t="s">
        <v>694</v>
      </c>
      <c r="D1575" s="32">
        <v>32</v>
      </c>
      <c r="E1575" s="38">
        <f t="shared" si="121"/>
        <v>1789440</v>
      </c>
      <c r="F1575" s="38"/>
      <c r="G1575" s="38"/>
      <c r="H1575" s="38"/>
      <c r="I1575" s="38"/>
      <c r="J1575" s="38">
        <f>+기계손료!J61</f>
        <v>55920</v>
      </c>
      <c r="K1575" s="38">
        <f>TRUNC(D1575*J1575)</f>
        <v>1789440</v>
      </c>
      <c r="L1575" s="23"/>
    </row>
    <row r="1576" spans="1:12" ht="17.25" customHeight="1">
      <c r="A1576" s="22" t="s">
        <v>722</v>
      </c>
      <c r="B1576" s="23"/>
      <c r="C1576" s="23" t="s">
        <v>694</v>
      </c>
      <c r="D1576" s="32">
        <v>120</v>
      </c>
      <c r="E1576" s="38">
        <f t="shared" si="121"/>
        <v>967680</v>
      </c>
      <c r="F1576" s="38"/>
      <c r="G1576" s="38"/>
      <c r="H1576" s="38"/>
      <c r="I1576" s="38"/>
      <c r="J1576" s="38">
        <f>+기계손료!J62</f>
        <v>8064</v>
      </c>
      <c r="K1576" s="38">
        <f>TRUNC(D1576*J1576)</f>
        <v>967680</v>
      </c>
      <c r="L1576" s="23"/>
    </row>
    <row r="1577" spans="1:12">
      <c r="A1577" s="22" t="s">
        <v>701</v>
      </c>
      <c r="B1577" s="23"/>
      <c r="C1577" s="23"/>
      <c r="D1577" s="32"/>
      <c r="E1577" s="38">
        <f>SUM(E1557:E1576)</f>
        <v>39062630</v>
      </c>
      <c r="F1577" s="38"/>
      <c r="G1577" s="38">
        <f>SUM(G1557:G1576)</f>
        <v>1952541</v>
      </c>
      <c r="H1577" s="38"/>
      <c r="I1577" s="38">
        <f>SUM(I1557:I1576)</f>
        <v>6216000</v>
      </c>
      <c r="J1577" s="38"/>
      <c r="K1577" s="38">
        <f>SUM(K1557:K1576)</f>
        <v>30894089</v>
      </c>
      <c r="L1577" s="29"/>
    </row>
    <row r="1578" spans="1:12">
      <c r="A1578" s="22"/>
      <c r="B1578" s="23"/>
      <c r="C1578" s="23"/>
      <c r="D1578" s="32"/>
      <c r="E1578" s="38"/>
      <c r="F1578" s="38"/>
      <c r="G1578" s="38"/>
      <c r="H1578" s="38"/>
      <c r="I1578" s="38"/>
      <c r="J1578" s="38"/>
      <c r="K1578" s="38"/>
      <c r="L1578" s="29"/>
    </row>
    <row r="1579" spans="1:12">
      <c r="A1579" s="39" t="s">
        <v>682</v>
      </c>
      <c r="B1579" s="33" t="s">
        <v>1164</v>
      </c>
      <c r="C1579" s="34"/>
      <c r="D1579" s="35">
        <f>+집계표!$G$2</f>
        <v>1.1000000000000001</v>
      </c>
      <c r="E1579" s="40">
        <f>(G1579+I1579+K1579)</f>
        <v>2147795</v>
      </c>
      <c r="F1579" s="40"/>
      <c r="G1579" s="40"/>
      <c r="H1579" s="40"/>
      <c r="I1579" s="40"/>
      <c r="J1579" s="40">
        <f>+G1577</f>
        <v>1952541</v>
      </c>
      <c r="K1579" s="40">
        <f>TRUNC(D1579*J1579)</f>
        <v>2147795</v>
      </c>
      <c r="L1579" s="23"/>
    </row>
    <row r="1580" spans="1:12">
      <c r="A1580" s="39" t="s">
        <v>670</v>
      </c>
      <c r="B1580" s="33" t="s">
        <v>425</v>
      </c>
      <c r="C1580" s="34"/>
      <c r="D1580" s="35">
        <f>+집계표!$H$2</f>
        <v>0.2</v>
      </c>
      <c r="E1580" s="40">
        <f>(G1580+I1580+K1580)</f>
        <v>820067</v>
      </c>
      <c r="F1580" s="40"/>
      <c r="G1580" s="40"/>
      <c r="H1580" s="40"/>
      <c r="I1580" s="40"/>
      <c r="J1580" s="40">
        <f>+J1579+K1579</f>
        <v>4100336</v>
      </c>
      <c r="K1580" s="40">
        <f>TRUNC(D1580*J1580)</f>
        <v>820067</v>
      </c>
      <c r="L1580" s="23"/>
    </row>
    <row r="1581" spans="1:12">
      <c r="A1581" s="39" t="s">
        <v>718</v>
      </c>
      <c r="B1581" s="33"/>
      <c r="C1581" s="34"/>
      <c r="D1581" s="36"/>
      <c r="E1581" s="40">
        <f>SUM(E1577:E1580)</f>
        <v>42030492</v>
      </c>
      <c r="F1581" s="40"/>
      <c r="G1581" s="40">
        <f>SUM(G1577:G1580)</f>
        <v>1952541</v>
      </c>
      <c r="H1581" s="40"/>
      <c r="I1581" s="40">
        <f>+I1577</f>
        <v>6216000</v>
      </c>
      <c r="J1581" s="40"/>
      <c r="K1581" s="40">
        <f>SUM(K1577:K1580)</f>
        <v>33861951</v>
      </c>
      <c r="L1581" s="23"/>
    </row>
    <row r="1582" spans="1:12" ht="17.25" customHeight="1">
      <c r="A1582" s="39"/>
      <c r="B1582" s="30"/>
      <c r="C1582" s="23"/>
      <c r="D1582" s="32"/>
      <c r="E1582" s="38"/>
      <c r="F1582" s="38"/>
      <c r="G1582" s="38"/>
      <c r="H1582" s="53"/>
      <c r="I1582" s="38"/>
      <c r="J1582" s="38"/>
      <c r="K1582" s="38"/>
      <c r="L1582" s="23"/>
    </row>
    <row r="1583" spans="1:12" ht="17.25" customHeight="1">
      <c r="A1583" s="41" t="s">
        <v>114</v>
      </c>
      <c r="B1583" s="37"/>
      <c r="C1583" s="23"/>
      <c r="D1583" s="23"/>
      <c r="E1583" s="42"/>
      <c r="F1583" s="54"/>
      <c r="G1583" s="42"/>
      <c r="H1583" s="54"/>
      <c r="I1583" s="42"/>
      <c r="J1583" s="54"/>
      <c r="K1583" s="42"/>
      <c r="L1583" s="28"/>
    </row>
    <row r="1584" spans="1:12">
      <c r="A1584" s="22" t="s">
        <v>1154</v>
      </c>
      <c r="B1584" s="30"/>
      <c r="C1584" s="23" t="s">
        <v>685</v>
      </c>
      <c r="D1584" s="32">
        <v>1</v>
      </c>
      <c r="E1584" s="38">
        <f t="shared" ref="E1584:E1590" si="122">+G1584+I1584+K1584</f>
        <v>272915</v>
      </c>
      <c r="F1584" s="38">
        <f>+인건비!$D$6</f>
        <v>272915</v>
      </c>
      <c r="G1584" s="38">
        <f>TRUNC(D1584*F1584)</f>
        <v>272915</v>
      </c>
      <c r="H1584" s="53"/>
      <c r="I1584" s="53"/>
      <c r="J1584" s="53"/>
      <c r="K1584" s="53"/>
      <c r="L1584" s="23"/>
    </row>
    <row r="1585" spans="1:12">
      <c r="A1585" s="22" t="s">
        <v>1163</v>
      </c>
      <c r="B1585" s="30"/>
      <c r="C1585" s="23" t="s">
        <v>685</v>
      </c>
      <c r="D1585" s="32">
        <v>2.5</v>
      </c>
      <c r="E1585" s="38">
        <f t="shared" si="122"/>
        <v>533740</v>
      </c>
      <c r="F1585" s="38">
        <f>+인건비!$D$7</f>
        <v>213496</v>
      </c>
      <c r="G1585" s="38">
        <f>TRUNC(D1585*F1585)</f>
        <v>533740</v>
      </c>
      <c r="H1585" s="53"/>
      <c r="I1585" s="53"/>
      <c r="J1585" s="53"/>
      <c r="K1585" s="53"/>
      <c r="L1585" s="23"/>
    </row>
    <row r="1586" spans="1:12">
      <c r="A1586" s="22" t="s">
        <v>1181</v>
      </c>
      <c r="B1586" s="30"/>
      <c r="C1586" s="23" t="s">
        <v>685</v>
      </c>
      <c r="D1586" s="32">
        <f>+D1585</f>
        <v>2.5</v>
      </c>
      <c r="E1586" s="38">
        <f>+G1586+I1586+K1586</f>
        <v>595647</v>
      </c>
      <c r="F1586" s="38">
        <f>+인건비!$D$9</f>
        <v>238259</v>
      </c>
      <c r="G1586" s="38">
        <f>TRUNC(D1586*F1586)</f>
        <v>595647</v>
      </c>
      <c r="H1586" s="53"/>
      <c r="I1586" s="53"/>
      <c r="J1586" s="53"/>
      <c r="K1586" s="53"/>
      <c r="L1586" s="23"/>
    </row>
    <row r="1587" spans="1:12">
      <c r="A1587" s="22" t="s">
        <v>1167</v>
      </c>
      <c r="B1587" s="30"/>
      <c r="C1587" s="23" t="s">
        <v>685</v>
      </c>
      <c r="D1587" s="32">
        <f>+D1586</f>
        <v>2.5</v>
      </c>
      <c r="E1587" s="38">
        <f>+G1587+I1587+K1587</f>
        <v>485072</v>
      </c>
      <c r="F1587" s="38">
        <f>+인건비!$D$10</f>
        <v>194029</v>
      </c>
      <c r="G1587" s="38">
        <f>TRUNC(D1587*F1587)</f>
        <v>485072</v>
      </c>
      <c r="H1587" s="53"/>
      <c r="I1587" s="53"/>
      <c r="J1587" s="53"/>
      <c r="K1587" s="53"/>
      <c r="L1587" s="23"/>
    </row>
    <row r="1588" spans="1:12" ht="17.25" customHeight="1">
      <c r="A1588" s="22" t="s">
        <v>763</v>
      </c>
      <c r="B1588" s="23" t="s">
        <v>1387</v>
      </c>
      <c r="C1588" s="23" t="s">
        <v>734</v>
      </c>
      <c r="D1588" s="32">
        <v>1</v>
      </c>
      <c r="E1588" s="38">
        <f t="shared" si="122"/>
        <v>5500000</v>
      </c>
      <c r="F1588" s="38"/>
      <c r="G1588" s="38"/>
      <c r="H1588" s="38">
        <f>+재료비!$K$252</f>
        <v>5500000</v>
      </c>
      <c r="I1588" s="38">
        <f>TRUNC(D1588*H1588)</f>
        <v>5500000</v>
      </c>
      <c r="J1588" s="38"/>
      <c r="K1588" s="38"/>
      <c r="L1588" s="23"/>
    </row>
    <row r="1589" spans="1:12" ht="17.25" customHeight="1">
      <c r="A1589" s="22" t="s">
        <v>774</v>
      </c>
      <c r="B1589" s="23" t="s">
        <v>143</v>
      </c>
      <c r="C1589" s="23" t="s">
        <v>781</v>
      </c>
      <c r="D1589" s="32">
        <v>1</v>
      </c>
      <c r="E1589" s="38">
        <f t="shared" si="122"/>
        <v>1000000</v>
      </c>
      <c r="F1589" s="38"/>
      <c r="G1589" s="38"/>
      <c r="H1589" s="38">
        <f>+재료비!$K$254</f>
        <v>1000000</v>
      </c>
      <c r="I1589" s="38">
        <f>TRUNC(D1589*H1589)</f>
        <v>1000000</v>
      </c>
      <c r="J1589" s="38"/>
      <c r="K1589" s="38"/>
      <c r="L1589" s="23"/>
    </row>
    <row r="1590" spans="1:12" ht="17.25" customHeight="1">
      <c r="A1590" s="22" t="s">
        <v>1337</v>
      </c>
      <c r="B1590" s="23" t="s">
        <v>1389</v>
      </c>
      <c r="C1590" s="23" t="s">
        <v>671</v>
      </c>
      <c r="D1590" s="32"/>
      <c r="E1590" s="38">
        <f t="shared" si="122"/>
        <v>0</v>
      </c>
      <c r="F1590" s="38"/>
      <c r="G1590" s="38"/>
      <c r="H1590" s="38">
        <f>+재료비!$K$330</f>
        <v>5000</v>
      </c>
      <c r="I1590" s="38">
        <f>TRUNC(D1590*H1590)</f>
        <v>0</v>
      </c>
      <c r="J1590" s="38"/>
      <c r="K1590" s="38"/>
      <c r="L1590" s="30" t="s">
        <v>1274</v>
      </c>
    </row>
    <row r="1591" spans="1:12" ht="17.25" customHeight="1">
      <c r="A1591" s="22" t="s">
        <v>765</v>
      </c>
      <c r="B1591" s="23" t="s">
        <v>135</v>
      </c>
      <c r="C1591" s="23" t="s">
        <v>671</v>
      </c>
      <c r="D1591" s="32"/>
      <c r="E1591" s="38">
        <f>+G1591+I1591+K1591</f>
        <v>0</v>
      </c>
      <c r="F1591" s="38"/>
      <c r="G1591" s="38"/>
      <c r="H1591" s="38">
        <f>+재료비!$K$334</f>
        <v>3090</v>
      </c>
      <c r="I1591" s="38">
        <f>TRUNC(D1591*H1591)</f>
        <v>0</v>
      </c>
      <c r="J1591" s="38"/>
      <c r="K1591" s="38"/>
      <c r="L1591" s="30" t="s">
        <v>1274</v>
      </c>
    </row>
    <row r="1592" spans="1:12" ht="17.25" customHeight="1">
      <c r="A1592" s="22" t="s">
        <v>668</v>
      </c>
      <c r="B1592" s="23" t="s">
        <v>1159</v>
      </c>
      <c r="C1592" s="23" t="s">
        <v>666</v>
      </c>
      <c r="D1592" s="32">
        <v>5</v>
      </c>
      <c r="E1592" s="38">
        <f>+G1592+I1592+K1592</f>
        <v>325000</v>
      </c>
      <c r="F1592" s="38"/>
      <c r="G1592" s="38"/>
      <c r="H1592" s="38">
        <f>SUM(I1588:I1591)</f>
        <v>6500000</v>
      </c>
      <c r="I1592" s="38">
        <f>TRUNC(D1592/100*H1592)</f>
        <v>325000</v>
      </c>
      <c r="J1592" s="38"/>
      <c r="K1592" s="38"/>
      <c r="L1592" s="23"/>
    </row>
    <row r="1593" spans="1:12" ht="17.25" customHeight="1">
      <c r="A1593" s="22" t="s">
        <v>858</v>
      </c>
      <c r="B1593" s="23" t="s">
        <v>1173</v>
      </c>
      <c r="C1593" s="23" t="s">
        <v>666</v>
      </c>
      <c r="D1593" s="32">
        <v>2</v>
      </c>
      <c r="E1593" s="38">
        <f>+G1593+I1593+K1593</f>
        <v>37747</v>
      </c>
      <c r="F1593" s="38"/>
      <c r="G1593" s="38"/>
      <c r="H1593" s="38"/>
      <c r="I1593" s="38"/>
      <c r="J1593" s="38">
        <f>SUM(G1584:G1592)</f>
        <v>1887374</v>
      </c>
      <c r="K1593" s="38">
        <f>TRUNC(D1593/100*J1593)</f>
        <v>37747</v>
      </c>
      <c r="L1593" s="23"/>
    </row>
    <row r="1594" spans="1:12">
      <c r="A1594" s="22" t="s">
        <v>701</v>
      </c>
      <c r="B1594" s="23"/>
      <c r="C1594" s="23"/>
      <c r="D1594" s="32"/>
      <c r="E1594" s="38">
        <f>SUM(E1584:E1593)</f>
        <v>8750121</v>
      </c>
      <c r="F1594" s="38"/>
      <c r="G1594" s="38">
        <f>SUM(G1584:G1593)</f>
        <v>1887374</v>
      </c>
      <c r="H1594" s="38"/>
      <c r="I1594" s="38">
        <f>SUM(I1584:I1593)</f>
        <v>6825000</v>
      </c>
      <c r="J1594" s="38"/>
      <c r="K1594" s="38">
        <f>SUM(K1584:K1593)</f>
        <v>37747</v>
      </c>
      <c r="L1594" s="29"/>
    </row>
    <row r="1595" spans="1:12">
      <c r="A1595" s="22"/>
      <c r="B1595" s="23"/>
      <c r="C1595" s="23"/>
      <c r="D1595" s="32"/>
      <c r="E1595" s="38"/>
      <c r="F1595" s="38"/>
      <c r="G1595" s="38"/>
      <c r="H1595" s="38"/>
      <c r="I1595" s="38"/>
      <c r="J1595" s="38"/>
      <c r="K1595" s="38"/>
      <c r="L1595" s="29"/>
    </row>
    <row r="1596" spans="1:12">
      <c r="A1596" s="39" t="s">
        <v>682</v>
      </c>
      <c r="B1596" s="33" t="s">
        <v>1164</v>
      </c>
      <c r="C1596" s="34"/>
      <c r="D1596" s="35">
        <f>+집계표!$G$2</f>
        <v>1.1000000000000001</v>
      </c>
      <c r="E1596" s="40">
        <f>(G1596+I1596+K1596)</f>
        <v>2076111</v>
      </c>
      <c r="F1596" s="40"/>
      <c r="G1596" s="40"/>
      <c r="H1596" s="40"/>
      <c r="I1596" s="40"/>
      <c r="J1596" s="40">
        <f>+G1594</f>
        <v>1887374</v>
      </c>
      <c r="K1596" s="40">
        <f>TRUNC(D1596*J1596)</f>
        <v>2076111</v>
      </c>
      <c r="L1596" s="23"/>
    </row>
    <row r="1597" spans="1:12">
      <c r="A1597" s="39" t="s">
        <v>670</v>
      </c>
      <c r="B1597" s="33" t="s">
        <v>425</v>
      </c>
      <c r="C1597" s="34"/>
      <c r="D1597" s="35">
        <f>+집계표!$H$2</f>
        <v>0.2</v>
      </c>
      <c r="E1597" s="40">
        <f>(G1597+I1597+K1597)</f>
        <v>792697</v>
      </c>
      <c r="F1597" s="40"/>
      <c r="G1597" s="40"/>
      <c r="H1597" s="40"/>
      <c r="I1597" s="40"/>
      <c r="J1597" s="40">
        <f>+J1596+K1596</f>
        <v>3963485</v>
      </c>
      <c r="K1597" s="40">
        <f>TRUNC(D1597*J1597)</f>
        <v>792697</v>
      </c>
      <c r="L1597" s="23"/>
    </row>
    <row r="1598" spans="1:12">
      <c r="A1598" s="39" t="s">
        <v>718</v>
      </c>
      <c r="B1598" s="33"/>
      <c r="C1598" s="34"/>
      <c r="D1598" s="36"/>
      <c r="E1598" s="40">
        <f>SUM(E1594:E1597)</f>
        <v>11618929</v>
      </c>
      <c r="F1598" s="40"/>
      <c r="G1598" s="40">
        <f>SUM(G1594:G1597)</f>
        <v>1887374</v>
      </c>
      <c r="H1598" s="40"/>
      <c r="I1598" s="40">
        <f>+I1594</f>
        <v>6825000</v>
      </c>
      <c r="J1598" s="40"/>
      <c r="K1598" s="40">
        <f>SUM(K1594:K1597)</f>
        <v>2906555</v>
      </c>
      <c r="L1598" s="23"/>
    </row>
    <row r="1599" spans="1:12" ht="17.25" customHeight="1">
      <c r="A1599" s="39"/>
      <c r="B1599" s="30"/>
      <c r="C1599" s="23"/>
      <c r="D1599" s="32"/>
      <c r="E1599" s="38"/>
      <c r="F1599" s="38"/>
      <c r="G1599" s="38"/>
      <c r="H1599" s="53"/>
      <c r="I1599" s="38"/>
      <c r="J1599" s="38"/>
      <c r="K1599" s="38"/>
      <c r="L1599" s="23"/>
    </row>
    <row r="1600" spans="1:12" ht="17.25" customHeight="1">
      <c r="A1600" s="41" t="s">
        <v>115</v>
      </c>
      <c r="B1600" s="37"/>
      <c r="C1600" s="23"/>
      <c r="D1600" s="23"/>
      <c r="E1600" s="42"/>
      <c r="F1600" s="54"/>
      <c r="G1600" s="42"/>
      <c r="H1600" s="54"/>
      <c r="I1600" s="42"/>
      <c r="J1600" s="54"/>
      <c r="K1600" s="42"/>
      <c r="L1600" s="28"/>
    </row>
    <row r="1601" spans="1:12">
      <c r="A1601" s="22" t="s">
        <v>1154</v>
      </c>
      <c r="B1601" s="30"/>
      <c r="C1601" s="23" t="s">
        <v>685</v>
      </c>
      <c r="D1601" s="32">
        <v>1.5</v>
      </c>
      <c r="E1601" s="38">
        <f t="shared" ref="E1601:E1610" si="123">+G1601+I1601+K1601</f>
        <v>409372</v>
      </c>
      <c r="F1601" s="38">
        <f>+인건비!$D$6</f>
        <v>272915</v>
      </c>
      <c r="G1601" s="38">
        <f>TRUNC(D1601*F1601)</f>
        <v>409372</v>
      </c>
      <c r="H1601" s="53"/>
      <c r="I1601" s="53"/>
      <c r="J1601" s="53"/>
      <c r="K1601" s="53"/>
      <c r="L1601" s="23"/>
    </row>
    <row r="1602" spans="1:12">
      <c r="A1602" s="22" t="s">
        <v>1163</v>
      </c>
      <c r="B1602" s="30"/>
      <c r="C1602" s="23" t="s">
        <v>685</v>
      </c>
      <c r="D1602" s="32">
        <v>3</v>
      </c>
      <c r="E1602" s="38">
        <f t="shared" si="123"/>
        <v>640488</v>
      </c>
      <c r="F1602" s="38">
        <f>+인건비!$D$7</f>
        <v>213496</v>
      </c>
      <c r="G1602" s="38">
        <f>TRUNC(D1602*F1602)</f>
        <v>640488</v>
      </c>
      <c r="H1602" s="53"/>
      <c r="I1602" s="53"/>
      <c r="J1602" s="53"/>
      <c r="K1602" s="53"/>
      <c r="L1602" s="23"/>
    </row>
    <row r="1603" spans="1:12">
      <c r="A1603" s="22" t="s">
        <v>1181</v>
      </c>
      <c r="B1603" s="30"/>
      <c r="C1603" s="23" t="s">
        <v>685</v>
      </c>
      <c r="D1603" s="32">
        <f>+D1602</f>
        <v>3</v>
      </c>
      <c r="E1603" s="38">
        <f>+G1603+I1603+K1603</f>
        <v>714777</v>
      </c>
      <c r="F1603" s="38">
        <f>+인건비!$D$9</f>
        <v>238259</v>
      </c>
      <c r="G1603" s="38">
        <f>TRUNC(D1603*F1603)</f>
        <v>714777</v>
      </c>
      <c r="H1603" s="53"/>
      <c r="I1603" s="53"/>
      <c r="J1603" s="53"/>
      <c r="K1603" s="53"/>
      <c r="L1603" s="23"/>
    </row>
    <row r="1604" spans="1:12">
      <c r="A1604" s="22" t="s">
        <v>1167</v>
      </c>
      <c r="B1604" s="30"/>
      <c r="C1604" s="23" t="s">
        <v>685</v>
      </c>
      <c r="D1604" s="32">
        <f>+D1603</f>
        <v>3</v>
      </c>
      <c r="E1604" s="38">
        <f>+G1604+I1604+K1604</f>
        <v>582087</v>
      </c>
      <c r="F1604" s="38">
        <f>+인건비!$D$10</f>
        <v>194029</v>
      </c>
      <c r="G1604" s="38">
        <f>TRUNC(D1604*F1604)</f>
        <v>582087</v>
      </c>
      <c r="H1604" s="53"/>
      <c r="I1604" s="53"/>
      <c r="J1604" s="53"/>
      <c r="K1604" s="53"/>
      <c r="L1604" s="23"/>
    </row>
    <row r="1605" spans="1:12" ht="17.25" customHeight="1">
      <c r="A1605" s="22" t="s">
        <v>763</v>
      </c>
      <c r="B1605" s="23" t="s">
        <v>1401</v>
      </c>
      <c r="C1605" s="23" t="s">
        <v>734</v>
      </c>
      <c r="D1605" s="32">
        <v>1</v>
      </c>
      <c r="E1605" s="38">
        <f t="shared" si="123"/>
        <v>20000000</v>
      </c>
      <c r="F1605" s="38"/>
      <c r="G1605" s="38"/>
      <c r="H1605" s="38">
        <f>+재료비!$K$253</f>
        <v>20000000</v>
      </c>
      <c r="I1605" s="38">
        <f>TRUNC(D1605*H1605)</f>
        <v>20000000</v>
      </c>
      <c r="J1605" s="38"/>
      <c r="K1605" s="38"/>
      <c r="L1605" s="23"/>
    </row>
    <row r="1606" spans="1:12" ht="17.25" customHeight="1">
      <c r="A1606" s="22" t="s">
        <v>774</v>
      </c>
      <c r="B1606" s="23" t="s">
        <v>143</v>
      </c>
      <c r="C1606" s="23" t="s">
        <v>781</v>
      </c>
      <c r="D1606" s="32">
        <v>1</v>
      </c>
      <c r="E1606" s="38">
        <f t="shared" si="123"/>
        <v>600000</v>
      </c>
      <c r="F1606" s="38"/>
      <c r="G1606" s="38"/>
      <c r="H1606" s="38">
        <f>+재료비!$K$183</f>
        <v>600000</v>
      </c>
      <c r="I1606" s="38">
        <f>TRUNC(D1606*H1606)</f>
        <v>600000</v>
      </c>
      <c r="J1606" s="38"/>
      <c r="K1606" s="38"/>
      <c r="L1606" s="23"/>
    </row>
    <row r="1607" spans="1:12" ht="17.25" customHeight="1">
      <c r="A1607" s="22" t="s">
        <v>1337</v>
      </c>
      <c r="B1607" s="23" t="s">
        <v>1389</v>
      </c>
      <c r="C1607" s="23" t="s">
        <v>671</v>
      </c>
      <c r="D1607" s="32"/>
      <c r="E1607" s="38">
        <f>+G1607+I1607+K1607</f>
        <v>0</v>
      </c>
      <c r="F1607" s="38"/>
      <c r="G1607" s="38"/>
      <c r="H1607" s="38">
        <f>+재료비!$K$330</f>
        <v>5000</v>
      </c>
      <c r="I1607" s="38">
        <f>TRUNC(D1607*H1607)</f>
        <v>0</v>
      </c>
      <c r="J1607" s="38"/>
      <c r="K1607" s="38"/>
      <c r="L1607" s="30" t="s">
        <v>1274</v>
      </c>
    </row>
    <row r="1608" spans="1:12" ht="17.25" customHeight="1">
      <c r="A1608" s="22" t="s">
        <v>765</v>
      </c>
      <c r="B1608" s="23" t="s">
        <v>135</v>
      </c>
      <c r="C1608" s="23" t="s">
        <v>671</v>
      </c>
      <c r="D1608" s="32"/>
      <c r="E1608" s="38">
        <f>+G1608+I1608+K1608</f>
        <v>0</v>
      </c>
      <c r="F1608" s="38"/>
      <c r="G1608" s="38"/>
      <c r="H1608" s="38">
        <f>+재료비!$K$334</f>
        <v>3090</v>
      </c>
      <c r="I1608" s="38">
        <f>TRUNC(D1608*H1608)</f>
        <v>0</v>
      </c>
      <c r="J1608" s="38"/>
      <c r="K1608" s="38"/>
      <c r="L1608" s="30" t="s">
        <v>1274</v>
      </c>
    </row>
    <row r="1609" spans="1:12" ht="17.25" customHeight="1">
      <c r="A1609" s="22" t="s">
        <v>668</v>
      </c>
      <c r="B1609" s="23" t="s">
        <v>1159</v>
      </c>
      <c r="C1609" s="23" t="s">
        <v>666</v>
      </c>
      <c r="D1609" s="32">
        <v>5</v>
      </c>
      <c r="E1609" s="38">
        <f t="shared" si="123"/>
        <v>1030000</v>
      </c>
      <c r="F1609" s="38"/>
      <c r="G1609" s="38"/>
      <c r="H1609" s="38">
        <f>SUM(I1605:I1608)</f>
        <v>20600000</v>
      </c>
      <c r="I1609" s="38">
        <f>TRUNC(D1609/100*H1609)</f>
        <v>1030000</v>
      </c>
      <c r="J1609" s="38"/>
      <c r="K1609" s="38"/>
      <c r="L1609" s="23"/>
    </row>
    <row r="1610" spans="1:12" ht="17.25" customHeight="1">
      <c r="A1610" s="22" t="s">
        <v>858</v>
      </c>
      <c r="B1610" s="23" t="s">
        <v>1173</v>
      </c>
      <c r="C1610" s="23" t="s">
        <v>666</v>
      </c>
      <c r="D1610" s="32">
        <v>2</v>
      </c>
      <c r="E1610" s="38">
        <f t="shared" si="123"/>
        <v>46934</v>
      </c>
      <c r="F1610" s="38"/>
      <c r="G1610" s="38"/>
      <c r="H1610" s="38"/>
      <c r="I1610" s="38"/>
      <c r="J1610" s="38">
        <f>SUM(G1601:G1609)</f>
        <v>2346724</v>
      </c>
      <c r="K1610" s="38">
        <f>TRUNC(D1610/100*J1610)</f>
        <v>46934</v>
      </c>
      <c r="L1610" s="23"/>
    </row>
    <row r="1611" spans="1:12">
      <c r="A1611" s="22" t="s">
        <v>701</v>
      </c>
      <c r="B1611" s="23"/>
      <c r="C1611" s="23"/>
      <c r="D1611" s="32"/>
      <c r="E1611" s="38">
        <f>SUM(E1601:E1610)</f>
        <v>24023658</v>
      </c>
      <c r="F1611" s="38"/>
      <c r="G1611" s="38">
        <f>SUM(G1601:G1610)</f>
        <v>2346724</v>
      </c>
      <c r="H1611" s="38"/>
      <c r="I1611" s="38">
        <f>SUM(I1601:I1610)</f>
        <v>21630000</v>
      </c>
      <c r="J1611" s="38"/>
      <c r="K1611" s="38">
        <f>SUM(K1601:K1610)</f>
        <v>46934</v>
      </c>
      <c r="L1611" s="29"/>
    </row>
    <row r="1612" spans="1:12">
      <c r="A1612" s="22"/>
      <c r="B1612" s="23"/>
      <c r="C1612" s="23"/>
      <c r="D1612" s="32"/>
      <c r="E1612" s="38"/>
      <c r="F1612" s="38"/>
      <c r="G1612" s="38"/>
      <c r="H1612" s="38"/>
      <c r="I1612" s="38"/>
      <c r="J1612" s="38"/>
      <c r="K1612" s="38"/>
      <c r="L1612" s="29"/>
    </row>
    <row r="1613" spans="1:12">
      <c r="A1613" s="39" t="s">
        <v>682</v>
      </c>
      <c r="B1613" s="33" t="s">
        <v>1164</v>
      </c>
      <c r="C1613" s="34"/>
      <c r="D1613" s="35">
        <f>+집계표!$G$2</f>
        <v>1.1000000000000001</v>
      </c>
      <c r="E1613" s="40">
        <f>(G1613+I1613+K1613)</f>
        <v>2581396</v>
      </c>
      <c r="F1613" s="40"/>
      <c r="G1613" s="40"/>
      <c r="H1613" s="40"/>
      <c r="I1613" s="40"/>
      <c r="J1613" s="40">
        <f>+G1611</f>
        <v>2346724</v>
      </c>
      <c r="K1613" s="40">
        <f>TRUNC(D1613*J1613)</f>
        <v>2581396</v>
      </c>
      <c r="L1613" s="23"/>
    </row>
    <row r="1614" spans="1:12">
      <c r="A1614" s="39" t="s">
        <v>670</v>
      </c>
      <c r="B1614" s="33" t="s">
        <v>425</v>
      </c>
      <c r="C1614" s="34"/>
      <c r="D1614" s="35">
        <f>+집계표!$H$2</f>
        <v>0.2</v>
      </c>
      <c r="E1614" s="40">
        <f>(G1614+I1614+K1614)</f>
        <v>985624</v>
      </c>
      <c r="F1614" s="40"/>
      <c r="G1614" s="40"/>
      <c r="H1614" s="40"/>
      <c r="I1614" s="40"/>
      <c r="J1614" s="40">
        <f>+J1613+K1613</f>
        <v>4928120</v>
      </c>
      <c r="K1614" s="40">
        <f>TRUNC(D1614*J1614)</f>
        <v>985624</v>
      </c>
      <c r="L1614" s="23"/>
    </row>
    <row r="1615" spans="1:12">
      <c r="A1615" s="39" t="s">
        <v>718</v>
      </c>
      <c r="B1615" s="33"/>
      <c r="C1615" s="34"/>
      <c r="D1615" s="36"/>
      <c r="E1615" s="40">
        <f>SUM(E1611:E1614)</f>
        <v>27590678</v>
      </c>
      <c r="F1615" s="40"/>
      <c r="G1615" s="40">
        <f>SUM(G1611:G1614)</f>
        <v>2346724</v>
      </c>
      <c r="H1615" s="40"/>
      <c r="I1615" s="40">
        <f>+I1611</f>
        <v>21630000</v>
      </c>
      <c r="J1615" s="40"/>
      <c r="K1615" s="40">
        <f>SUM(K1611:K1614)</f>
        <v>3613954</v>
      </c>
      <c r="L1615" s="23"/>
    </row>
    <row r="1616" spans="1:12" ht="17.25" customHeight="1">
      <c r="A1616" s="39"/>
      <c r="B1616" s="30"/>
      <c r="C1616" s="23"/>
      <c r="D1616" s="32"/>
      <c r="E1616" s="38"/>
      <c r="F1616" s="38"/>
      <c r="G1616" s="38"/>
      <c r="H1616" s="53"/>
      <c r="I1616" s="38"/>
      <c r="J1616" s="38"/>
      <c r="K1616" s="38"/>
      <c r="L1616" s="23"/>
    </row>
    <row r="1617" spans="1:12" ht="17.25" customHeight="1">
      <c r="A1617" s="41" t="s">
        <v>530</v>
      </c>
      <c r="B1617" s="37"/>
      <c r="C1617" s="23"/>
      <c r="D1617" s="23"/>
      <c r="E1617" s="42"/>
      <c r="F1617" s="54"/>
      <c r="G1617" s="42"/>
      <c r="H1617" s="54"/>
      <c r="I1617" s="42"/>
      <c r="J1617" s="54"/>
      <c r="K1617" s="42"/>
      <c r="L1617" s="28"/>
    </row>
    <row r="1618" spans="1:12">
      <c r="A1618" s="22" t="s">
        <v>1154</v>
      </c>
      <c r="B1618" s="30"/>
      <c r="C1618" s="23" t="s">
        <v>685</v>
      </c>
      <c r="D1618" s="32">
        <v>2</v>
      </c>
      <c r="E1618" s="38">
        <f t="shared" ref="E1618:E1628" si="124">+G1618+I1618+K1618</f>
        <v>545830</v>
      </c>
      <c r="F1618" s="38">
        <f>+인건비!$D$6</f>
        <v>272915</v>
      </c>
      <c r="G1618" s="38">
        <f>TRUNC(D1618*F1618)</f>
        <v>545830</v>
      </c>
      <c r="H1618" s="53"/>
      <c r="I1618" s="53"/>
      <c r="J1618" s="53"/>
      <c r="K1618" s="53"/>
      <c r="L1618" s="23"/>
    </row>
    <row r="1619" spans="1:12">
      <c r="A1619" s="22" t="s">
        <v>1163</v>
      </c>
      <c r="B1619" s="30"/>
      <c r="C1619" s="23" t="s">
        <v>685</v>
      </c>
      <c r="D1619" s="32">
        <v>3</v>
      </c>
      <c r="E1619" s="38">
        <f t="shared" si="124"/>
        <v>640488</v>
      </c>
      <c r="F1619" s="38">
        <f>+인건비!$D$7</f>
        <v>213496</v>
      </c>
      <c r="G1619" s="38">
        <f>TRUNC(D1619*F1619)</f>
        <v>640488</v>
      </c>
      <c r="H1619" s="53"/>
      <c r="I1619" s="53"/>
      <c r="J1619" s="53"/>
      <c r="K1619" s="53"/>
      <c r="L1619" s="23"/>
    </row>
    <row r="1620" spans="1:12">
      <c r="A1620" s="22" t="s">
        <v>1181</v>
      </c>
      <c r="B1620" s="30"/>
      <c r="C1620" s="23" t="s">
        <v>685</v>
      </c>
      <c r="D1620" s="32">
        <f>+D1619</f>
        <v>3</v>
      </c>
      <c r="E1620" s="38">
        <f>+G1620+I1620+K1620</f>
        <v>714777</v>
      </c>
      <c r="F1620" s="38">
        <f>+인건비!$D$9</f>
        <v>238259</v>
      </c>
      <c r="G1620" s="38">
        <f>TRUNC(D1620*F1620)</f>
        <v>714777</v>
      </c>
      <c r="H1620" s="53"/>
      <c r="I1620" s="53"/>
      <c r="J1620" s="53"/>
      <c r="K1620" s="53"/>
      <c r="L1620" s="23"/>
    </row>
    <row r="1621" spans="1:12">
      <c r="A1621" s="22" t="s">
        <v>1167</v>
      </c>
      <c r="B1621" s="30"/>
      <c r="C1621" s="23" t="s">
        <v>685</v>
      </c>
      <c r="D1621" s="32">
        <f>+D1620</f>
        <v>3</v>
      </c>
      <c r="E1621" s="38">
        <f>+G1621+I1621+K1621</f>
        <v>582087</v>
      </c>
      <c r="F1621" s="38">
        <f>+인건비!$D$10</f>
        <v>194029</v>
      </c>
      <c r="G1621" s="38">
        <f>TRUNC(D1621*F1621)</f>
        <v>582087</v>
      </c>
      <c r="H1621" s="53"/>
      <c r="I1621" s="53"/>
      <c r="J1621" s="53"/>
      <c r="K1621" s="53"/>
      <c r="L1621" s="23"/>
    </row>
    <row r="1622" spans="1:12" ht="17.25" customHeight="1">
      <c r="A1622" s="22" t="s">
        <v>561</v>
      </c>
      <c r="B1622" s="23" t="s">
        <v>1388</v>
      </c>
      <c r="C1622" s="23" t="s">
        <v>781</v>
      </c>
      <c r="D1622" s="32">
        <v>1</v>
      </c>
      <c r="E1622" s="38">
        <f t="shared" si="124"/>
        <v>40000000</v>
      </c>
      <c r="F1622" s="38"/>
      <c r="G1622" s="38"/>
      <c r="H1622" s="38">
        <f>+재료비!$K$255</f>
        <v>40000000</v>
      </c>
      <c r="I1622" s="38">
        <f>TRUNC(D1622*H1622)</f>
        <v>40000000</v>
      </c>
      <c r="J1622" s="38"/>
      <c r="K1622" s="38"/>
      <c r="L1622" s="23"/>
    </row>
    <row r="1623" spans="1:12" ht="17.25" customHeight="1">
      <c r="A1623" s="22" t="s">
        <v>1379</v>
      </c>
      <c r="B1623" s="23" t="s">
        <v>805</v>
      </c>
      <c r="C1623" s="23" t="s">
        <v>781</v>
      </c>
      <c r="D1623" s="32">
        <v>1</v>
      </c>
      <c r="E1623" s="38">
        <f t="shared" si="124"/>
        <v>3000000</v>
      </c>
      <c r="F1623" s="38"/>
      <c r="G1623" s="38"/>
      <c r="H1623" s="38">
        <f>+재료비!$K$256</f>
        <v>3000000</v>
      </c>
      <c r="I1623" s="38">
        <f>TRUNC(D1623*H1623)</f>
        <v>3000000</v>
      </c>
      <c r="J1623" s="38"/>
      <c r="K1623" s="38"/>
      <c r="L1623" s="23"/>
    </row>
    <row r="1624" spans="1:12" ht="17.25" customHeight="1">
      <c r="A1624" s="22" t="s">
        <v>800</v>
      </c>
      <c r="B1624" s="23" t="s">
        <v>716</v>
      </c>
      <c r="C1624" s="23" t="s">
        <v>734</v>
      </c>
      <c r="D1624" s="32">
        <v>1</v>
      </c>
      <c r="E1624" s="38">
        <f>+G1624+I1624+K1624</f>
        <v>500000</v>
      </c>
      <c r="F1624" s="38"/>
      <c r="G1624" s="38"/>
      <c r="H1624" s="38">
        <f>+재료비!$K$257</f>
        <v>500000</v>
      </c>
      <c r="I1624" s="38">
        <f>TRUNC(D1624*H1624)</f>
        <v>500000</v>
      </c>
      <c r="J1624" s="38"/>
      <c r="K1624" s="38"/>
      <c r="L1624" s="23"/>
    </row>
    <row r="1625" spans="1:12" ht="17.25" customHeight="1">
      <c r="A1625" s="22" t="s">
        <v>1337</v>
      </c>
      <c r="B1625" s="23" t="s">
        <v>1389</v>
      </c>
      <c r="C1625" s="23" t="s">
        <v>671</v>
      </c>
      <c r="D1625" s="32"/>
      <c r="E1625" s="38">
        <f>+G1625+I1625+K1625</f>
        <v>0</v>
      </c>
      <c r="F1625" s="38"/>
      <c r="G1625" s="38"/>
      <c r="H1625" s="38">
        <f>+재료비!$K$330</f>
        <v>5000</v>
      </c>
      <c r="I1625" s="38">
        <f>TRUNC(D1625*H1625)</f>
        <v>0</v>
      </c>
      <c r="J1625" s="38"/>
      <c r="K1625" s="38"/>
      <c r="L1625" s="30" t="s">
        <v>1274</v>
      </c>
    </row>
    <row r="1626" spans="1:12" ht="17.25" customHeight="1">
      <c r="A1626" s="22" t="s">
        <v>765</v>
      </c>
      <c r="B1626" s="23" t="s">
        <v>135</v>
      </c>
      <c r="C1626" s="23" t="s">
        <v>671</v>
      </c>
      <c r="D1626" s="32"/>
      <c r="E1626" s="38">
        <f>+G1626+I1626+K1626</f>
        <v>0</v>
      </c>
      <c r="F1626" s="38"/>
      <c r="G1626" s="38"/>
      <c r="H1626" s="38">
        <f>+재료비!$K$334</f>
        <v>3090</v>
      </c>
      <c r="I1626" s="38">
        <f>TRUNC(D1626*H1626)</f>
        <v>0</v>
      </c>
      <c r="J1626" s="38"/>
      <c r="K1626" s="38"/>
      <c r="L1626" s="30" t="s">
        <v>1274</v>
      </c>
    </row>
    <row r="1627" spans="1:12" ht="17.25" customHeight="1">
      <c r="A1627" s="22" t="s">
        <v>668</v>
      </c>
      <c r="B1627" s="23" t="s">
        <v>1159</v>
      </c>
      <c r="C1627" s="23" t="s">
        <v>666</v>
      </c>
      <c r="D1627" s="32">
        <v>5</v>
      </c>
      <c r="E1627" s="38">
        <f t="shared" si="124"/>
        <v>2175000</v>
      </c>
      <c r="F1627" s="38"/>
      <c r="G1627" s="38"/>
      <c r="H1627" s="38">
        <f>SUM(I1622:I1626)</f>
        <v>43500000</v>
      </c>
      <c r="I1627" s="38">
        <f>TRUNC(D1627/100*H1627)</f>
        <v>2175000</v>
      </c>
      <c r="J1627" s="38"/>
      <c r="K1627" s="38"/>
      <c r="L1627" s="23"/>
    </row>
    <row r="1628" spans="1:12" ht="17.25" customHeight="1">
      <c r="A1628" s="22" t="s">
        <v>858</v>
      </c>
      <c r="B1628" s="23" t="s">
        <v>1173</v>
      </c>
      <c r="C1628" s="23" t="s">
        <v>666</v>
      </c>
      <c r="D1628" s="32">
        <v>2</v>
      </c>
      <c r="E1628" s="38">
        <f t="shared" si="124"/>
        <v>49663</v>
      </c>
      <c r="F1628" s="38"/>
      <c r="G1628" s="38"/>
      <c r="H1628" s="38"/>
      <c r="I1628" s="38"/>
      <c r="J1628" s="38">
        <f>SUM(G1618:G1627)</f>
        <v>2483182</v>
      </c>
      <c r="K1628" s="38">
        <f>TRUNC(D1628/100*J1628)</f>
        <v>49663</v>
      </c>
      <c r="L1628" s="23"/>
    </row>
    <row r="1629" spans="1:12" ht="17.25" customHeight="1">
      <c r="A1629" s="22" t="s">
        <v>571</v>
      </c>
      <c r="B1629" s="23" t="s">
        <v>569</v>
      </c>
      <c r="C1629" s="23" t="s">
        <v>694</v>
      </c>
      <c r="D1629" s="32">
        <v>24</v>
      </c>
      <c r="E1629" s="38">
        <f>+G1629+I1629+K1629</f>
        <v>4200000</v>
      </c>
      <c r="F1629" s="38"/>
      <c r="G1629" s="38"/>
      <c r="H1629" s="38"/>
      <c r="I1629" s="38"/>
      <c r="J1629" s="38">
        <f>+기계손료!$J$99</f>
        <v>175000</v>
      </c>
      <c r="K1629" s="38">
        <f>TRUNC(D1629*J1629)</f>
        <v>4200000</v>
      </c>
      <c r="L1629" s="23"/>
    </row>
    <row r="1630" spans="1:12">
      <c r="A1630" s="22" t="s">
        <v>701</v>
      </c>
      <c r="B1630" s="23"/>
      <c r="C1630" s="23"/>
      <c r="D1630" s="32"/>
      <c r="E1630" s="38">
        <f>SUM(E1618:E1629)</f>
        <v>52407845</v>
      </c>
      <c r="F1630" s="38"/>
      <c r="G1630" s="38">
        <f>SUM(G1618:G1629)</f>
        <v>2483182</v>
      </c>
      <c r="H1630" s="38"/>
      <c r="I1630" s="38">
        <f>SUM(I1618:I1629)</f>
        <v>45675000</v>
      </c>
      <c r="J1630" s="38"/>
      <c r="K1630" s="38">
        <f>SUM(K1618:K1629)</f>
        <v>4249663</v>
      </c>
      <c r="L1630" s="29"/>
    </row>
    <row r="1631" spans="1:12">
      <c r="A1631" s="22"/>
      <c r="B1631" s="23"/>
      <c r="C1631" s="23"/>
      <c r="D1631" s="32"/>
      <c r="E1631" s="38"/>
      <c r="F1631" s="38"/>
      <c r="G1631" s="38"/>
      <c r="H1631" s="38"/>
      <c r="I1631" s="38"/>
      <c r="J1631" s="38"/>
      <c r="K1631" s="38"/>
      <c r="L1631" s="29"/>
    </row>
    <row r="1632" spans="1:12">
      <c r="A1632" s="39" t="s">
        <v>682</v>
      </c>
      <c r="B1632" s="33" t="s">
        <v>1164</v>
      </c>
      <c r="C1632" s="34"/>
      <c r="D1632" s="35">
        <f>+집계표!$G$2</f>
        <v>1.1000000000000001</v>
      </c>
      <c r="E1632" s="40">
        <f>(G1632+I1632+K1632)</f>
        <v>2731500</v>
      </c>
      <c r="F1632" s="40"/>
      <c r="G1632" s="40"/>
      <c r="H1632" s="40"/>
      <c r="I1632" s="40"/>
      <c r="J1632" s="40">
        <f>+G1630</f>
        <v>2483182</v>
      </c>
      <c r="K1632" s="40">
        <f>TRUNC(D1632*J1632)</f>
        <v>2731500</v>
      </c>
      <c r="L1632" s="23"/>
    </row>
    <row r="1633" spans="1:12">
      <c r="A1633" s="39" t="s">
        <v>670</v>
      </c>
      <c r="B1633" s="33" t="s">
        <v>425</v>
      </c>
      <c r="C1633" s="34"/>
      <c r="D1633" s="35">
        <f>+집계표!$H$2</f>
        <v>0.2</v>
      </c>
      <c r="E1633" s="40">
        <f>(G1633+I1633+K1633)</f>
        <v>1042936</v>
      </c>
      <c r="F1633" s="40"/>
      <c r="G1633" s="40"/>
      <c r="H1633" s="40"/>
      <c r="I1633" s="40"/>
      <c r="J1633" s="40">
        <f>+J1632+K1632</f>
        <v>5214682</v>
      </c>
      <c r="K1633" s="40">
        <f>TRUNC(D1633*J1633)</f>
        <v>1042936</v>
      </c>
      <c r="L1633" s="23"/>
    </row>
    <row r="1634" spans="1:12">
      <c r="A1634" s="39" t="s">
        <v>718</v>
      </c>
      <c r="B1634" s="33"/>
      <c r="C1634" s="34"/>
      <c r="D1634" s="36"/>
      <c r="E1634" s="40">
        <f>SUM(E1630:E1633)</f>
        <v>56182281</v>
      </c>
      <c r="F1634" s="40"/>
      <c r="G1634" s="40">
        <f>SUM(G1630:G1633)</f>
        <v>2483182</v>
      </c>
      <c r="H1634" s="40"/>
      <c r="I1634" s="40">
        <f>+I1630</f>
        <v>45675000</v>
      </c>
      <c r="J1634" s="40"/>
      <c r="K1634" s="40">
        <f>SUM(K1630:K1633)</f>
        <v>8024099</v>
      </c>
      <c r="L1634" s="23"/>
    </row>
    <row r="1635" spans="1:12" ht="17.25" customHeight="1">
      <c r="A1635" s="39"/>
      <c r="B1635" s="30"/>
      <c r="C1635" s="23"/>
      <c r="D1635" s="32"/>
      <c r="E1635" s="38"/>
      <c r="F1635" s="38"/>
      <c r="G1635" s="38"/>
      <c r="H1635" s="53"/>
      <c r="I1635" s="38"/>
      <c r="J1635" s="38"/>
      <c r="K1635" s="38"/>
      <c r="L1635" s="23"/>
    </row>
    <row r="1636" spans="1:12" ht="17.25" customHeight="1">
      <c r="A1636" s="41" t="s">
        <v>1827</v>
      </c>
      <c r="B1636" s="37"/>
      <c r="C1636" s="23"/>
      <c r="D1636" s="23"/>
      <c r="E1636" s="42"/>
      <c r="F1636" s="54"/>
      <c r="G1636" s="42"/>
      <c r="H1636" s="54"/>
      <c r="I1636" s="42"/>
      <c r="J1636" s="54"/>
      <c r="K1636" s="42"/>
      <c r="L1636" s="28"/>
    </row>
    <row r="1637" spans="1:12">
      <c r="A1637" s="22" t="s">
        <v>1154</v>
      </c>
      <c r="B1637" s="30"/>
      <c r="C1637" s="23" t="s">
        <v>685</v>
      </c>
      <c r="D1637" s="32">
        <v>1</v>
      </c>
      <c r="E1637" s="38">
        <f t="shared" ref="E1637:E1644" si="125">+G1637+I1637+K1637</f>
        <v>272915</v>
      </c>
      <c r="F1637" s="38">
        <f>+인건비!$D$6</f>
        <v>272915</v>
      </c>
      <c r="G1637" s="38">
        <f>TRUNC(D1637*F1637)</f>
        <v>272915</v>
      </c>
      <c r="H1637" s="53"/>
      <c r="I1637" s="53"/>
      <c r="J1637" s="53"/>
      <c r="K1637" s="53"/>
      <c r="L1637" s="23"/>
    </row>
    <row r="1638" spans="1:12">
      <c r="A1638" s="22" t="s">
        <v>1163</v>
      </c>
      <c r="B1638" s="30"/>
      <c r="C1638" s="23" t="s">
        <v>685</v>
      </c>
      <c r="D1638" s="32">
        <v>2</v>
      </c>
      <c r="E1638" s="38">
        <f t="shared" si="125"/>
        <v>426992</v>
      </c>
      <c r="F1638" s="38">
        <f>+인건비!$D$7</f>
        <v>213496</v>
      </c>
      <c r="G1638" s="38">
        <f>TRUNC(D1638*F1638)</f>
        <v>426992</v>
      </c>
      <c r="H1638" s="53"/>
      <c r="I1638" s="53"/>
      <c r="J1638" s="53"/>
      <c r="K1638" s="53"/>
      <c r="L1638" s="23"/>
    </row>
    <row r="1639" spans="1:12">
      <c r="A1639" s="22" t="s">
        <v>1181</v>
      </c>
      <c r="B1639" s="30"/>
      <c r="C1639" s="23" t="s">
        <v>685</v>
      </c>
      <c r="D1639" s="32">
        <f>+D1638</f>
        <v>2</v>
      </c>
      <c r="E1639" s="38">
        <f>+G1639+I1639+K1639</f>
        <v>476518</v>
      </c>
      <c r="F1639" s="38">
        <f>+인건비!$D$9</f>
        <v>238259</v>
      </c>
      <c r="G1639" s="38">
        <f>TRUNC(D1639*F1639)</f>
        <v>476518</v>
      </c>
      <c r="H1639" s="53"/>
      <c r="I1639" s="53"/>
      <c r="J1639" s="53"/>
      <c r="K1639" s="53"/>
      <c r="L1639" s="23"/>
    </row>
    <row r="1640" spans="1:12">
      <c r="A1640" s="22" t="s">
        <v>1167</v>
      </c>
      <c r="B1640" s="30"/>
      <c r="C1640" s="23" t="s">
        <v>685</v>
      </c>
      <c r="D1640" s="32">
        <f>+D1639</f>
        <v>2</v>
      </c>
      <c r="E1640" s="38">
        <f>+G1640+I1640+K1640</f>
        <v>388058</v>
      </c>
      <c r="F1640" s="38">
        <f>+인건비!$D$10</f>
        <v>194029</v>
      </c>
      <c r="G1640" s="38">
        <f>TRUNC(D1640*F1640)</f>
        <v>388058</v>
      </c>
      <c r="H1640" s="53"/>
      <c r="I1640" s="53"/>
      <c r="J1640" s="53"/>
      <c r="K1640" s="53"/>
      <c r="L1640" s="23"/>
    </row>
    <row r="1641" spans="1:12" ht="17.25" customHeight="1">
      <c r="A1641" s="22" t="s">
        <v>573</v>
      </c>
      <c r="B1641" s="23" t="s">
        <v>814</v>
      </c>
      <c r="C1641" s="23" t="s">
        <v>781</v>
      </c>
      <c r="D1641" s="32">
        <v>1</v>
      </c>
      <c r="E1641" s="38">
        <f t="shared" si="125"/>
        <v>2000000</v>
      </c>
      <c r="F1641" s="38"/>
      <c r="G1641" s="38"/>
      <c r="H1641" s="38">
        <f>+재료비!$K$258</f>
        <v>2000000</v>
      </c>
      <c r="I1641" s="38">
        <f>TRUNC(D1641*H1641)</f>
        <v>2000000</v>
      </c>
      <c r="J1641" s="38"/>
      <c r="K1641" s="38"/>
      <c r="L1641" s="23"/>
    </row>
    <row r="1642" spans="1:12" ht="17.25" customHeight="1">
      <c r="A1642" s="22" t="s">
        <v>800</v>
      </c>
      <c r="B1642" s="23" t="s">
        <v>716</v>
      </c>
      <c r="C1642" s="23" t="s">
        <v>734</v>
      </c>
      <c r="D1642" s="32">
        <v>1</v>
      </c>
      <c r="E1642" s="38">
        <f t="shared" si="125"/>
        <v>300000</v>
      </c>
      <c r="F1642" s="38"/>
      <c r="G1642" s="38"/>
      <c r="H1642" s="38">
        <f>+재료비!$K$259</f>
        <v>300000</v>
      </c>
      <c r="I1642" s="38">
        <f>TRUNC(D1642*H1642)</f>
        <v>300000</v>
      </c>
      <c r="J1642" s="38"/>
      <c r="K1642" s="38"/>
      <c r="L1642" s="23"/>
    </row>
    <row r="1643" spans="1:12" ht="17.25" customHeight="1">
      <c r="A1643" s="22" t="s">
        <v>1337</v>
      </c>
      <c r="B1643" s="23" t="s">
        <v>1389</v>
      </c>
      <c r="C1643" s="23" t="s">
        <v>671</v>
      </c>
      <c r="D1643" s="32"/>
      <c r="E1643" s="38">
        <f t="shared" si="125"/>
        <v>0</v>
      </c>
      <c r="F1643" s="38"/>
      <c r="G1643" s="38"/>
      <c r="H1643" s="38">
        <f>+재료비!$K$330</f>
        <v>5000</v>
      </c>
      <c r="I1643" s="38">
        <f>TRUNC(D1643*H1643)</f>
        <v>0</v>
      </c>
      <c r="J1643" s="38"/>
      <c r="K1643" s="38"/>
      <c r="L1643" s="30" t="s">
        <v>1274</v>
      </c>
    </row>
    <row r="1644" spans="1:12" ht="17.25" customHeight="1">
      <c r="A1644" s="22" t="s">
        <v>765</v>
      </c>
      <c r="B1644" s="23" t="s">
        <v>135</v>
      </c>
      <c r="C1644" s="23" t="s">
        <v>671</v>
      </c>
      <c r="D1644" s="32"/>
      <c r="E1644" s="38">
        <f t="shared" si="125"/>
        <v>0</v>
      </c>
      <c r="F1644" s="38"/>
      <c r="G1644" s="38"/>
      <c r="H1644" s="38">
        <f>+재료비!$K$334</f>
        <v>3090</v>
      </c>
      <c r="I1644" s="38">
        <f>TRUNC(D1644*H1644)</f>
        <v>0</v>
      </c>
      <c r="J1644" s="38"/>
      <c r="K1644" s="38"/>
      <c r="L1644" s="30" t="s">
        <v>1274</v>
      </c>
    </row>
    <row r="1645" spans="1:12" ht="17.25" customHeight="1">
      <c r="A1645" s="22" t="s">
        <v>668</v>
      </c>
      <c r="B1645" s="23" t="s">
        <v>1159</v>
      </c>
      <c r="C1645" s="23" t="s">
        <v>666</v>
      </c>
      <c r="D1645" s="32">
        <v>5</v>
      </c>
      <c r="E1645" s="38">
        <f>+G1645+I1645+K1645</f>
        <v>115000</v>
      </c>
      <c r="F1645" s="38"/>
      <c r="G1645" s="38"/>
      <c r="H1645" s="38">
        <f>SUM(I1641:I1644)</f>
        <v>2300000</v>
      </c>
      <c r="I1645" s="38">
        <f>TRUNC(D1645/100*H1645)</f>
        <v>115000</v>
      </c>
      <c r="J1645" s="38"/>
      <c r="K1645" s="38"/>
      <c r="L1645" s="23"/>
    </row>
    <row r="1646" spans="1:12" ht="17.25" customHeight="1">
      <c r="A1646" s="22" t="s">
        <v>858</v>
      </c>
      <c r="B1646" s="23" t="s">
        <v>1173</v>
      </c>
      <c r="C1646" s="23" t="s">
        <v>666</v>
      </c>
      <c r="D1646" s="32">
        <v>2</v>
      </c>
      <c r="E1646" s="38">
        <f>+G1646+I1646+K1646</f>
        <v>31289</v>
      </c>
      <c r="F1646" s="38"/>
      <c r="G1646" s="38"/>
      <c r="H1646" s="38"/>
      <c r="I1646" s="38"/>
      <c r="J1646" s="38">
        <f>SUM(G1637:G1645)</f>
        <v>1564483</v>
      </c>
      <c r="K1646" s="38">
        <f>TRUNC(D1646/100*J1646)</f>
        <v>31289</v>
      </c>
      <c r="L1646" s="23"/>
    </row>
    <row r="1647" spans="1:12" ht="17.25" customHeight="1">
      <c r="A1647" s="22" t="s">
        <v>572</v>
      </c>
      <c r="B1647" s="23" t="s">
        <v>569</v>
      </c>
      <c r="C1647" s="23" t="s">
        <v>694</v>
      </c>
      <c r="D1647" s="32">
        <v>16</v>
      </c>
      <c r="E1647" s="38">
        <f>+G1647+I1647+K1647</f>
        <v>800000</v>
      </c>
      <c r="F1647" s="38"/>
      <c r="G1647" s="38"/>
      <c r="H1647" s="38"/>
      <c r="I1647" s="38"/>
      <c r="J1647" s="38">
        <f>+기계손료!$J$100</f>
        <v>50000</v>
      </c>
      <c r="K1647" s="38">
        <f>TRUNC(D1647*J1647)</f>
        <v>800000</v>
      </c>
      <c r="L1647" s="23"/>
    </row>
    <row r="1648" spans="1:12">
      <c r="A1648" s="22" t="s">
        <v>701</v>
      </c>
      <c r="B1648" s="23"/>
      <c r="C1648" s="23"/>
      <c r="D1648" s="32"/>
      <c r="E1648" s="38">
        <f>SUM(E1637:E1647)</f>
        <v>4810772</v>
      </c>
      <c r="F1648" s="38"/>
      <c r="G1648" s="38">
        <f>SUM(G1637:G1647)</f>
        <v>1564483</v>
      </c>
      <c r="H1648" s="38"/>
      <c r="I1648" s="38">
        <f>SUM(I1637:I1647)</f>
        <v>2415000</v>
      </c>
      <c r="J1648" s="38"/>
      <c r="K1648" s="38">
        <f>SUM(K1637:K1647)</f>
        <v>831289</v>
      </c>
      <c r="L1648" s="29"/>
    </row>
    <row r="1649" spans="1:12">
      <c r="A1649" s="22"/>
      <c r="B1649" s="23"/>
      <c r="C1649" s="23"/>
      <c r="D1649" s="32"/>
      <c r="E1649" s="38"/>
      <c r="F1649" s="38"/>
      <c r="G1649" s="38"/>
      <c r="H1649" s="38"/>
      <c r="I1649" s="38"/>
      <c r="J1649" s="38"/>
      <c r="K1649" s="38"/>
      <c r="L1649" s="29"/>
    </row>
    <row r="1650" spans="1:12">
      <c r="A1650" s="39" t="s">
        <v>682</v>
      </c>
      <c r="B1650" s="33" t="s">
        <v>1164</v>
      </c>
      <c r="C1650" s="34"/>
      <c r="D1650" s="35">
        <f>+집계표!$G$2</f>
        <v>1.1000000000000001</v>
      </c>
      <c r="E1650" s="40">
        <f>(G1650+I1650+K1650)</f>
        <v>1720931</v>
      </c>
      <c r="F1650" s="40"/>
      <c r="G1650" s="40"/>
      <c r="H1650" s="40"/>
      <c r="I1650" s="40"/>
      <c r="J1650" s="40">
        <f>+G1648</f>
        <v>1564483</v>
      </c>
      <c r="K1650" s="40">
        <f>TRUNC(D1650*J1650)</f>
        <v>1720931</v>
      </c>
      <c r="L1650" s="23"/>
    </row>
    <row r="1651" spans="1:12">
      <c r="A1651" s="39" t="s">
        <v>670</v>
      </c>
      <c r="B1651" s="33" t="s">
        <v>425</v>
      </c>
      <c r="C1651" s="34"/>
      <c r="D1651" s="35">
        <f>+집계표!$H$2</f>
        <v>0.2</v>
      </c>
      <c r="E1651" s="40">
        <f>(G1651+I1651+K1651)</f>
        <v>657082</v>
      </c>
      <c r="F1651" s="40"/>
      <c r="G1651" s="40"/>
      <c r="H1651" s="40"/>
      <c r="I1651" s="40"/>
      <c r="J1651" s="40">
        <f>+J1650+K1650</f>
        <v>3285414</v>
      </c>
      <c r="K1651" s="40">
        <f>TRUNC(D1651*J1651)</f>
        <v>657082</v>
      </c>
      <c r="L1651" s="23"/>
    </row>
    <row r="1652" spans="1:12">
      <c r="A1652" s="39" t="s">
        <v>718</v>
      </c>
      <c r="B1652" s="33"/>
      <c r="C1652" s="34"/>
      <c r="D1652" s="36"/>
      <c r="E1652" s="40">
        <f>SUM(E1648:E1651)</f>
        <v>7188785</v>
      </c>
      <c r="F1652" s="40"/>
      <c r="G1652" s="40">
        <f>SUM(G1648:G1651)</f>
        <v>1564483</v>
      </c>
      <c r="H1652" s="40"/>
      <c r="I1652" s="40">
        <f>+I1648</f>
        <v>2415000</v>
      </c>
      <c r="J1652" s="40"/>
      <c r="K1652" s="40">
        <f>SUM(K1648:K1651)</f>
        <v>3209302</v>
      </c>
      <c r="L1652" s="23"/>
    </row>
    <row r="1653" spans="1:12" ht="17.25" customHeight="1">
      <c r="A1653" s="39"/>
      <c r="B1653" s="30"/>
      <c r="C1653" s="23"/>
      <c r="D1653" s="32"/>
      <c r="E1653" s="38"/>
      <c r="F1653" s="38"/>
      <c r="G1653" s="38"/>
      <c r="H1653" s="53"/>
      <c r="I1653" s="38"/>
      <c r="J1653" s="38"/>
      <c r="K1653" s="38"/>
      <c r="L1653" s="23"/>
    </row>
    <row r="1654" spans="1:12" ht="17.25" customHeight="1">
      <c r="A1654" s="41" t="s">
        <v>529</v>
      </c>
      <c r="B1654" s="37"/>
      <c r="C1654" s="23"/>
      <c r="D1654" s="23"/>
      <c r="E1654" s="42"/>
      <c r="F1654" s="54"/>
      <c r="G1654" s="42"/>
      <c r="H1654" s="54"/>
      <c r="I1654" s="42"/>
      <c r="J1654" s="54"/>
      <c r="K1654" s="42"/>
      <c r="L1654" s="28"/>
    </row>
    <row r="1655" spans="1:12">
      <c r="A1655" s="22" t="s">
        <v>1154</v>
      </c>
      <c r="B1655" s="30"/>
      <c r="C1655" s="23" t="s">
        <v>685</v>
      </c>
      <c r="D1655" s="32">
        <v>1</v>
      </c>
      <c r="E1655" s="38">
        <f t="shared" ref="E1655:E1666" si="126">+G1655+I1655+K1655</f>
        <v>272915</v>
      </c>
      <c r="F1655" s="38">
        <f>+인건비!$D$6</f>
        <v>272915</v>
      </c>
      <c r="G1655" s="38">
        <f>TRUNC(D1655*F1655)</f>
        <v>272915</v>
      </c>
      <c r="H1655" s="53"/>
      <c r="I1655" s="53"/>
      <c r="J1655" s="53"/>
      <c r="K1655" s="53"/>
      <c r="L1655" s="23"/>
    </row>
    <row r="1656" spans="1:12">
      <c r="A1656" s="22" t="s">
        <v>1163</v>
      </c>
      <c r="B1656" s="30"/>
      <c r="C1656" s="23" t="s">
        <v>685</v>
      </c>
      <c r="D1656" s="32">
        <v>2</v>
      </c>
      <c r="E1656" s="38">
        <f t="shared" si="126"/>
        <v>426992</v>
      </c>
      <c r="F1656" s="38">
        <f>+인건비!$D$7</f>
        <v>213496</v>
      </c>
      <c r="G1656" s="38">
        <f>TRUNC(D1656*F1656)</f>
        <v>426992</v>
      </c>
      <c r="H1656" s="53"/>
      <c r="I1656" s="53"/>
      <c r="J1656" s="53"/>
      <c r="K1656" s="53"/>
      <c r="L1656" s="23"/>
    </row>
    <row r="1657" spans="1:12">
      <c r="A1657" s="22" t="s">
        <v>1181</v>
      </c>
      <c r="B1657" s="30"/>
      <c r="C1657" s="23" t="s">
        <v>685</v>
      </c>
      <c r="D1657" s="32">
        <f>+D1656</f>
        <v>2</v>
      </c>
      <c r="E1657" s="38">
        <f>+G1657+I1657+K1657</f>
        <v>476518</v>
      </c>
      <c r="F1657" s="38">
        <f>+인건비!$D$9</f>
        <v>238259</v>
      </c>
      <c r="G1657" s="38">
        <f>TRUNC(D1657*F1657)</f>
        <v>476518</v>
      </c>
      <c r="H1657" s="53"/>
      <c r="I1657" s="53"/>
      <c r="J1657" s="53"/>
      <c r="K1657" s="53"/>
      <c r="L1657" s="23"/>
    </row>
    <row r="1658" spans="1:12">
      <c r="A1658" s="22" t="s">
        <v>1167</v>
      </c>
      <c r="B1658" s="30"/>
      <c r="C1658" s="23" t="s">
        <v>685</v>
      </c>
      <c r="D1658" s="32">
        <f>+D1657</f>
        <v>2</v>
      </c>
      <c r="E1658" s="38">
        <f>+G1658+I1658+K1658</f>
        <v>388058</v>
      </c>
      <c r="F1658" s="38">
        <f>+인건비!$D$10</f>
        <v>194029</v>
      </c>
      <c r="G1658" s="38">
        <f>TRUNC(D1658*F1658)</f>
        <v>388058</v>
      </c>
      <c r="H1658" s="53"/>
      <c r="I1658" s="53"/>
      <c r="J1658" s="53"/>
      <c r="K1658" s="53"/>
      <c r="L1658" s="23"/>
    </row>
    <row r="1659" spans="1:12" ht="17.25" customHeight="1">
      <c r="A1659" s="22" t="s">
        <v>1372</v>
      </c>
      <c r="B1659" s="23" t="s">
        <v>1381</v>
      </c>
      <c r="C1659" s="23" t="s">
        <v>781</v>
      </c>
      <c r="D1659" s="32">
        <v>1</v>
      </c>
      <c r="E1659" s="38">
        <f t="shared" si="126"/>
        <v>6000000</v>
      </c>
      <c r="F1659" s="38"/>
      <c r="G1659" s="38"/>
      <c r="H1659" s="38">
        <f>+재료비!$K$260</f>
        <v>6000000</v>
      </c>
      <c r="I1659" s="38">
        <f t="shared" ref="I1659:I1664" si="127">TRUNC(D1659*H1659)</f>
        <v>6000000</v>
      </c>
      <c r="J1659" s="38"/>
      <c r="K1659" s="38"/>
      <c r="L1659" s="23"/>
    </row>
    <row r="1660" spans="1:12" ht="17.25" customHeight="1">
      <c r="A1660" s="22" t="s">
        <v>800</v>
      </c>
      <c r="B1660" s="23" t="s">
        <v>716</v>
      </c>
      <c r="C1660" s="23" t="s">
        <v>734</v>
      </c>
      <c r="D1660" s="32">
        <v>1</v>
      </c>
      <c r="E1660" s="38">
        <f t="shared" si="126"/>
        <v>300000</v>
      </c>
      <c r="F1660" s="38"/>
      <c r="G1660" s="38"/>
      <c r="H1660" s="38">
        <f>+재료비!$K$264</f>
        <v>300000</v>
      </c>
      <c r="I1660" s="38">
        <f t="shared" si="127"/>
        <v>300000</v>
      </c>
      <c r="J1660" s="38"/>
      <c r="K1660" s="38"/>
      <c r="L1660" s="23"/>
    </row>
    <row r="1661" spans="1:12" ht="17.25" customHeight="1">
      <c r="A1661" s="22" t="s">
        <v>1337</v>
      </c>
      <c r="B1661" s="23" t="s">
        <v>1389</v>
      </c>
      <c r="C1661" s="23" t="s">
        <v>671</v>
      </c>
      <c r="D1661" s="32"/>
      <c r="E1661" s="38">
        <f t="shared" si="126"/>
        <v>0</v>
      </c>
      <c r="F1661" s="38"/>
      <c r="G1661" s="38"/>
      <c r="H1661" s="38">
        <f>+재료비!$K$330</f>
        <v>5000</v>
      </c>
      <c r="I1661" s="38">
        <f t="shared" si="127"/>
        <v>0</v>
      </c>
      <c r="J1661" s="38"/>
      <c r="K1661" s="38"/>
      <c r="L1661" s="30" t="s">
        <v>1274</v>
      </c>
    </row>
    <row r="1662" spans="1:12" ht="17.25" customHeight="1">
      <c r="A1662" s="22" t="s">
        <v>765</v>
      </c>
      <c r="B1662" s="23" t="s">
        <v>135</v>
      </c>
      <c r="C1662" s="23" t="s">
        <v>671</v>
      </c>
      <c r="D1662" s="32"/>
      <c r="E1662" s="38">
        <f t="shared" si="126"/>
        <v>0</v>
      </c>
      <c r="F1662" s="38"/>
      <c r="G1662" s="38"/>
      <c r="H1662" s="38">
        <f>+재료비!$K$334</f>
        <v>3090</v>
      </c>
      <c r="I1662" s="38">
        <f t="shared" si="127"/>
        <v>0</v>
      </c>
      <c r="J1662" s="38"/>
      <c r="K1662" s="38"/>
      <c r="L1662" s="30" t="s">
        <v>1274</v>
      </c>
    </row>
    <row r="1663" spans="1:12" ht="17.25" customHeight="1">
      <c r="A1663" s="22" t="s">
        <v>1335</v>
      </c>
      <c r="B1663" s="23" t="s">
        <v>579</v>
      </c>
      <c r="C1663" s="23" t="s">
        <v>665</v>
      </c>
      <c r="D1663" s="32">
        <v>1</v>
      </c>
      <c r="E1663" s="38">
        <f t="shared" si="126"/>
        <v>400000</v>
      </c>
      <c r="F1663" s="38"/>
      <c r="G1663" s="38"/>
      <c r="H1663" s="38">
        <f>+재료비!$K$328</f>
        <v>400000</v>
      </c>
      <c r="I1663" s="38">
        <f t="shared" si="127"/>
        <v>400000</v>
      </c>
      <c r="J1663" s="38"/>
      <c r="K1663" s="38"/>
      <c r="L1663" s="23"/>
    </row>
    <row r="1664" spans="1:12" ht="17.25" customHeight="1">
      <c r="A1664" s="22" t="s">
        <v>812</v>
      </c>
      <c r="B1664" s="23" t="s">
        <v>163</v>
      </c>
      <c r="C1664" s="23" t="s">
        <v>734</v>
      </c>
      <c r="D1664" s="32">
        <v>1</v>
      </c>
      <c r="E1664" s="38">
        <f>+G1664+I1664+K1664</f>
        <v>40000000</v>
      </c>
      <c r="F1664" s="38"/>
      <c r="G1664" s="38"/>
      <c r="H1664" s="38">
        <f>+재료비!$K$266</f>
        <v>40000000</v>
      </c>
      <c r="I1664" s="38">
        <f t="shared" si="127"/>
        <v>40000000</v>
      </c>
      <c r="J1664" s="38"/>
      <c r="K1664" s="38"/>
      <c r="L1664" s="23"/>
    </row>
    <row r="1665" spans="1:12" ht="17.25" customHeight="1">
      <c r="A1665" s="22" t="s">
        <v>668</v>
      </c>
      <c r="B1665" s="23" t="s">
        <v>1159</v>
      </c>
      <c r="C1665" s="23" t="s">
        <v>666</v>
      </c>
      <c r="D1665" s="32">
        <v>5</v>
      </c>
      <c r="E1665" s="38">
        <f t="shared" si="126"/>
        <v>315000</v>
      </c>
      <c r="F1665" s="38"/>
      <c r="G1665" s="38"/>
      <c r="H1665" s="38">
        <f>SUM(I1659:I1662)</f>
        <v>6300000</v>
      </c>
      <c r="I1665" s="38">
        <f>TRUNC(D1665/100*H1665)</f>
        <v>315000</v>
      </c>
      <c r="J1665" s="38"/>
      <c r="K1665" s="38"/>
      <c r="L1665" s="23"/>
    </row>
    <row r="1666" spans="1:12" ht="17.25" customHeight="1">
      <c r="A1666" s="22" t="s">
        <v>858</v>
      </c>
      <c r="B1666" s="23" t="s">
        <v>1173</v>
      </c>
      <c r="C1666" s="23" t="s">
        <v>666</v>
      </c>
      <c r="D1666" s="32">
        <v>2</v>
      </c>
      <c r="E1666" s="38">
        <f t="shared" si="126"/>
        <v>31289</v>
      </c>
      <c r="F1666" s="38"/>
      <c r="G1666" s="38"/>
      <c r="H1666" s="38"/>
      <c r="I1666" s="38"/>
      <c r="J1666" s="38">
        <f>SUM(G1655:G1665)</f>
        <v>1564483</v>
      </c>
      <c r="K1666" s="38">
        <f>TRUNC(D1666/100*J1666)</f>
        <v>31289</v>
      </c>
      <c r="L1666" s="23"/>
    </row>
    <row r="1667" spans="1:12">
      <c r="A1667" s="22" t="s">
        <v>701</v>
      </c>
      <c r="B1667" s="23"/>
      <c r="C1667" s="23"/>
      <c r="D1667" s="32"/>
      <c r="E1667" s="38">
        <f>SUM(E1655:E1666)</f>
        <v>48610772</v>
      </c>
      <c r="F1667" s="38"/>
      <c r="G1667" s="38">
        <f>SUM(G1655:G1666)</f>
        <v>1564483</v>
      </c>
      <c r="H1667" s="38"/>
      <c r="I1667" s="38">
        <f>SUM(I1655:I1666)</f>
        <v>47015000</v>
      </c>
      <c r="J1667" s="38"/>
      <c r="K1667" s="38">
        <f>SUM(K1655:K1666)</f>
        <v>31289</v>
      </c>
      <c r="L1667" s="29"/>
    </row>
    <row r="1668" spans="1:12">
      <c r="A1668" s="22"/>
      <c r="B1668" s="23"/>
      <c r="C1668" s="23"/>
      <c r="D1668" s="32"/>
      <c r="E1668" s="38"/>
      <c r="F1668" s="38"/>
      <c r="G1668" s="38"/>
      <c r="H1668" s="38"/>
      <c r="I1668" s="38"/>
      <c r="J1668" s="38"/>
      <c r="K1668" s="38"/>
      <c r="L1668" s="29"/>
    </row>
    <row r="1669" spans="1:12">
      <c r="A1669" s="39" t="s">
        <v>682</v>
      </c>
      <c r="B1669" s="33" t="s">
        <v>1164</v>
      </c>
      <c r="C1669" s="34"/>
      <c r="D1669" s="35">
        <f>+집계표!$G$2</f>
        <v>1.1000000000000001</v>
      </c>
      <c r="E1669" s="40">
        <f>(G1669+I1669+K1669)</f>
        <v>1720931</v>
      </c>
      <c r="F1669" s="40"/>
      <c r="G1669" s="40"/>
      <c r="H1669" s="40"/>
      <c r="I1669" s="40"/>
      <c r="J1669" s="40">
        <f>+G1667</f>
        <v>1564483</v>
      </c>
      <c r="K1669" s="40">
        <f>TRUNC(D1669*J1669)</f>
        <v>1720931</v>
      </c>
      <c r="L1669" s="23"/>
    </row>
    <row r="1670" spans="1:12">
      <c r="A1670" s="39" t="s">
        <v>670</v>
      </c>
      <c r="B1670" s="33" t="s">
        <v>425</v>
      </c>
      <c r="C1670" s="34"/>
      <c r="D1670" s="35">
        <f>+집계표!$H$2</f>
        <v>0.2</v>
      </c>
      <c r="E1670" s="40">
        <f>(G1670+I1670+K1670)</f>
        <v>657082</v>
      </c>
      <c r="F1670" s="40"/>
      <c r="G1670" s="40"/>
      <c r="H1670" s="40"/>
      <c r="I1670" s="40"/>
      <c r="J1670" s="40">
        <f>+J1669+K1669</f>
        <v>3285414</v>
      </c>
      <c r="K1670" s="40">
        <f>TRUNC(D1670*J1670)</f>
        <v>657082</v>
      </c>
      <c r="L1670" s="23"/>
    </row>
    <row r="1671" spans="1:12">
      <c r="A1671" s="39" t="s">
        <v>718</v>
      </c>
      <c r="B1671" s="33"/>
      <c r="C1671" s="34"/>
      <c r="D1671" s="36"/>
      <c r="E1671" s="40">
        <f>SUM(E1667:E1670)</f>
        <v>50988785</v>
      </c>
      <c r="F1671" s="40"/>
      <c r="G1671" s="40">
        <f>SUM(G1667:G1670)</f>
        <v>1564483</v>
      </c>
      <c r="H1671" s="40"/>
      <c r="I1671" s="40">
        <f>+I1667</f>
        <v>47015000</v>
      </c>
      <c r="J1671" s="40"/>
      <c r="K1671" s="40">
        <f>SUM(K1667:K1670)</f>
        <v>2409302</v>
      </c>
      <c r="L1671" s="23"/>
    </row>
    <row r="1672" spans="1:12" ht="17.25" customHeight="1">
      <c r="A1672" s="39"/>
      <c r="B1672" s="30"/>
      <c r="C1672" s="23"/>
      <c r="D1672" s="32"/>
      <c r="E1672" s="38"/>
      <c r="F1672" s="38"/>
      <c r="G1672" s="38"/>
      <c r="H1672" s="53"/>
      <c r="I1672" s="38"/>
      <c r="J1672" s="38"/>
      <c r="K1672" s="38"/>
      <c r="L1672" s="23"/>
    </row>
    <row r="1673" spans="1:12" ht="17.25" customHeight="1">
      <c r="A1673" s="41" t="s">
        <v>534</v>
      </c>
      <c r="B1673" s="37"/>
      <c r="C1673" s="23"/>
      <c r="D1673" s="23"/>
      <c r="E1673" s="42"/>
      <c r="F1673" s="54"/>
      <c r="G1673" s="42"/>
      <c r="H1673" s="54"/>
      <c r="I1673" s="42"/>
      <c r="J1673" s="54"/>
      <c r="K1673" s="42"/>
      <c r="L1673" s="28"/>
    </row>
    <row r="1674" spans="1:12">
      <c r="A1674" s="22" t="s">
        <v>1154</v>
      </c>
      <c r="B1674" s="30"/>
      <c r="C1674" s="23" t="s">
        <v>685</v>
      </c>
      <c r="D1674" s="32">
        <v>1</v>
      </c>
      <c r="E1674" s="38">
        <f t="shared" ref="E1674:E1685" si="128">+G1674+I1674+K1674</f>
        <v>272915</v>
      </c>
      <c r="F1674" s="38">
        <f>+인건비!$D$6</f>
        <v>272915</v>
      </c>
      <c r="G1674" s="38">
        <f>TRUNC(D1674*F1674)</f>
        <v>272915</v>
      </c>
      <c r="H1674" s="53"/>
      <c r="I1674" s="53"/>
      <c r="J1674" s="53"/>
      <c r="K1674" s="53"/>
      <c r="L1674" s="23"/>
    </row>
    <row r="1675" spans="1:12">
      <c r="A1675" s="22" t="s">
        <v>1163</v>
      </c>
      <c r="B1675" s="30"/>
      <c r="C1675" s="23" t="s">
        <v>685</v>
      </c>
      <c r="D1675" s="32">
        <v>2</v>
      </c>
      <c r="E1675" s="38">
        <f t="shared" si="128"/>
        <v>426992</v>
      </c>
      <c r="F1675" s="38">
        <f>+인건비!$D$7</f>
        <v>213496</v>
      </c>
      <c r="G1675" s="38">
        <f>TRUNC(D1675*F1675)</f>
        <v>426992</v>
      </c>
      <c r="H1675" s="53"/>
      <c r="I1675" s="53"/>
      <c r="J1675" s="53"/>
      <c r="K1675" s="53"/>
      <c r="L1675" s="23"/>
    </row>
    <row r="1676" spans="1:12">
      <c r="A1676" s="22" t="s">
        <v>1181</v>
      </c>
      <c r="B1676" s="30"/>
      <c r="C1676" s="23" t="s">
        <v>685</v>
      </c>
      <c r="D1676" s="32">
        <f>+D1675</f>
        <v>2</v>
      </c>
      <c r="E1676" s="38">
        <f>+G1676+I1676+K1676</f>
        <v>476518</v>
      </c>
      <c r="F1676" s="38">
        <f>+인건비!$D$9</f>
        <v>238259</v>
      </c>
      <c r="G1676" s="38">
        <f>TRUNC(D1676*F1676)</f>
        <v>476518</v>
      </c>
      <c r="H1676" s="53"/>
      <c r="I1676" s="53"/>
      <c r="J1676" s="53"/>
      <c r="K1676" s="53"/>
      <c r="L1676" s="23"/>
    </row>
    <row r="1677" spans="1:12">
      <c r="A1677" s="22" t="s">
        <v>1167</v>
      </c>
      <c r="B1677" s="30"/>
      <c r="C1677" s="23" t="s">
        <v>685</v>
      </c>
      <c r="D1677" s="32">
        <f>+D1676</f>
        <v>2</v>
      </c>
      <c r="E1677" s="38">
        <f>+G1677+I1677+K1677</f>
        <v>388058</v>
      </c>
      <c r="F1677" s="38">
        <f>+인건비!$D$10</f>
        <v>194029</v>
      </c>
      <c r="G1677" s="38">
        <f>TRUNC(D1677*F1677)</f>
        <v>388058</v>
      </c>
      <c r="H1677" s="53"/>
      <c r="I1677" s="53"/>
      <c r="J1677" s="53"/>
      <c r="K1677" s="53"/>
      <c r="L1677" s="23"/>
    </row>
    <row r="1678" spans="1:12" ht="17.25" customHeight="1">
      <c r="A1678" s="22" t="s">
        <v>1372</v>
      </c>
      <c r="B1678" s="23" t="s">
        <v>1392</v>
      </c>
      <c r="C1678" s="23" t="s">
        <v>781</v>
      </c>
      <c r="D1678" s="32">
        <v>1</v>
      </c>
      <c r="E1678" s="38">
        <f t="shared" si="128"/>
        <v>8000000</v>
      </c>
      <c r="F1678" s="38"/>
      <c r="G1678" s="38"/>
      <c r="H1678" s="38">
        <f>+재료비!$K$261</f>
        <v>8000000</v>
      </c>
      <c r="I1678" s="38">
        <f t="shared" ref="I1678:I1683" si="129">TRUNC(D1678*H1678)</f>
        <v>8000000</v>
      </c>
      <c r="J1678" s="38"/>
      <c r="K1678" s="38"/>
      <c r="L1678" s="23"/>
    </row>
    <row r="1679" spans="1:12" ht="17.25" customHeight="1">
      <c r="A1679" s="22" t="s">
        <v>800</v>
      </c>
      <c r="B1679" s="23" t="s">
        <v>716</v>
      </c>
      <c r="C1679" s="23" t="s">
        <v>734</v>
      </c>
      <c r="D1679" s="32">
        <v>1</v>
      </c>
      <c r="E1679" s="38">
        <f t="shared" si="128"/>
        <v>300000</v>
      </c>
      <c r="F1679" s="38"/>
      <c r="G1679" s="38"/>
      <c r="H1679" s="38">
        <f>+재료비!$K$264</f>
        <v>300000</v>
      </c>
      <c r="I1679" s="38">
        <f t="shared" si="129"/>
        <v>300000</v>
      </c>
      <c r="J1679" s="38"/>
      <c r="K1679" s="38"/>
      <c r="L1679" s="23"/>
    </row>
    <row r="1680" spans="1:12" ht="17.25" customHeight="1">
      <c r="A1680" s="22" t="s">
        <v>1337</v>
      </c>
      <c r="B1680" s="23" t="s">
        <v>1389</v>
      </c>
      <c r="C1680" s="23" t="s">
        <v>671</v>
      </c>
      <c r="D1680" s="32"/>
      <c r="E1680" s="38">
        <f t="shared" si="128"/>
        <v>0</v>
      </c>
      <c r="F1680" s="38"/>
      <c r="G1680" s="38"/>
      <c r="H1680" s="38">
        <f>+재료비!$K$330</f>
        <v>5000</v>
      </c>
      <c r="I1680" s="38">
        <f t="shared" si="129"/>
        <v>0</v>
      </c>
      <c r="J1680" s="38"/>
      <c r="K1680" s="38"/>
      <c r="L1680" s="30" t="s">
        <v>1274</v>
      </c>
    </row>
    <row r="1681" spans="1:12" ht="17.25" customHeight="1">
      <c r="A1681" s="22" t="s">
        <v>765</v>
      </c>
      <c r="B1681" s="23" t="s">
        <v>135</v>
      </c>
      <c r="C1681" s="23" t="s">
        <v>671</v>
      </c>
      <c r="D1681" s="32"/>
      <c r="E1681" s="38">
        <f t="shared" si="128"/>
        <v>0</v>
      </c>
      <c r="F1681" s="38"/>
      <c r="G1681" s="38"/>
      <c r="H1681" s="38">
        <f>+재료비!$K$334</f>
        <v>3090</v>
      </c>
      <c r="I1681" s="38">
        <f t="shared" si="129"/>
        <v>0</v>
      </c>
      <c r="J1681" s="38"/>
      <c r="K1681" s="38"/>
      <c r="L1681" s="30" t="s">
        <v>1274</v>
      </c>
    </row>
    <row r="1682" spans="1:12" ht="17.25" customHeight="1">
      <c r="A1682" s="22" t="s">
        <v>1335</v>
      </c>
      <c r="B1682" s="23" t="s">
        <v>579</v>
      </c>
      <c r="C1682" s="23" t="s">
        <v>665</v>
      </c>
      <c r="D1682" s="32">
        <v>1</v>
      </c>
      <c r="E1682" s="38">
        <f t="shared" si="128"/>
        <v>400000</v>
      </c>
      <c r="F1682" s="38"/>
      <c r="G1682" s="38"/>
      <c r="H1682" s="38">
        <f>+재료비!$K$328</f>
        <v>400000</v>
      </c>
      <c r="I1682" s="38">
        <f t="shared" si="129"/>
        <v>400000</v>
      </c>
      <c r="J1682" s="38"/>
      <c r="K1682" s="38"/>
      <c r="L1682" s="23"/>
    </row>
    <row r="1683" spans="1:12" ht="17.25" customHeight="1">
      <c r="A1683" s="22" t="s">
        <v>812</v>
      </c>
      <c r="B1683" s="23" t="s">
        <v>163</v>
      </c>
      <c r="C1683" s="23" t="s">
        <v>734</v>
      </c>
      <c r="D1683" s="32">
        <v>1</v>
      </c>
      <c r="E1683" s="38">
        <f t="shared" si="128"/>
        <v>40000000</v>
      </c>
      <c r="F1683" s="38"/>
      <c r="G1683" s="38"/>
      <c r="H1683" s="38">
        <f>+재료비!$K$266</f>
        <v>40000000</v>
      </c>
      <c r="I1683" s="38">
        <f t="shared" si="129"/>
        <v>40000000</v>
      </c>
      <c r="J1683" s="38"/>
      <c r="K1683" s="38"/>
      <c r="L1683" s="23"/>
    </row>
    <row r="1684" spans="1:12" ht="17.25" customHeight="1">
      <c r="A1684" s="22" t="s">
        <v>668</v>
      </c>
      <c r="B1684" s="23" t="s">
        <v>1159</v>
      </c>
      <c r="C1684" s="23" t="s">
        <v>666</v>
      </c>
      <c r="D1684" s="32">
        <v>5</v>
      </c>
      <c r="E1684" s="38">
        <f t="shared" si="128"/>
        <v>415000</v>
      </c>
      <c r="F1684" s="38"/>
      <c r="G1684" s="38"/>
      <c r="H1684" s="38">
        <f>SUM(I1678:I1681)</f>
        <v>8300000</v>
      </c>
      <c r="I1684" s="38">
        <f>TRUNC(D1684/100*H1684)</f>
        <v>415000</v>
      </c>
      <c r="J1684" s="38"/>
      <c r="K1684" s="38"/>
      <c r="L1684" s="23"/>
    </row>
    <row r="1685" spans="1:12" ht="17.25" customHeight="1">
      <c r="A1685" s="22" t="s">
        <v>858</v>
      </c>
      <c r="B1685" s="23" t="s">
        <v>1173</v>
      </c>
      <c r="C1685" s="23" t="s">
        <v>666</v>
      </c>
      <c r="D1685" s="32">
        <v>2</v>
      </c>
      <c r="E1685" s="38">
        <f t="shared" si="128"/>
        <v>31289</v>
      </c>
      <c r="F1685" s="38"/>
      <c r="G1685" s="38"/>
      <c r="H1685" s="38"/>
      <c r="I1685" s="38"/>
      <c r="J1685" s="38">
        <f>SUM(G1674:G1684)</f>
        <v>1564483</v>
      </c>
      <c r="K1685" s="38">
        <f>TRUNC(D1685/100*J1685)</f>
        <v>31289</v>
      </c>
      <c r="L1685" s="23"/>
    </row>
    <row r="1686" spans="1:12">
      <c r="A1686" s="22" t="s">
        <v>701</v>
      </c>
      <c r="B1686" s="23"/>
      <c r="C1686" s="23"/>
      <c r="D1686" s="32"/>
      <c r="E1686" s="38">
        <f>SUM(E1674:E1685)</f>
        <v>50710772</v>
      </c>
      <c r="F1686" s="38"/>
      <c r="G1686" s="38">
        <f>SUM(G1674:G1685)</f>
        <v>1564483</v>
      </c>
      <c r="H1686" s="38"/>
      <c r="I1686" s="38">
        <f>SUM(I1674:I1685)</f>
        <v>49115000</v>
      </c>
      <c r="J1686" s="38"/>
      <c r="K1686" s="38">
        <f>SUM(K1674:K1685)</f>
        <v>31289</v>
      </c>
      <c r="L1686" s="29"/>
    </row>
    <row r="1687" spans="1:12">
      <c r="A1687" s="22"/>
      <c r="B1687" s="23"/>
      <c r="C1687" s="23"/>
      <c r="D1687" s="32"/>
      <c r="E1687" s="38"/>
      <c r="F1687" s="38"/>
      <c r="G1687" s="38"/>
      <c r="H1687" s="38"/>
      <c r="I1687" s="38"/>
      <c r="J1687" s="38"/>
      <c r="K1687" s="38"/>
      <c r="L1687" s="29"/>
    </row>
    <row r="1688" spans="1:12">
      <c r="A1688" s="39" t="s">
        <v>682</v>
      </c>
      <c r="B1688" s="33" t="s">
        <v>1164</v>
      </c>
      <c r="C1688" s="34"/>
      <c r="D1688" s="35">
        <f>+집계표!$G$2</f>
        <v>1.1000000000000001</v>
      </c>
      <c r="E1688" s="40">
        <f>(G1688+I1688+K1688)</f>
        <v>1720931</v>
      </c>
      <c r="F1688" s="40"/>
      <c r="G1688" s="40"/>
      <c r="H1688" s="40"/>
      <c r="I1688" s="40"/>
      <c r="J1688" s="40">
        <f>+G1686</f>
        <v>1564483</v>
      </c>
      <c r="K1688" s="40">
        <f>TRUNC(D1688*J1688)</f>
        <v>1720931</v>
      </c>
      <c r="L1688" s="23"/>
    </row>
    <row r="1689" spans="1:12">
      <c r="A1689" s="39" t="s">
        <v>670</v>
      </c>
      <c r="B1689" s="33" t="s">
        <v>425</v>
      </c>
      <c r="C1689" s="34"/>
      <c r="D1689" s="35">
        <f>+집계표!$H$2</f>
        <v>0.2</v>
      </c>
      <c r="E1689" s="40">
        <f>(G1689+I1689+K1689)</f>
        <v>657082</v>
      </c>
      <c r="F1689" s="40"/>
      <c r="G1689" s="40"/>
      <c r="H1689" s="40"/>
      <c r="I1689" s="40"/>
      <c r="J1689" s="40">
        <f>+J1688+K1688</f>
        <v>3285414</v>
      </c>
      <c r="K1689" s="40">
        <f>TRUNC(D1689*J1689)</f>
        <v>657082</v>
      </c>
      <c r="L1689" s="23"/>
    </row>
    <row r="1690" spans="1:12">
      <c r="A1690" s="39" t="s">
        <v>718</v>
      </c>
      <c r="B1690" s="33"/>
      <c r="C1690" s="34"/>
      <c r="D1690" s="36"/>
      <c r="E1690" s="40">
        <f>SUM(E1686:E1689)</f>
        <v>53088785</v>
      </c>
      <c r="F1690" s="40"/>
      <c r="G1690" s="40">
        <f>SUM(G1686:G1689)</f>
        <v>1564483</v>
      </c>
      <c r="H1690" s="40"/>
      <c r="I1690" s="40">
        <f>+I1686</f>
        <v>49115000</v>
      </c>
      <c r="J1690" s="40"/>
      <c r="K1690" s="40">
        <f>SUM(K1686:K1689)</f>
        <v>2409302</v>
      </c>
      <c r="L1690" s="23"/>
    </row>
    <row r="1691" spans="1:12" ht="17.25" customHeight="1">
      <c r="A1691" s="39"/>
      <c r="B1691" s="30"/>
      <c r="C1691" s="23"/>
      <c r="D1691" s="32"/>
      <c r="E1691" s="38"/>
      <c r="F1691" s="38"/>
      <c r="G1691" s="38"/>
      <c r="H1691" s="53"/>
      <c r="I1691" s="38"/>
      <c r="J1691" s="38"/>
      <c r="K1691" s="38"/>
      <c r="L1691" s="23"/>
    </row>
    <row r="1692" spans="1:12" ht="17.25" customHeight="1">
      <c r="A1692" s="41" t="s">
        <v>531</v>
      </c>
      <c r="B1692" s="37"/>
      <c r="C1692" s="23"/>
      <c r="D1692" s="23"/>
      <c r="E1692" s="42"/>
      <c r="F1692" s="54"/>
      <c r="G1692" s="42"/>
      <c r="H1692" s="54"/>
      <c r="I1692" s="42"/>
      <c r="J1692" s="54"/>
      <c r="K1692" s="42"/>
      <c r="L1692" s="28"/>
    </row>
    <row r="1693" spans="1:12">
      <c r="A1693" s="22" t="s">
        <v>1154</v>
      </c>
      <c r="B1693" s="30"/>
      <c r="C1693" s="23" t="s">
        <v>685</v>
      </c>
      <c r="D1693" s="32">
        <v>1</v>
      </c>
      <c r="E1693" s="38">
        <f t="shared" ref="E1693:E1704" si="130">+G1693+I1693+K1693</f>
        <v>272915</v>
      </c>
      <c r="F1693" s="38">
        <f>+인건비!$D$6</f>
        <v>272915</v>
      </c>
      <c r="G1693" s="38">
        <f>TRUNC(D1693*F1693)</f>
        <v>272915</v>
      </c>
      <c r="H1693" s="53"/>
      <c r="I1693" s="53"/>
      <c r="J1693" s="53"/>
      <c r="K1693" s="53"/>
      <c r="L1693" s="23"/>
    </row>
    <row r="1694" spans="1:12">
      <c r="A1694" s="22" t="s">
        <v>1163</v>
      </c>
      <c r="B1694" s="30"/>
      <c r="C1694" s="23" t="s">
        <v>685</v>
      </c>
      <c r="D1694" s="32">
        <v>2</v>
      </c>
      <c r="E1694" s="38">
        <f t="shared" si="130"/>
        <v>426992</v>
      </c>
      <c r="F1694" s="38">
        <f>+인건비!$D$7</f>
        <v>213496</v>
      </c>
      <c r="G1694" s="38">
        <f>TRUNC(D1694*F1694)</f>
        <v>426992</v>
      </c>
      <c r="H1694" s="53"/>
      <c r="I1694" s="53"/>
      <c r="J1694" s="53"/>
      <c r="K1694" s="53"/>
      <c r="L1694" s="23"/>
    </row>
    <row r="1695" spans="1:12">
      <c r="A1695" s="22" t="s">
        <v>1181</v>
      </c>
      <c r="B1695" s="30"/>
      <c r="C1695" s="23" t="s">
        <v>685</v>
      </c>
      <c r="D1695" s="32">
        <f>+D1694</f>
        <v>2</v>
      </c>
      <c r="E1695" s="38">
        <f>+G1695+I1695+K1695</f>
        <v>476518</v>
      </c>
      <c r="F1695" s="38">
        <f>+인건비!$D$9</f>
        <v>238259</v>
      </c>
      <c r="G1695" s="38">
        <f>TRUNC(D1695*F1695)</f>
        <v>476518</v>
      </c>
      <c r="H1695" s="53"/>
      <c r="I1695" s="53"/>
      <c r="J1695" s="53"/>
      <c r="K1695" s="53"/>
      <c r="L1695" s="23"/>
    </row>
    <row r="1696" spans="1:12">
      <c r="A1696" s="22" t="s">
        <v>1167</v>
      </c>
      <c r="B1696" s="30"/>
      <c r="C1696" s="23" t="s">
        <v>685</v>
      </c>
      <c r="D1696" s="32">
        <f>+D1695</f>
        <v>2</v>
      </c>
      <c r="E1696" s="38">
        <f>+G1696+I1696+K1696</f>
        <v>388058</v>
      </c>
      <c r="F1696" s="38">
        <f>+인건비!$D$10</f>
        <v>194029</v>
      </c>
      <c r="G1696" s="38">
        <f>TRUNC(D1696*F1696)</f>
        <v>388058</v>
      </c>
      <c r="H1696" s="53"/>
      <c r="I1696" s="53"/>
      <c r="J1696" s="53"/>
      <c r="K1696" s="53"/>
      <c r="L1696" s="23"/>
    </row>
    <row r="1697" spans="1:12" ht="17.25" customHeight="1">
      <c r="A1697" s="22" t="s">
        <v>1372</v>
      </c>
      <c r="B1697" s="23" t="s">
        <v>1395</v>
      </c>
      <c r="C1697" s="23" t="s">
        <v>781</v>
      </c>
      <c r="D1697" s="32">
        <v>1</v>
      </c>
      <c r="E1697" s="38">
        <f t="shared" si="130"/>
        <v>12000000</v>
      </c>
      <c r="F1697" s="38"/>
      <c r="G1697" s="38"/>
      <c r="H1697" s="38">
        <f>+재료비!$K$262</f>
        <v>12000000</v>
      </c>
      <c r="I1697" s="38">
        <f t="shared" ref="I1697:I1702" si="131">TRUNC(D1697*H1697)</f>
        <v>12000000</v>
      </c>
      <c r="J1697" s="38"/>
      <c r="K1697" s="38"/>
      <c r="L1697" s="23"/>
    </row>
    <row r="1698" spans="1:12" ht="17.25" customHeight="1">
      <c r="A1698" s="22" t="s">
        <v>800</v>
      </c>
      <c r="B1698" s="23" t="s">
        <v>716</v>
      </c>
      <c r="C1698" s="23" t="s">
        <v>734</v>
      </c>
      <c r="D1698" s="32">
        <v>1</v>
      </c>
      <c r="E1698" s="38">
        <f t="shared" si="130"/>
        <v>300000</v>
      </c>
      <c r="F1698" s="38"/>
      <c r="G1698" s="38"/>
      <c r="H1698" s="38">
        <f>+재료비!$K$264</f>
        <v>300000</v>
      </c>
      <c r="I1698" s="38">
        <f t="shared" si="131"/>
        <v>300000</v>
      </c>
      <c r="J1698" s="38"/>
      <c r="K1698" s="38"/>
      <c r="L1698" s="23"/>
    </row>
    <row r="1699" spans="1:12" ht="17.25" customHeight="1">
      <c r="A1699" s="22" t="s">
        <v>1337</v>
      </c>
      <c r="B1699" s="23" t="s">
        <v>1389</v>
      </c>
      <c r="C1699" s="23" t="s">
        <v>671</v>
      </c>
      <c r="D1699" s="32"/>
      <c r="E1699" s="38">
        <f t="shared" si="130"/>
        <v>0</v>
      </c>
      <c r="F1699" s="38"/>
      <c r="G1699" s="38"/>
      <c r="H1699" s="38">
        <f>+재료비!$K$330</f>
        <v>5000</v>
      </c>
      <c r="I1699" s="38">
        <f t="shared" si="131"/>
        <v>0</v>
      </c>
      <c r="J1699" s="38"/>
      <c r="K1699" s="38"/>
      <c r="L1699" s="30" t="s">
        <v>1274</v>
      </c>
    </row>
    <row r="1700" spans="1:12" ht="17.25" customHeight="1">
      <c r="A1700" s="22" t="s">
        <v>765</v>
      </c>
      <c r="B1700" s="23" t="s">
        <v>135</v>
      </c>
      <c r="C1700" s="23" t="s">
        <v>671</v>
      </c>
      <c r="D1700" s="32"/>
      <c r="E1700" s="38">
        <f t="shared" si="130"/>
        <v>0</v>
      </c>
      <c r="F1700" s="38"/>
      <c r="G1700" s="38"/>
      <c r="H1700" s="38">
        <f>+재료비!$K$334</f>
        <v>3090</v>
      </c>
      <c r="I1700" s="38">
        <f t="shared" si="131"/>
        <v>0</v>
      </c>
      <c r="J1700" s="38"/>
      <c r="K1700" s="38"/>
      <c r="L1700" s="30" t="s">
        <v>1274</v>
      </c>
    </row>
    <row r="1701" spans="1:12" ht="17.25" customHeight="1">
      <c r="A1701" s="22" t="s">
        <v>1335</v>
      </c>
      <c r="B1701" s="23" t="s">
        <v>579</v>
      </c>
      <c r="C1701" s="23" t="s">
        <v>665</v>
      </c>
      <c r="D1701" s="32">
        <v>1</v>
      </c>
      <c r="E1701" s="38">
        <f t="shared" si="130"/>
        <v>400000</v>
      </c>
      <c r="F1701" s="38"/>
      <c r="G1701" s="38"/>
      <c r="H1701" s="38">
        <f>+재료비!$K$328</f>
        <v>400000</v>
      </c>
      <c r="I1701" s="38">
        <f t="shared" si="131"/>
        <v>400000</v>
      </c>
      <c r="J1701" s="38"/>
      <c r="K1701" s="38"/>
      <c r="L1701" s="23"/>
    </row>
    <row r="1702" spans="1:12" ht="17.25" customHeight="1">
      <c r="A1702" s="22" t="s">
        <v>812</v>
      </c>
      <c r="B1702" s="23" t="s">
        <v>163</v>
      </c>
      <c r="C1702" s="23" t="s">
        <v>734</v>
      </c>
      <c r="D1702" s="32">
        <v>1</v>
      </c>
      <c r="E1702" s="38">
        <f t="shared" si="130"/>
        <v>40000000</v>
      </c>
      <c r="F1702" s="38"/>
      <c r="G1702" s="38"/>
      <c r="H1702" s="38">
        <f>+재료비!$K$266</f>
        <v>40000000</v>
      </c>
      <c r="I1702" s="38">
        <f t="shared" si="131"/>
        <v>40000000</v>
      </c>
      <c r="J1702" s="38"/>
      <c r="K1702" s="38"/>
      <c r="L1702" s="23"/>
    </row>
    <row r="1703" spans="1:12" ht="17.25" customHeight="1">
      <c r="A1703" s="22" t="s">
        <v>668</v>
      </c>
      <c r="B1703" s="23" t="s">
        <v>1159</v>
      </c>
      <c r="C1703" s="23" t="s">
        <v>666</v>
      </c>
      <c r="D1703" s="32">
        <v>5</v>
      </c>
      <c r="E1703" s="38">
        <f t="shared" si="130"/>
        <v>615000</v>
      </c>
      <c r="F1703" s="38"/>
      <c r="G1703" s="38"/>
      <c r="H1703" s="38">
        <f>SUM(I1697:I1700)</f>
        <v>12300000</v>
      </c>
      <c r="I1703" s="38">
        <f>TRUNC(D1703/100*H1703)</f>
        <v>615000</v>
      </c>
      <c r="J1703" s="38"/>
      <c r="K1703" s="38"/>
      <c r="L1703" s="23"/>
    </row>
    <row r="1704" spans="1:12" ht="17.25" customHeight="1">
      <c r="A1704" s="22" t="s">
        <v>858</v>
      </c>
      <c r="B1704" s="23" t="s">
        <v>1173</v>
      </c>
      <c r="C1704" s="23" t="s">
        <v>666</v>
      </c>
      <c r="D1704" s="32">
        <v>2</v>
      </c>
      <c r="E1704" s="38">
        <f t="shared" si="130"/>
        <v>31289</v>
      </c>
      <c r="F1704" s="38"/>
      <c r="G1704" s="38"/>
      <c r="H1704" s="38"/>
      <c r="I1704" s="38"/>
      <c r="J1704" s="38">
        <f>SUM(G1693:G1703)</f>
        <v>1564483</v>
      </c>
      <c r="K1704" s="38">
        <f>TRUNC(D1704/100*J1704)</f>
        <v>31289</v>
      </c>
      <c r="L1704" s="23"/>
    </row>
    <row r="1705" spans="1:12">
      <c r="A1705" s="22" t="s">
        <v>701</v>
      </c>
      <c r="B1705" s="23"/>
      <c r="C1705" s="23"/>
      <c r="D1705" s="32"/>
      <c r="E1705" s="38">
        <f>SUM(E1693:E1704)</f>
        <v>54910772</v>
      </c>
      <c r="F1705" s="38"/>
      <c r="G1705" s="38">
        <f>SUM(G1693:G1704)</f>
        <v>1564483</v>
      </c>
      <c r="H1705" s="38"/>
      <c r="I1705" s="38">
        <f>SUM(I1693:I1704)</f>
        <v>53315000</v>
      </c>
      <c r="J1705" s="38"/>
      <c r="K1705" s="38">
        <f>SUM(K1693:K1704)</f>
        <v>31289</v>
      </c>
      <c r="L1705" s="29"/>
    </row>
    <row r="1706" spans="1:12">
      <c r="A1706" s="22"/>
      <c r="B1706" s="23"/>
      <c r="C1706" s="23"/>
      <c r="D1706" s="32"/>
      <c r="E1706" s="38"/>
      <c r="F1706" s="38"/>
      <c r="G1706" s="38"/>
      <c r="H1706" s="38"/>
      <c r="I1706" s="38"/>
      <c r="J1706" s="38"/>
      <c r="K1706" s="38"/>
      <c r="L1706" s="29"/>
    </row>
    <row r="1707" spans="1:12">
      <c r="A1707" s="39" t="s">
        <v>682</v>
      </c>
      <c r="B1707" s="33" t="s">
        <v>1164</v>
      </c>
      <c r="C1707" s="34"/>
      <c r="D1707" s="35">
        <f>+집계표!$G$2</f>
        <v>1.1000000000000001</v>
      </c>
      <c r="E1707" s="40">
        <f>(G1707+I1707+K1707)</f>
        <v>1720931</v>
      </c>
      <c r="F1707" s="40"/>
      <c r="G1707" s="40"/>
      <c r="H1707" s="40"/>
      <c r="I1707" s="40"/>
      <c r="J1707" s="40">
        <f>+G1705</f>
        <v>1564483</v>
      </c>
      <c r="K1707" s="40">
        <f>TRUNC(D1707*J1707)</f>
        <v>1720931</v>
      </c>
      <c r="L1707" s="23"/>
    </row>
    <row r="1708" spans="1:12">
      <c r="A1708" s="39" t="s">
        <v>670</v>
      </c>
      <c r="B1708" s="33" t="s">
        <v>425</v>
      </c>
      <c r="C1708" s="34"/>
      <c r="D1708" s="35">
        <f>+집계표!$H$2</f>
        <v>0.2</v>
      </c>
      <c r="E1708" s="40">
        <f>(G1708+I1708+K1708)</f>
        <v>657082</v>
      </c>
      <c r="F1708" s="40"/>
      <c r="G1708" s="40"/>
      <c r="H1708" s="40"/>
      <c r="I1708" s="40"/>
      <c r="J1708" s="40">
        <f>+J1707+K1707</f>
        <v>3285414</v>
      </c>
      <c r="K1708" s="40">
        <f>TRUNC(D1708*J1708)</f>
        <v>657082</v>
      </c>
      <c r="L1708" s="23"/>
    </row>
    <row r="1709" spans="1:12">
      <c r="A1709" s="39" t="s">
        <v>718</v>
      </c>
      <c r="B1709" s="33"/>
      <c r="C1709" s="34"/>
      <c r="D1709" s="36"/>
      <c r="E1709" s="40">
        <f>SUM(E1705:E1708)</f>
        <v>57288785</v>
      </c>
      <c r="F1709" s="40"/>
      <c r="G1709" s="40">
        <f>SUM(G1705:G1708)</f>
        <v>1564483</v>
      </c>
      <c r="H1709" s="40"/>
      <c r="I1709" s="40">
        <f>+I1705</f>
        <v>53315000</v>
      </c>
      <c r="J1709" s="40"/>
      <c r="K1709" s="40">
        <f>SUM(K1705:K1708)</f>
        <v>2409302</v>
      </c>
      <c r="L1709" s="23"/>
    </row>
    <row r="1710" spans="1:12" ht="17.25" customHeight="1">
      <c r="A1710" s="39"/>
      <c r="B1710" s="30"/>
      <c r="C1710" s="23"/>
      <c r="D1710" s="32"/>
      <c r="E1710" s="38"/>
      <c r="F1710" s="38"/>
      <c r="G1710" s="38"/>
      <c r="H1710" s="53"/>
      <c r="I1710" s="38"/>
      <c r="J1710" s="38"/>
      <c r="K1710" s="38"/>
      <c r="L1710" s="23"/>
    </row>
    <row r="1711" spans="1:12" ht="17.25" customHeight="1">
      <c r="A1711" s="41" t="s">
        <v>370</v>
      </c>
      <c r="B1711" s="37"/>
      <c r="C1711" s="23"/>
      <c r="D1711" s="23"/>
      <c r="E1711" s="42"/>
      <c r="F1711" s="54"/>
      <c r="G1711" s="42"/>
      <c r="H1711" s="54"/>
      <c r="I1711" s="42"/>
      <c r="J1711" s="54"/>
      <c r="K1711" s="42"/>
      <c r="L1711" s="28"/>
    </row>
    <row r="1712" spans="1:12">
      <c r="A1712" s="22" t="s">
        <v>1154</v>
      </c>
      <c r="B1712" s="30"/>
      <c r="C1712" s="23" t="s">
        <v>685</v>
      </c>
      <c r="D1712" s="32">
        <v>2</v>
      </c>
      <c r="E1712" s="38">
        <f t="shared" ref="E1712:E1723" si="132">+G1712+I1712+K1712</f>
        <v>545830</v>
      </c>
      <c r="F1712" s="38">
        <f>+인건비!$D$6</f>
        <v>272915</v>
      </c>
      <c r="G1712" s="38">
        <f>TRUNC(D1712*F1712)</f>
        <v>545830</v>
      </c>
      <c r="H1712" s="53"/>
      <c r="I1712" s="53"/>
      <c r="J1712" s="53"/>
      <c r="K1712" s="53"/>
      <c r="L1712" s="23"/>
    </row>
    <row r="1713" spans="1:12">
      <c r="A1713" s="22" t="s">
        <v>1163</v>
      </c>
      <c r="B1713" s="30"/>
      <c r="C1713" s="23" t="s">
        <v>685</v>
      </c>
      <c r="D1713" s="32">
        <v>3</v>
      </c>
      <c r="E1713" s="38">
        <f t="shared" si="132"/>
        <v>640488</v>
      </c>
      <c r="F1713" s="38">
        <f>+인건비!$D$7</f>
        <v>213496</v>
      </c>
      <c r="G1713" s="38">
        <f>TRUNC(D1713*F1713)</f>
        <v>640488</v>
      </c>
      <c r="H1713" s="53"/>
      <c r="I1713" s="53"/>
      <c r="J1713" s="53"/>
      <c r="K1713" s="53"/>
      <c r="L1713" s="23"/>
    </row>
    <row r="1714" spans="1:12">
      <c r="A1714" s="22" t="s">
        <v>1181</v>
      </c>
      <c r="B1714" s="30"/>
      <c r="C1714" s="23" t="s">
        <v>685</v>
      </c>
      <c r="D1714" s="32">
        <f>+D1713</f>
        <v>3</v>
      </c>
      <c r="E1714" s="38">
        <f>+G1714+I1714+K1714</f>
        <v>714777</v>
      </c>
      <c r="F1714" s="38">
        <f>+인건비!$D$9</f>
        <v>238259</v>
      </c>
      <c r="G1714" s="38">
        <f>TRUNC(D1714*F1714)</f>
        <v>714777</v>
      </c>
      <c r="H1714" s="53"/>
      <c r="I1714" s="53"/>
      <c r="J1714" s="53"/>
      <c r="K1714" s="53"/>
      <c r="L1714" s="23"/>
    </row>
    <row r="1715" spans="1:12">
      <c r="A1715" s="22" t="s">
        <v>1167</v>
      </c>
      <c r="B1715" s="30"/>
      <c r="C1715" s="23" t="s">
        <v>685</v>
      </c>
      <c r="D1715" s="32">
        <f>+D1714</f>
        <v>3</v>
      </c>
      <c r="E1715" s="38">
        <f>+G1715+I1715+K1715</f>
        <v>582087</v>
      </c>
      <c r="F1715" s="38">
        <f>+인건비!$D$10</f>
        <v>194029</v>
      </c>
      <c r="G1715" s="38">
        <f>TRUNC(D1715*F1715)</f>
        <v>582087</v>
      </c>
      <c r="H1715" s="53"/>
      <c r="I1715" s="53"/>
      <c r="J1715" s="53"/>
      <c r="K1715" s="53"/>
      <c r="L1715" s="23"/>
    </row>
    <row r="1716" spans="1:12" ht="17.25" customHeight="1">
      <c r="A1716" s="22" t="s">
        <v>1372</v>
      </c>
      <c r="B1716" s="23" t="s">
        <v>574</v>
      </c>
      <c r="C1716" s="23" t="s">
        <v>781</v>
      </c>
      <c r="D1716" s="32">
        <v>1</v>
      </c>
      <c r="E1716" s="38">
        <f t="shared" si="132"/>
        <v>25000000</v>
      </c>
      <c r="F1716" s="38"/>
      <c r="G1716" s="38"/>
      <c r="H1716" s="38">
        <f>+재료비!$K$263</f>
        <v>25000000</v>
      </c>
      <c r="I1716" s="38">
        <f t="shared" ref="I1716:I1721" si="133">TRUNC(D1716*H1716)</f>
        <v>25000000</v>
      </c>
      <c r="J1716" s="38"/>
      <c r="K1716" s="38"/>
      <c r="L1716" s="23"/>
    </row>
    <row r="1717" spans="1:12" ht="17.25" customHeight="1">
      <c r="A1717" s="22" t="s">
        <v>1337</v>
      </c>
      <c r="B1717" s="23" t="s">
        <v>1389</v>
      </c>
      <c r="C1717" s="23" t="s">
        <v>671</v>
      </c>
      <c r="D1717" s="32"/>
      <c r="E1717" s="38">
        <f t="shared" si="132"/>
        <v>0</v>
      </c>
      <c r="F1717" s="38"/>
      <c r="G1717" s="38"/>
      <c r="H1717" s="38">
        <f>+재료비!$K$330</f>
        <v>5000</v>
      </c>
      <c r="I1717" s="38">
        <f t="shared" si="133"/>
        <v>0</v>
      </c>
      <c r="J1717" s="38"/>
      <c r="K1717" s="38"/>
      <c r="L1717" s="30" t="s">
        <v>1274</v>
      </c>
    </row>
    <row r="1718" spans="1:12" ht="17.25" customHeight="1">
      <c r="A1718" s="22" t="s">
        <v>765</v>
      </c>
      <c r="B1718" s="23" t="s">
        <v>135</v>
      </c>
      <c r="C1718" s="23" t="s">
        <v>671</v>
      </c>
      <c r="D1718" s="32"/>
      <c r="E1718" s="38">
        <f t="shared" si="132"/>
        <v>0</v>
      </c>
      <c r="F1718" s="38"/>
      <c r="G1718" s="38"/>
      <c r="H1718" s="38">
        <f>+재료비!$K$334</f>
        <v>3090</v>
      </c>
      <c r="I1718" s="38">
        <f t="shared" si="133"/>
        <v>0</v>
      </c>
      <c r="J1718" s="38"/>
      <c r="K1718" s="38"/>
      <c r="L1718" s="30" t="s">
        <v>1274</v>
      </c>
    </row>
    <row r="1719" spans="1:12" ht="17.25" customHeight="1">
      <c r="A1719" s="22" t="s">
        <v>576</v>
      </c>
      <c r="B1719" s="23" t="s">
        <v>1393</v>
      </c>
      <c r="C1719" s="23" t="s">
        <v>663</v>
      </c>
      <c r="D1719" s="32"/>
      <c r="E1719" s="38">
        <f t="shared" si="132"/>
        <v>0</v>
      </c>
      <c r="F1719" s="38"/>
      <c r="G1719" s="38"/>
      <c r="H1719" s="38">
        <f>+재료비!$K$265</f>
        <v>100000</v>
      </c>
      <c r="I1719" s="38">
        <f t="shared" si="133"/>
        <v>0</v>
      </c>
      <c r="J1719" s="38"/>
      <c r="K1719" s="38"/>
      <c r="L1719" s="30" t="s">
        <v>1274</v>
      </c>
    </row>
    <row r="1720" spans="1:12" ht="17.25" customHeight="1">
      <c r="A1720" s="22" t="s">
        <v>1335</v>
      </c>
      <c r="B1720" s="23" t="s">
        <v>579</v>
      </c>
      <c r="C1720" s="23" t="s">
        <v>665</v>
      </c>
      <c r="D1720" s="32">
        <v>1</v>
      </c>
      <c r="E1720" s="38">
        <f>+G1720+I1720+K1720</f>
        <v>400000</v>
      </c>
      <c r="F1720" s="38"/>
      <c r="G1720" s="38"/>
      <c r="H1720" s="38">
        <f>+재료비!$K$328</f>
        <v>400000</v>
      </c>
      <c r="I1720" s="38">
        <f t="shared" si="133"/>
        <v>400000</v>
      </c>
      <c r="J1720" s="38"/>
      <c r="K1720" s="38"/>
      <c r="L1720" s="23"/>
    </row>
    <row r="1721" spans="1:12" ht="17.25" customHeight="1">
      <c r="A1721" s="22" t="s">
        <v>812</v>
      </c>
      <c r="B1721" s="23" t="s">
        <v>163</v>
      </c>
      <c r="C1721" s="23" t="s">
        <v>734</v>
      </c>
      <c r="D1721" s="32">
        <v>1</v>
      </c>
      <c r="E1721" s="38">
        <f t="shared" si="132"/>
        <v>40000000</v>
      </c>
      <c r="F1721" s="38"/>
      <c r="G1721" s="38"/>
      <c r="H1721" s="38">
        <f>+재료비!$K$266</f>
        <v>40000000</v>
      </c>
      <c r="I1721" s="38">
        <f t="shared" si="133"/>
        <v>40000000</v>
      </c>
      <c r="J1721" s="38"/>
      <c r="K1721" s="38"/>
      <c r="L1721" s="23"/>
    </row>
    <row r="1722" spans="1:12" ht="17.25" customHeight="1">
      <c r="A1722" s="22" t="s">
        <v>668</v>
      </c>
      <c r="B1722" s="23" t="s">
        <v>1159</v>
      </c>
      <c r="C1722" s="23" t="s">
        <v>666</v>
      </c>
      <c r="D1722" s="32">
        <v>5</v>
      </c>
      <c r="E1722" s="38">
        <f t="shared" si="132"/>
        <v>1250000</v>
      </c>
      <c r="F1722" s="38"/>
      <c r="G1722" s="38"/>
      <c r="H1722" s="38">
        <f>SUM(I1716:I1719)</f>
        <v>25000000</v>
      </c>
      <c r="I1722" s="38">
        <f>TRUNC(D1722/100*H1722)</f>
        <v>1250000</v>
      </c>
      <c r="J1722" s="38"/>
      <c r="K1722" s="38"/>
      <c r="L1722" s="23"/>
    </row>
    <row r="1723" spans="1:12" ht="17.25" customHeight="1">
      <c r="A1723" s="22" t="s">
        <v>858</v>
      </c>
      <c r="B1723" s="23" t="s">
        <v>1173</v>
      </c>
      <c r="C1723" s="23" t="s">
        <v>666</v>
      </c>
      <c r="D1723" s="32">
        <v>2</v>
      </c>
      <c r="E1723" s="38">
        <f t="shared" si="132"/>
        <v>49663</v>
      </c>
      <c r="F1723" s="38"/>
      <c r="G1723" s="38"/>
      <c r="H1723" s="38"/>
      <c r="I1723" s="38"/>
      <c r="J1723" s="38">
        <f>SUM(G1712:G1722)</f>
        <v>2483182</v>
      </c>
      <c r="K1723" s="38">
        <f>TRUNC(D1723/100*J1723)</f>
        <v>49663</v>
      </c>
      <c r="L1723" s="23"/>
    </row>
    <row r="1724" spans="1:12">
      <c r="A1724" s="22" t="s">
        <v>701</v>
      </c>
      <c r="B1724" s="23"/>
      <c r="C1724" s="23"/>
      <c r="D1724" s="32"/>
      <c r="E1724" s="38">
        <f>SUM(E1712:E1723)</f>
        <v>69182845</v>
      </c>
      <c r="F1724" s="38"/>
      <c r="G1724" s="38">
        <f>SUM(G1712:G1723)</f>
        <v>2483182</v>
      </c>
      <c r="H1724" s="38"/>
      <c r="I1724" s="38">
        <f>SUM(I1712:I1723)</f>
        <v>66650000</v>
      </c>
      <c r="J1724" s="38"/>
      <c r="K1724" s="38">
        <f>SUM(K1712:K1723)</f>
        <v>49663</v>
      </c>
      <c r="L1724" s="29"/>
    </row>
    <row r="1725" spans="1:12">
      <c r="A1725" s="22"/>
      <c r="B1725" s="23"/>
      <c r="C1725" s="23"/>
      <c r="D1725" s="32"/>
      <c r="E1725" s="38"/>
      <c r="F1725" s="38"/>
      <c r="G1725" s="38"/>
      <c r="H1725" s="38"/>
      <c r="I1725" s="38"/>
      <c r="J1725" s="38"/>
      <c r="K1725" s="38"/>
      <c r="L1725" s="29"/>
    </row>
    <row r="1726" spans="1:12">
      <c r="A1726" s="39" t="s">
        <v>682</v>
      </c>
      <c r="B1726" s="33" t="s">
        <v>1164</v>
      </c>
      <c r="C1726" s="34"/>
      <c r="D1726" s="35">
        <f>+집계표!$G$2</f>
        <v>1.1000000000000001</v>
      </c>
      <c r="E1726" s="40">
        <f>(G1726+I1726+K1726)</f>
        <v>2731500</v>
      </c>
      <c r="F1726" s="40"/>
      <c r="G1726" s="40"/>
      <c r="H1726" s="40"/>
      <c r="I1726" s="40"/>
      <c r="J1726" s="40">
        <f>+G1724</f>
        <v>2483182</v>
      </c>
      <c r="K1726" s="40">
        <f>TRUNC(D1726*J1726)</f>
        <v>2731500</v>
      </c>
      <c r="L1726" s="23"/>
    </row>
    <row r="1727" spans="1:12">
      <c r="A1727" s="39" t="s">
        <v>670</v>
      </c>
      <c r="B1727" s="33" t="s">
        <v>425</v>
      </c>
      <c r="C1727" s="34"/>
      <c r="D1727" s="35">
        <f>+집계표!$H$2</f>
        <v>0.2</v>
      </c>
      <c r="E1727" s="40">
        <f>(G1727+I1727+K1727)</f>
        <v>1042936</v>
      </c>
      <c r="F1727" s="40"/>
      <c r="G1727" s="40"/>
      <c r="H1727" s="40"/>
      <c r="I1727" s="40"/>
      <c r="J1727" s="40">
        <f>+J1726+K1726</f>
        <v>5214682</v>
      </c>
      <c r="K1727" s="40">
        <f>TRUNC(D1727*J1727)</f>
        <v>1042936</v>
      </c>
      <c r="L1727" s="23"/>
    </row>
    <row r="1728" spans="1:12">
      <c r="A1728" s="39" t="s">
        <v>718</v>
      </c>
      <c r="B1728" s="33"/>
      <c r="C1728" s="34"/>
      <c r="D1728" s="36"/>
      <c r="E1728" s="40">
        <f>SUM(E1724:E1727)</f>
        <v>72957281</v>
      </c>
      <c r="F1728" s="40"/>
      <c r="G1728" s="40">
        <f>SUM(G1724:G1727)</f>
        <v>2483182</v>
      </c>
      <c r="H1728" s="40"/>
      <c r="I1728" s="40">
        <f>+I1724</f>
        <v>66650000</v>
      </c>
      <c r="J1728" s="40"/>
      <c r="K1728" s="40">
        <f>SUM(K1724:K1727)</f>
        <v>3824099</v>
      </c>
      <c r="L1728" s="23"/>
    </row>
    <row r="1729" spans="1:12" ht="17.25" customHeight="1">
      <c r="A1729" s="39"/>
      <c r="B1729" s="30"/>
      <c r="C1729" s="23"/>
      <c r="D1729" s="32"/>
      <c r="E1729" s="38"/>
      <c r="F1729" s="38"/>
      <c r="G1729" s="38"/>
      <c r="H1729" s="53"/>
      <c r="I1729" s="38"/>
      <c r="J1729" s="38"/>
      <c r="K1729" s="38"/>
      <c r="L1729" s="23"/>
    </row>
    <row r="1730" spans="1:12" ht="17.25" customHeight="1">
      <c r="A1730" s="234" t="s">
        <v>575</v>
      </c>
      <c r="B1730" s="234"/>
      <c r="C1730" s="23"/>
      <c r="D1730" s="23"/>
      <c r="E1730" s="38"/>
      <c r="F1730" s="53"/>
      <c r="G1730" s="38"/>
      <c r="H1730" s="53"/>
      <c r="I1730" s="38"/>
      <c r="J1730" s="53"/>
      <c r="K1730" s="38" t="s">
        <v>662</v>
      </c>
      <c r="L1730" s="26"/>
    </row>
    <row r="1731" spans="1:12" ht="17.25" customHeight="1">
      <c r="A1731" s="41" t="s">
        <v>385</v>
      </c>
      <c r="B1731" s="37"/>
      <c r="C1731" s="23"/>
      <c r="D1731" s="23"/>
      <c r="E1731" s="42"/>
      <c r="F1731" s="54"/>
      <c r="G1731" s="42"/>
      <c r="H1731" s="54"/>
      <c r="I1731" s="42"/>
      <c r="J1731" s="54"/>
      <c r="K1731" s="42"/>
      <c r="L1731" s="28"/>
    </row>
    <row r="1732" spans="1:12">
      <c r="A1732" s="22" t="s">
        <v>1154</v>
      </c>
      <c r="B1732" s="30"/>
      <c r="C1732" s="23" t="s">
        <v>685</v>
      </c>
      <c r="D1732" s="59">
        <v>0.04</v>
      </c>
      <c r="E1732" s="38">
        <f t="shared" ref="E1732:E1738" si="134">+G1732+I1732+K1732</f>
        <v>10916</v>
      </c>
      <c r="F1732" s="38">
        <f>+인건비!$D$6</f>
        <v>272915</v>
      </c>
      <c r="G1732" s="38">
        <f>TRUNC(D1732*F1732)</f>
        <v>10916</v>
      </c>
      <c r="H1732" s="53"/>
      <c r="I1732" s="53"/>
      <c r="J1732" s="53"/>
      <c r="K1732" s="53"/>
      <c r="L1732" s="23"/>
    </row>
    <row r="1733" spans="1:12">
      <c r="A1733" s="22" t="s">
        <v>1163</v>
      </c>
      <c r="B1733" s="30"/>
      <c r="C1733" s="23" t="s">
        <v>685</v>
      </c>
      <c r="D1733" s="59">
        <v>0.08</v>
      </c>
      <c r="E1733" s="38">
        <f t="shared" si="134"/>
        <v>17079</v>
      </c>
      <c r="F1733" s="38">
        <f>+인건비!$D$7</f>
        <v>213496</v>
      </c>
      <c r="G1733" s="38">
        <f>TRUNC(D1733*F1733)</f>
        <v>17079</v>
      </c>
      <c r="H1733" s="53"/>
      <c r="I1733" s="53"/>
      <c r="J1733" s="53"/>
      <c r="K1733" s="53"/>
      <c r="L1733" s="23"/>
    </row>
    <row r="1734" spans="1:12">
      <c r="A1734" s="22" t="s">
        <v>1181</v>
      </c>
      <c r="B1734" s="30"/>
      <c r="C1734" s="23" t="s">
        <v>685</v>
      </c>
      <c r="D1734" s="59">
        <v>0.15</v>
      </c>
      <c r="E1734" s="38">
        <f>+G1734+I1734+K1734</f>
        <v>35738</v>
      </c>
      <c r="F1734" s="38">
        <f>+인건비!$D$9</f>
        <v>238259</v>
      </c>
      <c r="G1734" s="38">
        <f>TRUNC(D1734*F1734)</f>
        <v>35738</v>
      </c>
      <c r="H1734" s="53"/>
      <c r="I1734" s="53"/>
      <c r="J1734" s="53"/>
      <c r="K1734" s="53"/>
      <c r="L1734" s="23"/>
    </row>
    <row r="1735" spans="1:12" ht="17.25" customHeight="1">
      <c r="A1735" s="22" t="s">
        <v>1182</v>
      </c>
      <c r="B1735" s="23"/>
      <c r="C1735" s="23" t="s">
        <v>685</v>
      </c>
      <c r="D1735" s="32">
        <v>0.3</v>
      </c>
      <c r="E1735" s="38">
        <f t="shared" si="134"/>
        <v>52985</v>
      </c>
      <c r="F1735" s="38"/>
      <c r="G1735" s="38"/>
      <c r="H1735" s="38"/>
      <c r="I1735" s="38"/>
      <c r="J1735" s="38">
        <f>+인건비!$E$19</f>
        <v>176618</v>
      </c>
      <c r="K1735" s="38">
        <f>TRUNC(D1735*J1735)</f>
        <v>52985</v>
      </c>
      <c r="L1735" s="23"/>
    </row>
    <row r="1736" spans="1:12" ht="17.25" customHeight="1">
      <c r="A1736" s="22" t="s">
        <v>1402</v>
      </c>
      <c r="B1736" s="23" t="s">
        <v>1398</v>
      </c>
      <c r="C1736" s="23" t="s">
        <v>734</v>
      </c>
      <c r="D1736" s="32">
        <v>1</v>
      </c>
      <c r="E1736" s="38">
        <f t="shared" si="134"/>
        <v>100000</v>
      </c>
      <c r="F1736" s="38"/>
      <c r="G1736" s="38"/>
      <c r="H1736" s="38">
        <f>+재료비!$K$268</f>
        <v>100000</v>
      </c>
      <c r="I1736" s="38">
        <f>TRUNC(D1736*H1736)</f>
        <v>100000</v>
      </c>
      <c r="J1736" s="38"/>
      <c r="K1736" s="38"/>
      <c r="L1736" s="23"/>
    </row>
    <row r="1737" spans="1:12" ht="17.25" customHeight="1">
      <c r="A1737" s="22" t="s">
        <v>668</v>
      </c>
      <c r="B1737" s="23" t="s">
        <v>1159</v>
      </c>
      <c r="C1737" s="23" t="s">
        <v>666</v>
      </c>
      <c r="D1737" s="32">
        <v>5</v>
      </c>
      <c r="E1737" s="38">
        <f t="shared" si="134"/>
        <v>5000</v>
      </c>
      <c r="F1737" s="38"/>
      <c r="G1737" s="38"/>
      <c r="H1737" s="38">
        <f>SUM(I1736:I1736)</f>
        <v>100000</v>
      </c>
      <c r="I1737" s="38">
        <f>TRUNC(D1737/100*H1737)</f>
        <v>5000</v>
      </c>
      <c r="J1737" s="38"/>
      <c r="K1737" s="38"/>
      <c r="L1737" s="23"/>
    </row>
    <row r="1738" spans="1:12" ht="17.25" customHeight="1">
      <c r="A1738" s="22" t="s">
        <v>183</v>
      </c>
      <c r="B1738" s="23" t="s">
        <v>1159</v>
      </c>
      <c r="C1738" s="23" t="s">
        <v>666</v>
      </c>
      <c r="D1738" s="32">
        <v>10</v>
      </c>
      <c r="E1738" s="38">
        <f t="shared" si="134"/>
        <v>10500</v>
      </c>
      <c r="F1738" s="38"/>
      <c r="G1738" s="38"/>
      <c r="H1738" s="38"/>
      <c r="I1738" s="38"/>
      <c r="J1738" s="38">
        <f>SUM(I1736:I1737)</f>
        <v>105000</v>
      </c>
      <c r="K1738" s="38">
        <f>TRUNC(D1738/100*J1738)</f>
        <v>10500</v>
      </c>
      <c r="L1738" s="23"/>
    </row>
    <row r="1739" spans="1:12">
      <c r="A1739" s="22" t="s">
        <v>701</v>
      </c>
      <c r="B1739" s="23"/>
      <c r="C1739" s="23"/>
      <c r="D1739" s="32"/>
      <c r="E1739" s="38">
        <f>SUM(E1732:E1738)</f>
        <v>232218</v>
      </c>
      <c r="F1739" s="38"/>
      <c r="G1739" s="38">
        <f>SUM(G1732:G1738)</f>
        <v>63733</v>
      </c>
      <c r="H1739" s="38"/>
      <c r="I1739" s="38">
        <f>SUM(I1732:I1738)</f>
        <v>105000</v>
      </c>
      <c r="J1739" s="38"/>
      <c r="K1739" s="38">
        <f>SUM(K1732:K1738)</f>
        <v>63485</v>
      </c>
      <c r="L1739" s="29"/>
    </row>
    <row r="1740" spans="1:12">
      <c r="A1740" s="22"/>
      <c r="B1740" s="23"/>
      <c r="C1740" s="23"/>
      <c r="D1740" s="32"/>
      <c r="E1740" s="38"/>
      <c r="F1740" s="38"/>
      <c r="G1740" s="38"/>
      <c r="H1740" s="38"/>
      <c r="I1740" s="38"/>
      <c r="J1740" s="38"/>
      <c r="K1740" s="38"/>
      <c r="L1740" s="29"/>
    </row>
    <row r="1741" spans="1:12">
      <c r="A1741" s="39" t="s">
        <v>682</v>
      </c>
      <c r="B1741" s="33" t="s">
        <v>1164</v>
      </c>
      <c r="C1741" s="34"/>
      <c r="D1741" s="35">
        <f>+집계표!$G$2</f>
        <v>1.1000000000000001</v>
      </c>
      <c r="E1741" s="40">
        <f>(G1741+I1741+K1741)</f>
        <v>70106</v>
      </c>
      <c r="F1741" s="40"/>
      <c r="G1741" s="40"/>
      <c r="H1741" s="40"/>
      <c r="I1741" s="40"/>
      <c r="J1741" s="40">
        <f>+G1739</f>
        <v>63733</v>
      </c>
      <c r="K1741" s="40">
        <f>TRUNC(D1741*J1741)</f>
        <v>70106</v>
      </c>
      <c r="L1741" s="23"/>
    </row>
    <row r="1742" spans="1:12">
      <c r="A1742" s="39" t="s">
        <v>670</v>
      </c>
      <c r="B1742" s="33" t="s">
        <v>425</v>
      </c>
      <c r="C1742" s="34"/>
      <c r="D1742" s="35">
        <f>+집계표!$H$2</f>
        <v>0.2</v>
      </c>
      <c r="E1742" s="40">
        <f>(G1742+I1742+K1742)</f>
        <v>26767</v>
      </c>
      <c r="F1742" s="40"/>
      <c r="G1742" s="40"/>
      <c r="H1742" s="40"/>
      <c r="I1742" s="40"/>
      <c r="J1742" s="40">
        <f>+J1741+K1741</f>
        <v>133839</v>
      </c>
      <c r="K1742" s="40">
        <f>TRUNC(D1742*J1742)</f>
        <v>26767</v>
      </c>
      <c r="L1742" s="23"/>
    </row>
    <row r="1743" spans="1:12">
      <c r="A1743" s="39" t="s">
        <v>718</v>
      </c>
      <c r="B1743" s="33"/>
      <c r="C1743" s="34"/>
      <c r="D1743" s="36"/>
      <c r="E1743" s="40">
        <f>SUM(E1739:E1742)</f>
        <v>329091</v>
      </c>
      <c r="F1743" s="40"/>
      <c r="G1743" s="40">
        <f>SUM(G1739:G1742)</f>
        <v>63733</v>
      </c>
      <c r="H1743" s="40"/>
      <c r="I1743" s="40"/>
      <c r="J1743" s="40"/>
      <c r="K1743" s="40">
        <f>SUM(K1739:K1742)</f>
        <v>160358</v>
      </c>
      <c r="L1743" s="23"/>
    </row>
    <row r="1744" spans="1:12" ht="17.25" customHeight="1">
      <c r="A1744" s="39"/>
      <c r="B1744" s="30"/>
      <c r="C1744" s="23"/>
      <c r="D1744" s="32"/>
      <c r="E1744" s="38"/>
      <c r="F1744" s="38"/>
      <c r="G1744" s="38"/>
      <c r="H1744" s="53"/>
      <c r="I1744" s="38"/>
      <c r="J1744" s="38"/>
      <c r="K1744" s="38"/>
      <c r="L1744" s="23"/>
    </row>
    <row r="1745" spans="1:12" ht="17.25" customHeight="1">
      <c r="A1745" s="41" t="s">
        <v>1099</v>
      </c>
      <c r="B1745" s="37"/>
      <c r="C1745" s="23"/>
      <c r="D1745" s="23"/>
      <c r="E1745" s="42"/>
      <c r="F1745" s="54"/>
      <c r="G1745" s="42"/>
      <c r="H1745" s="54"/>
      <c r="I1745" s="42"/>
      <c r="J1745" s="54"/>
      <c r="K1745" s="42"/>
      <c r="L1745" s="28"/>
    </row>
    <row r="1746" spans="1:12">
      <c r="A1746" s="22" t="s">
        <v>1154</v>
      </c>
      <c r="B1746" s="30"/>
      <c r="C1746" s="23" t="s">
        <v>685</v>
      </c>
      <c r="D1746" s="32">
        <v>0.1</v>
      </c>
      <c r="E1746" s="38">
        <f t="shared" ref="E1746:E1754" si="135">+G1746+I1746+K1746</f>
        <v>27291</v>
      </c>
      <c r="F1746" s="38">
        <f>+인건비!$D$6</f>
        <v>272915</v>
      </c>
      <c r="G1746" s="38">
        <f>TRUNC(D1746*F1746)</f>
        <v>27291</v>
      </c>
      <c r="H1746" s="53"/>
      <c r="I1746" s="53"/>
      <c r="J1746" s="53"/>
      <c r="K1746" s="53"/>
      <c r="L1746" s="23"/>
    </row>
    <row r="1747" spans="1:12">
      <c r="A1747" s="22" t="s">
        <v>1163</v>
      </c>
      <c r="B1747" s="30"/>
      <c r="C1747" s="23" t="s">
        <v>685</v>
      </c>
      <c r="D1747" s="32">
        <v>0.2</v>
      </c>
      <c r="E1747" s="38">
        <f t="shared" si="135"/>
        <v>42699</v>
      </c>
      <c r="F1747" s="38">
        <f>+인건비!$D$7</f>
        <v>213496</v>
      </c>
      <c r="G1747" s="38">
        <f>TRUNC(D1747*F1747)</f>
        <v>42699</v>
      </c>
      <c r="H1747" s="53"/>
      <c r="I1747" s="53"/>
      <c r="J1747" s="53"/>
      <c r="K1747" s="53"/>
      <c r="L1747" s="23"/>
    </row>
    <row r="1748" spans="1:12">
      <c r="A1748" s="22" t="s">
        <v>1181</v>
      </c>
      <c r="B1748" s="30"/>
      <c r="C1748" s="23" t="s">
        <v>685</v>
      </c>
      <c r="D1748" s="32">
        <f>+D1747*2</f>
        <v>0.4</v>
      </c>
      <c r="E1748" s="38">
        <f>+G1748+I1748+K1748</f>
        <v>95303</v>
      </c>
      <c r="F1748" s="38">
        <f>+인건비!$D$9</f>
        <v>238259</v>
      </c>
      <c r="G1748" s="38">
        <f>TRUNC(D1748*F1748)</f>
        <v>95303</v>
      </c>
      <c r="H1748" s="53"/>
      <c r="I1748" s="53"/>
      <c r="J1748" s="53"/>
      <c r="K1748" s="53"/>
      <c r="L1748" s="23"/>
    </row>
    <row r="1749" spans="1:12" ht="17.25" customHeight="1">
      <c r="A1749" s="22" t="s">
        <v>1182</v>
      </c>
      <c r="B1749" s="23"/>
      <c r="C1749" s="23" t="s">
        <v>685</v>
      </c>
      <c r="D1749" s="32">
        <v>0.8</v>
      </c>
      <c r="E1749" s="38">
        <f t="shared" si="135"/>
        <v>141294</v>
      </c>
      <c r="F1749" s="38"/>
      <c r="G1749" s="38"/>
      <c r="H1749" s="38"/>
      <c r="I1749" s="38"/>
      <c r="J1749" s="38">
        <f>+인건비!$E$19</f>
        <v>176618</v>
      </c>
      <c r="K1749" s="38">
        <f>TRUNC(D1749*J1749)</f>
        <v>141294</v>
      </c>
      <c r="L1749" s="23"/>
    </row>
    <row r="1750" spans="1:12" ht="17.25" customHeight="1">
      <c r="A1750" s="22" t="s">
        <v>1399</v>
      </c>
      <c r="B1750" s="23"/>
      <c r="C1750" s="23" t="s">
        <v>734</v>
      </c>
      <c r="D1750" s="32">
        <v>1</v>
      </c>
      <c r="E1750" s="38">
        <f t="shared" si="135"/>
        <v>600000</v>
      </c>
      <c r="F1750" s="38"/>
      <c r="G1750" s="38"/>
      <c r="H1750" s="38">
        <f>+재료비!$K$269</f>
        <v>600000</v>
      </c>
      <c r="I1750" s="38">
        <f>TRUNC(D1750*H1750)</f>
        <v>600000</v>
      </c>
      <c r="J1750" s="38"/>
      <c r="K1750" s="38"/>
      <c r="L1750" s="23"/>
    </row>
    <row r="1751" spans="1:12" ht="17.25" customHeight="1">
      <c r="A1751" s="22" t="s">
        <v>1337</v>
      </c>
      <c r="B1751" s="23" t="s">
        <v>1389</v>
      </c>
      <c r="C1751" s="23" t="s">
        <v>671</v>
      </c>
      <c r="D1751" s="32"/>
      <c r="E1751" s="38">
        <f t="shared" si="135"/>
        <v>0</v>
      </c>
      <c r="F1751" s="38"/>
      <c r="G1751" s="38"/>
      <c r="H1751" s="38">
        <f>+재료비!$K$330</f>
        <v>5000</v>
      </c>
      <c r="I1751" s="38">
        <f>TRUNC(D1751*H1751)</f>
        <v>0</v>
      </c>
      <c r="J1751" s="38"/>
      <c r="K1751" s="38"/>
      <c r="L1751" s="30" t="s">
        <v>1274</v>
      </c>
    </row>
    <row r="1752" spans="1:12" ht="17.25" customHeight="1">
      <c r="A1752" s="22" t="s">
        <v>765</v>
      </c>
      <c r="B1752" s="23" t="s">
        <v>135</v>
      </c>
      <c r="C1752" s="23" t="s">
        <v>671</v>
      </c>
      <c r="D1752" s="32"/>
      <c r="E1752" s="38">
        <f t="shared" si="135"/>
        <v>0</v>
      </c>
      <c r="F1752" s="38"/>
      <c r="G1752" s="38"/>
      <c r="H1752" s="38">
        <f>+재료비!$K$334</f>
        <v>3090</v>
      </c>
      <c r="I1752" s="38">
        <f>TRUNC(D1752*H1752)</f>
        <v>0</v>
      </c>
      <c r="J1752" s="38"/>
      <c r="K1752" s="38"/>
      <c r="L1752" s="30" t="s">
        <v>1274</v>
      </c>
    </row>
    <row r="1753" spans="1:12" ht="17.25" customHeight="1">
      <c r="A1753" s="22" t="s">
        <v>668</v>
      </c>
      <c r="B1753" s="23" t="s">
        <v>1159</v>
      </c>
      <c r="C1753" s="23" t="s">
        <v>666</v>
      </c>
      <c r="D1753" s="32">
        <v>5</v>
      </c>
      <c r="E1753" s="38">
        <f t="shared" si="135"/>
        <v>30000</v>
      </c>
      <c r="F1753" s="38"/>
      <c r="G1753" s="38"/>
      <c r="H1753" s="38">
        <f>SUM(I1750:I1752)</f>
        <v>600000</v>
      </c>
      <c r="I1753" s="38">
        <f>TRUNC(D1753/100*H1753)</f>
        <v>30000</v>
      </c>
      <c r="J1753" s="38"/>
      <c r="K1753" s="38"/>
      <c r="L1753" s="23"/>
    </row>
    <row r="1754" spans="1:12" ht="17.25" customHeight="1">
      <c r="A1754" s="22" t="s">
        <v>183</v>
      </c>
      <c r="B1754" s="23" t="s">
        <v>1159</v>
      </c>
      <c r="C1754" s="23" t="s">
        <v>666</v>
      </c>
      <c r="D1754" s="32">
        <v>10</v>
      </c>
      <c r="E1754" s="38">
        <f t="shared" si="135"/>
        <v>63000</v>
      </c>
      <c r="F1754" s="38"/>
      <c r="G1754" s="38"/>
      <c r="H1754" s="38"/>
      <c r="I1754" s="38"/>
      <c r="J1754" s="38">
        <f>SUM(I1750:I1753)</f>
        <v>630000</v>
      </c>
      <c r="K1754" s="38">
        <f>TRUNC(D1754/100*J1754)</f>
        <v>63000</v>
      </c>
      <c r="L1754" s="23"/>
    </row>
    <row r="1755" spans="1:12">
      <c r="A1755" s="22" t="s">
        <v>701</v>
      </c>
      <c r="B1755" s="23"/>
      <c r="C1755" s="23"/>
      <c r="D1755" s="32"/>
      <c r="E1755" s="38">
        <f>SUM(E1746:E1754)</f>
        <v>999587</v>
      </c>
      <c r="F1755" s="38"/>
      <c r="G1755" s="38">
        <f>SUM(G1746:G1754)</f>
        <v>165293</v>
      </c>
      <c r="H1755" s="38"/>
      <c r="I1755" s="38">
        <f>SUM(I1746:I1754)</f>
        <v>630000</v>
      </c>
      <c r="J1755" s="38"/>
      <c r="K1755" s="38">
        <f>SUM(K1746:K1754)</f>
        <v>204294</v>
      </c>
      <c r="L1755" s="29"/>
    </row>
    <row r="1756" spans="1:12">
      <c r="A1756" s="22"/>
      <c r="B1756" s="23"/>
      <c r="C1756" s="23"/>
      <c r="D1756" s="32"/>
      <c r="E1756" s="38"/>
      <c r="F1756" s="38"/>
      <c r="G1756" s="38"/>
      <c r="H1756" s="38"/>
      <c r="I1756" s="38"/>
      <c r="J1756" s="38"/>
      <c r="K1756" s="38"/>
      <c r="L1756" s="29"/>
    </row>
    <row r="1757" spans="1:12">
      <c r="A1757" s="39" t="s">
        <v>682</v>
      </c>
      <c r="B1757" s="33" t="s">
        <v>1164</v>
      </c>
      <c r="C1757" s="34"/>
      <c r="D1757" s="35">
        <f>+집계표!$G$2</f>
        <v>1.1000000000000001</v>
      </c>
      <c r="E1757" s="40">
        <f>(G1757+I1757+K1757)</f>
        <v>181822</v>
      </c>
      <c r="F1757" s="40"/>
      <c r="G1757" s="40"/>
      <c r="H1757" s="40"/>
      <c r="I1757" s="40"/>
      <c r="J1757" s="40">
        <f>+G1755</f>
        <v>165293</v>
      </c>
      <c r="K1757" s="40">
        <f>TRUNC(D1757*J1757)</f>
        <v>181822</v>
      </c>
      <c r="L1757" s="23"/>
    </row>
    <row r="1758" spans="1:12">
      <c r="A1758" s="39" t="s">
        <v>670</v>
      </c>
      <c r="B1758" s="33" t="s">
        <v>425</v>
      </c>
      <c r="C1758" s="34"/>
      <c r="D1758" s="35">
        <f>+집계표!$H$2</f>
        <v>0.2</v>
      </c>
      <c r="E1758" s="40">
        <f>(G1758+I1758+K1758)</f>
        <v>69423</v>
      </c>
      <c r="F1758" s="40"/>
      <c r="G1758" s="40"/>
      <c r="H1758" s="40"/>
      <c r="I1758" s="40"/>
      <c r="J1758" s="40">
        <f>+J1757+K1757</f>
        <v>347115</v>
      </c>
      <c r="K1758" s="40">
        <f>TRUNC(D1758*J1758)</f>
        <v>69423</v>
      </c>
      <c r="L1758" s="23"/>
    </row>
    <row r="1759" spans="1:12">
      <c r="A1759" s="39" t="s">
        <v>718</v>
      </c>
      <c r="B1759" s="33"/>
      <c r="C1759" s="34"/>
      <c r="D1759" s="36"/>
      <c r="E1759" s="40">
        <f>SUM(E1755:E1758)</f>
        <v>1250832</v>
      </c>
      <c r="F1759" s="40"/>
      <c r="G1759" s="40">
        <f>SUM(G1755:G1758)</f>
        <v>165293</v>
      </c>
      <c r="H1759" s="40"/>
      <c r="I1759" s="40">
        <f>+I1755</f>
        <v>630000</v>
      </c>
      <c r="J1759" s="40"/>
      <c r="K1759" s="40">
        <f>SUM(K1755:K1758)</f>
        <v>455539</v>
      </c>
      <c r="L1759" s="23"/>
    </row>
    <row r="1760" spans="1:12" ht="17.25" customHeight="1">
      <c r="A1760" s="39"/>
      <c r="B1760" s="30"/>
      <c r="C1760" s="23"/>
      <c r="D1760" s="32"/>
      <c r="E1760" s="38"/>
      <c r="F1760" s="38"/>
      <c r="G1760" s="38"/>
      <c r="H1760" s="53"/>
      <c r="I1760" s="38"/>
      <c r="J1760" s="38"/>
      <c r="K1760" s="38"/>
      <c r="L1760" s="23"/>
    </row>
    <row r="1761" spans="1:12" ht="17.25" customHeight="1">
      <c r="A1761" s="41" t="s">
        <v>532</v>
      </c>
      <c r="B1761" s="37"/>
      <c r="C1761" s="23"/>
      <c r="D1761" s="23"/>
      <c r="E1761" s="42"/>
      <c r="F1761" s="54"/>
      <c r="G1761" s="42"/>
      <c r="H1761" s="54"/>
      <c r="I1761" s="42"/>
      <c r="J1761" s="54"/>
      <c r="K1761" s="42"/>
      <c r="L1761" s="28"/>
    </row>
    <row r="1762" spans="1:12">
      <c r="A1762" s="22" t="s">
        <v>1154</v>
      </c>
      <c r="B1762" s="30"/>
      <c r="C1762" s="23" t="s">
        <v>685</v>
      </c>
      <c r="D1762" s="32">
        <v>0.1</v>
      </c>
      <c r="E1762" s="38">
        <f t="shared" ref="E1762:E1770" si="136">+G1762+I1762+K1762</f>
        <v>27291</v>
      </c>
      <c r="F1762" s="38">
        <f>+인건비!$D$6</f>
        <v>272915</v>
      </c>
      <c r="G1762" s="38">
        <f>TRUNC(D1762*F1762)</f>
        <v>27291</v>
      </c>
      <c r="H1762" s="53"/>
      <c r="I1762" s="53"/>
      <c r="J1762" s="53"/>
      <c r="K1762" s="53"/>
      <c r="L1762" s="23"/>
    </row>
    <row r="1763" spans="1:12">
      <c r="A1763" s="22" t="s">
        <v>1163</v>
      </c>
      <c r="B1763" s="30"/>
      <c r="C1763" s="23" t="s">
        <v>685</v>
      </c>
      <c r="D1763" s="32">
        <v>0.2</v>
      </c>
      <c r="E1763" s="38">
        <f t="shared" si="136"/>
        <v>42699</v>
      </c>
      <c r="F1763" s="38">
        <f>+인건비!$D$7</f>
        <v>213496</v>
      </c>
      <c r="G1763" s="38">
        <f>TRUNC(D1763*F1763)</f>
        <v>42699</v>
      </c>
      <c r="H1763" s="53"/>
      <c r="I1763" s="53"/>
      <c r="J1763" s="53"/>
      <c r="K1763" s="53"/>
      <c r="L1763" s="23"/>
    </row>
    <row r="1764" spans="1:12">
      <c r="A1764" s="22" t="s">
        <v>1181</v>
      </c>
      <c r="B1764" s="30"/>
      <c r="C1764" s="23" t="s">
        <v>685</v>
      </c>
      <c r="D1764" s="32">
        <f>+D1763*2</f>
        <v>0.4</v>
      </c>
      <c r="E1764" s="38">
        <f>+G1764+I1764+K1764</f>
        <v>95303</v>
      </c>
      <c r="F1764" s="38">
        <f>+인건비!$D$9</f>
        <v>238259</v>
      </c>
      <c r="G1764" s="38">
        <f>TRUNC(D1764*F1764)</f>
        <v>95303</v>
      </c>
      <c r="H1764" s="53"/>
      <c r="I1764" s="53"/>
      <c r="J1764" s="53"/>
      <c r="K1764" s="53"/>
      <c r="L1764" s="23"/>
    </row>
    <row r="1765" spans="1:12" ht="17.25" customHeight="1">
      <c r="A1765" s="22" t="s">
        <v>1182</v>
      </c>
      <c r="B1765" s="23"/>
      <c r="C1765" s="23" t="s">
        <v>685</v>
      </c>
      <c r="D1765" s="32">
        <v>0.8</v>
      </c>
      <c r="E1765" s="38">
        <f t="shared" si="136"/>
        <v>141294</v>
      </c>
      <c r="F1765" s="38"/>
      <c r="G1765" s="38"/>
      <c r="H1765" s="38"/>
      <c r="I1765" s="38"/>
      <c r="J1765" s="38">
        <f>+인건비!$E$19</f>
        <v>176618</v>
      </c>
      <c r="K1765" s="38">
        <f>TRUNC(D1765*J1765)</f>
        <v>141294</v>
      </c>
      <c r="L1765" s="23"/>
    </row>
    <row r="1766" spans="1:12" ht="17.25" customHeight="1">
      <c r="A1766" s="22" t="s">
        <v>577</v>
      </c>
      <c r="B1766" s="23"/>
      <c r="C1766" s="23" t="s">
        <v>734</v>
      </c>
      <c r="D1766" s="32">
        <v>1</v>
      </c>
      <c r="E1766" s="38">
        <f t="shared" si="136"/>
        <v>600000</v>
      </c>
      <c r="F1766" s="38"/>
      <c r="G1766" s="38"/>
      <c r="H1766" s="38">
        <f>+재료비!$K$270</f>
        <v>600000</v>
      </c>
      <c r="I1766" s="38">
        <f>TRUNC(D1766*H1766)</f>
        <v>600000</v>
      </c>
      <c r="J1766" s="38"/>
      <c r="K1766" s="38"/>
      <c r="L1766" s="23"/>
    </row>
    <row r="1767" spans="1:12" ht="17.25" customHeight="1">
      <c r="A1767" s="22" t="s">
        <v>1337</v>
      </c>
      <c r="B1767" s="23" t="s">
        <v>1389</v>
      </c>
      <c r="C1767" s="23" t="s">
        <v>671</v>
      </c>
      <c r="D1767" s="32"/>
      <c r="E1767" s="38">
        <f t="shared" si="136"/>
        <v>0</v>
      </c>
      <c r="F1767" s="38"/>
      <c r="G1767" s="38"/>
      <c r="H1767" s="38">
        <f>+재료비!$K$330</f>
        <v>5000</v>
      </c>
      <c r="I1767" s="38">
        <f>TRUNC(D1767*H1767)</f>
        <v>0</v>
      </c>
      <c r="J1767" s="38"/>
      <c r="K1767" s="38"/>
      <c r="L1767" s="30" t="s">
        <v>1274</v>
      </c>
    </row>
    <row r="1768" spans="1:12" ht="17.25" customHeight="1">
      <c r="A1768" s="22" t="s">
        <v>765</v>
      </c>
      <c r="B1768" s="23" t="s">
        <v>135</v>
      </c>
      <c r="C1768" s="23" t="s">
        <v>671</v>
      </c>
      <c r="D1768" s="32"/>
      <c r="E1768" s="38">
        <f t="shared" si="136"/>
        <v>0</v>
      </c>
      <c r="F1768" s="38"/>
      <c r="G1768" s="38"/>
      <c r="H1768" s="38">
        <f>+재료비!$K$334</f>
        <v>3090</v>
      </c>
      <c r="I1768" s="38">
        <f>TRUNC(D1768*H1768)</f>
        <v>0</v>
      </c>
      <c r="J1768" s="38"/>
      <c r="K1768" s="38"/>
      <c r="L1768" s="30" t="s">
        <v>1274</v>
      </c>
    </row>
    <row r="1769" spans="1:12" ht="17.25" customHeight="1">
      <c r="A1769" s="22" t="s">
        <v>668</v>
      </c>
      <c r="B1769" s="23" t="s">
        <v>1159</v>
      </c>
      <c r="C1769" s="23" t="s">
        <v>666</v>
      </c>
      <c r="D1769" s="32">
        <v>5</v>
      </c>
      <c r="E1769" s="38">
        <f t="shared" si="136"/>
        <v>30000</v>
      </c>
      <c r="F1769" s="38"/>
      <c r="G1769" s="38"/>
      <c r="H1769" s="38">
        <f>SUM(I1766:I1768)</f>
        <v>600000</v>
      </c>
      <c r="I1769" s="38">
        <f>TRUNC(D1769/100*H1769)</f>
        <v>30000</v>
      </c>
      <c r="J1769" s="38"/>
      <c r="K1769" s="38"/>
      <c r="L1769" s="23"/>
    </row>
    <row r="1770" spans="1:12" ht="17.25" customHeight="1">
      <c r="A1770" s="22" t="s">
        <v>183</v>
      </c>
      <c r="B1770" s="23" t="s">
        <v>1159</v>
      </c>
      <c r="C1770" s="23" t="s">
        <v>666</v>
      </c>
      <c r="D1770" s="32">
        <v>10</v>
      </c>
      <c r="E1770" s="38">
        <f t="shared" si="136"/>
        <v>63000</v>
      </c>
      <c r="F1770" s="38"/>
      <c r="G1770" s="38"/>
      <c r="H1770" s="38"/>
      <c r="I1770" s="38"/>
      <c r="J1770" s="38">
        <f>SUM(I1766:I1769)</f>
        <v>630000</v>
      </c>
      <c r="K1770" s="38">
        <f>TRUNC(D1770/100*J1770)</f>
        <v>63000</v>
      </c>
      <c r="L1770" s="23"/>
    </row>
    <row r="1771" spans="1:12">
      <c r="A1771" s="22" t="s">
        <v>701</v>
      </c>
      <c r="B1771" s="23"/>
      <c r="C1771" s="23"/>
      <c r="D1771" s="32"/>
      <c r="E1771" s="38">
        <f>SUM(E1762:E1770)</f>
        <v>999587</v>
      </c>
      <c r="F1771" s="38"/>
      <c r="G1771" s="38">
        <f>SUM(G1762:G1770)</f>
        <v>165293</v>
      </c>
      <c r="H1771" s="38"/>
      <c r="I1771" s="38">
        <f>SUM(I1762:I1770)</f>
        <v>630000</v>
      </c>
      <c r="J1771" s="38"/>
      <c r="K1771" s="38">
        <f>SUM(K1762:K1770)</f>
        <v>204294</v>
      </c>
      <c r="L1771" s="29"/>
    </row>
    <row r="1772" spans="1:12">
      <c r="A1772" s="22"/>
      <c r="B1772" s="23"/>
      <c r="C1772" s="23"/>
      <c r="D1772" s="32"/>
      <c r="E1772" s="38"/>
      <c r="F1772" s="38"/>
      <c r="G1772" s="38"/>
      <c r="H1772" s="38"/>
      <c r="I1772" s="38"/>
      <c r="J1772" s="38"/>
      <c r="K1772" s="38"/>
      <c r="L1772" s="29"/>
    </row>
    <row r="1773" spans="1:12">
      <c r="A1773" s="39" t="s">
        <v>682</v>
      </c>
      <c r="B1773" s="33" t="s">
        <v>1164</v>
      </c>
      <c r="C1773" s="34"/>
      <c r="D1773" s="35">
        <f>+집계표!$G$2</f>
        <v>1.1000000000000001</v>
      </c>
      <c r="E1773" s="40">
        <f>(G1773+I1773+K1773)</f>
        <v>181822</v>
      </c>
      <c r="F1773" s="40"/>
      <c r="G1773" s="40"/>
      <c r="H1773" s="40"/>
      <c r="I1773" s="40"/>
      <c r="J1773" s="40">
        <f>+G1771</f>
        <v>165293</v>
      </c>
      <c r="K1773" s="40">
        <f>TRUNC(D1773*J1773)</f>
        <v>181822</v>
      </c>
      <c r="L1773" s="23"/>
    </row>
    <row r="1774" spans="1:12">
      <c r="A1774" s="39" t="s">
        <v>670</v>
      </c>
      <c r="B1774" s="33" t="s">
        <v>425</v>
      </c>
      <c r="C1774" s="34"/>
      <c r="D1774" s="35">
        <f>+집계표!$H$2</f>
        <v>0.2</v>
      </c>
      <c r="E1774" s="40">
        <f>(G1774+I1774+K1774)</f>
        <v>69423</v>
      </c>
      <c r="F1774" s="40"/>
      <c r="G1774" s="40"/>
      <c r="H1774" s="40"/>
      <c r="I1774" s="40"/>
      <c r="J1774" s="40">
        <f>+J1773+K1773</f>
        <v>347115</v>
      </c>
      <c r="K1774" s="40">
        <f>TRUNC(D1774*J1774)</f>
        <v>69423</v>
      </c>
      <c r="L1774" s="23"/>
    </row>
    <row r="1775" spans="1:12">
      <c r="A1775" s="39" t="s">
        <v>718</v>
      </c>
      <c r="B1775" s="33"/>
      <c r="C1775" s="34"/>
      <c r="D1775" s="36"/>
      <c r="E1775" s="40">
        <f>SUM(E1771:E1774)</f>
        <v>1250832</v>
      </c>
      <c r="F1775" s="40"/>
      <c r="G1775" s="40">
        <f>SUM(G1771:G1774)</f>
        <v>165293</v>
      </c>
      <c r="H1775" s="40"/>
      <c r="I1775" s="40">
        <f>+I1771</f>
        <v>630000</v>
      </c>
      <c r="J1775" s="40"/>
      <c r="K1775" s="40">
        <f>SUM(K1771:K1774)</f>
        <v>455539</v>
      </c>
      <c r="L1775" s="23"/>
    </row>
    <row r="1776" spans="1:12" ht="17.25" customHeight="1">
      <c r="A1776" s="39"/>
      <c r="B1776" s="30"/>
      <c r="C1776" s="23"/>
      <c r="D1776" s="32"/>
      <c r="E1776" s="38"/>
      <c r="F1776" s="38"/>
      <c r="G1776" s="38"/>
      <c r="H1776" s="53"/>
      <c r="I1776" s="38"/>
      <c r="J1776" s="38"/>
      <c r="K1776" s="38"/>
      <c r="L1776" s="23"/>
    </row>
    <row r="1777" spans="1:12" ht="17.25" customHeight="1">
      <c r="A1777" s="41" t="s">
        <v>533</v>
      </c>
      <c r="B1777" s="37"/>
      <c r="C1777" s="23"/>
      <c r="D1777" s="23"/>
      <c r="E1777" s="42"/>
      <c r="F1777" s="54"/>
      <c r="G1777" s="42"/>
      <c r="H1777" s="54"/>
      <c r="I1777" s="42"/>
      <c r="J1777" s="54"/>
      <c r="K1777" s="42"/>
      <c r="L1777" s="28"/>
    </row>
    <row r="1778" spans="1:12">
      <c r="A1778" s="22" t="s">
        <v>1154</v>
      </c>
      <c r="B1778" s="30"/>
      <c r="C1778" s="23" t="s">
        <v>685</v>
      </c>
      <c r="D1778" s="32">
        <v>0.1</v>
      </c>
      <c r="E1778" s="38">
        <f t="shared" ref="E1778:E1786" si="137">+G1778+I1778+K1778</f>
        <v>27291</v>
      </c>
      <c r="F1778" s="38">
        <f>+인건비!$D$6</f>
        <v>272915</v>
      </c>
      <c r="G1778" s="38">
        <f>TRUNC(D1778*F1778)</f>
        <v>27291</v>
      </c>
      <c r="H1778" s="53"/>
      <c r="I1778" s="53"/>
      <c r="J1778" s="53"/>
      <c r="K1778" s="53"/>
      <c r="L1778" s="23"/>
    </row>
    <row r="1779" spans="1:12">
      <c r="A1779" s="22" t="s">
        <v>1163</v>
      </c>
      <c r="B1779" s="30"/>
      <c r="C1779" s="23" t="s">
        <v>685</v>
      </c>
      <c r="D1779" s="32">
        <v>0.2</v>
      </c>
      <c r="E1779" s="38">
        <f t="shared" si="137"/>
        <v>42699</v>
      </c>
      <c r="F1779" s="38">
        <f>+인건비!$D$7</f>
        <v>213496</v>
      </c>
      <c r="G1779" s="38">
        <f>TRUNC(D1779*F1779)</f>
        <v>42699</v>
      </c>
      <c r="H1779" s="53"/>
      <c r="I1779" s="53"/>
      <c r="J1779" s="53"/>
      <c r="K1779" s="53"/>
      <c r="L1779" s="23"/>
    </row>
    <row r="1780" spans="1:12">
      <c r="A1780" s="22" t="s">
        <v>1181</v>
      </c>
      <c r="B1780" s="30"/>
      <c r="C1780" s="23" t="s">
        <v>685</v>
      </c>
      <c r="D1780" s="32">
        <f>+D1779*2</f>
        <v>0.4</v>
      </c>
      <c r="E1780" s="38">
        <f>+G1780+I1780+K1780</f>
        <v>95303</v>
      </c>
      <c r="F1780" s="38">
        <f>+인건비!$D$9</f>
        <v>238259</v>
      </c>
      <c r="G1780" s="38">
        <f>TRUNC(D1780*F1780)</f>
        <v>95303</v>
      </c>
      <c r="H1780" s="53"/>
      <c r="I1780" s="53"/>
      <c r="J1780" s="53"/>
      <c r="K1780" s="53"/>
      <c r="L1780" s="23"/>
    </row>
    <row r="1781" spans="1:12" ht="17.25" customHeight="1">
      <c r="A1781" s="22" t="s">
        <v>1182</v>
      </c>
      <c r="B1781" s="23"/>
      <c r="C1781" s="23" t="s">
        <v>685</v>
      </c>
      <c r="D1781" s="32">
        <v>0.8</v>
      </c>
      <c r="E1781" s="38">
        <f t="shared" si="137"/>
        <v>141294</v>
      </c>
      <c r="F1781" s="38"/>
      <c r="G1781" s="38"/>
      <c r="H1781" s="38"/>
      <c r="I1781" s="38"/>
      <c r="J1781" s="38">
        <f>+인건비!$E$19</f>
        <v>176618</v>
      </c>
      <c r="K1781" s="38">
        <f>TRUNC(D1781*J1781)</f>
        <v>141294</v>
      </c>
      <c r="L1781" s="23"/>
    </row>
    <row r="1782" spans="1:12" ht="17.25" customHeight="1">
      <c r="A1782" s="22" t="s">
        <v>578</v>
      </c>
      <c r="B1782" s="23"/>
      <c r="C1782" s="23" t="s">
        <v>734</v>
      </c>
      <c r="D1782" s="32">
        <v>1</v>
      </c>
      <c r="E1782" s="38">
        <f t="shared" si="137"/>
        <v>270000</v>
      </c>
      <c r="F1782" s="38"/>
      <c r="G1782" s="38"/>
      <c r="H1782" s="38">
        <f>+재료비!$K$271</f>
        <v>270000</v>
      </c>
      <c r="I1782" s="38">
        <f>TRUNC(D1782*H1782)</f>
        <v>270000</v>
      </c>
      <c r="J1782" s="38"/>
      <c r="K1782" s="38"/>
      <c r="L1782" s="23"/>
    </row>
    <row r="1783" spans="1:12" ht="17.25" customHeight="1">
      <c r="A1783" s="22" t="s">
        <v>1337</v>
      </c>
      <c r="B1783" s="23" t="s">
        <v>1389</v>
      </c>
      <c r="C1783" s="23" t="s">
        <v>671</v>
      </c>
      <c r="D1783" s="32"/>
      <c r="E1783" s="38">
        <f t="shared" si="137"/>
        <v>0</v>
      </c>
      <c r="F1783" s="38"/>
      <c r="G1783" s="38"/>
      <c r="H1783" s="38">
        <f>+재료비!$K$330</f>
        <v>5000</v>
      </c>
      <c r="I1783" s="38">
        <f>TRUNC(D1783*H1783)</f>
        <v>0</v>
      </c>
      <c r="J1783" s="38"/>
      <c r="K1783" s="38"/>
      <c r="L1783" s="30" t="s">
        <v>1274</v>
      </c>
    </row>
    <row r="1784" spans="1:12" ht="17.25" customHeight="1">
      <c r="A1784" s="22" t="s">
        <v>765</v>
      </c>
      <c r="B1784" s="23" t="s">
        <v>135</v>
      </c>
      <c r="C1784" s="23" t="s">
        <v>671</v>
      </c>
      <c r="D1784" s="32"/>
      <c r="E1784" s="38">
        <f t="shared" si="137"/>
        <v>0</v>
      </c>
      <c r="F1784" s="38"/>
      <c r="G1784" s="38"/>
      <c r="H1784" s="38">
        <f>+재료비!$K$334</f>
        <v>3090</v>
      </c>
      <c r="I1784" s="38">
        <f>TRUNC(D1784*H1784)</f>
        <v>0</v>
      </c>
      <c r="J1784" s="38"/>
      <c r="K1784" s="38"/>
      <c r="L1784" s="30" t="s">
        <v>1274</v>
      </c>
    </row>
    <row r="1785" spans="1:12" ht="17.25" customHeight="1">
      <c r="A1785" s="22" t="s">
        <v>668</v>
      </c>
      <c r="B1785" s="23" t="s">
        <v>1159</v>
      </c>
      <c r="C1785" s="23" t="s">
        <v>666</v>
      </c>
      <c r="D1785" s="32">
        <v>5</v>
      </c>
      <c r="E1785" s="38">
        <f t="shared" si="137"/>
        <v>13500</v>
      </c>
      <c r="F1785" s="38"/>
      <c r="G1785" s="38"/>
      <c r="H1785" s="38">
        <f>SUM(I1782:I1784)</f>
        <v>270000</v>
      </c>
      <c r="I1785" s="38">
        <f>TRUNC(D1785/100*H1785)</f>
        <v>13500</v>
      </c>
      <c r="J1785" s="38"/>
      <c r="K1785" s="38"/>
      <c r="L1785" s="23"/>
    </row>
    <row r="1786" spans="1:12" ht="17.25" customHeight="1">
      <c r="A1786" s="22" t="s">
        <v>183</v>
      </c>
      <c r="B1786" s="23" t="s">
        <v>1159</v>
      </c>
      <c r="C1786" s="23" t="s">
        <v>666</v>
      </c>
      <c r="D1786" s="32">
        <v>10</v>
      </c>
      <c r="E1786" s="38">
        <f t="shared" si="137"/>
        <v>28350</v>
      </c>
      <c r="F1786" s="38"/>
      <c r="G1786" s="38"/>
      <c r="H1786" s="38"/>
      <c r="I1786" s="38"/>
      <c r="J1786" s="38">
        <f>SUM(I1782:I1785)</f>
        <v>283500</v>
      </c>
      <c r="K1786" s="38">
        <f>TRUNC(D1786/100*J1786)</f>
        <v>28350</v>
      </c>
      <c r="L1786" s="23"/>
    </row>
    <row r="1787" spans="1:12">
      <c r="A1787" s="22" t="s">
        <v>701</v>
      </c>
      <c r="B1787" s="23"/>
      <c r="C1787" s="23"/>
      <c r="D1787" s="32"/>
      <c r="E1787" s="38">
        <f>SUM(E1778:E1786)</f>
        <v>618437</v>
      </c>
      <c r="F1787" s="38"/>
      <c r="G1787" s="38">
        <f>SUM(G1778:G1786)</f>
        <v>165293</v>
      </c>
      <c r="H1787" s="38"/>
      <c r="I1787" s="38">
        <f>SUM(I1778:I1786)</f>
        <v>283500</v>
      </c>
      <c r="J1787" s="38"/>
      <c r="K1787" s="38">
        <f>SUM(K1778:K1786)</f>
        <v>169644</v>
      </c>
      <c r="L1787" s="29"/>
    </row>
    <row r="1788" spans="1:12">
      <c r="A1788" s="22"/>
      <c r="B1788" s="23"/>
      <c r="C1788" s="23"/>
      <c r="D1788" s="32"/>
      <c r="E1788" s="38"/>
      <c r="F1788" s="38"/>
      <c r="G1788" s="38"/>
      <c r="H1788" s="38"/>
      <c r="I1788" s="38"/>
      <c r="J1788" s="38"/>
      <c r="K1788" s="38"/>
      <c r="L1788" s="29"/>
    </row>
    <row r="1789" spans="1:12">
      <c r="A1789" s="39" t="s">
        <v>682</v>
      </c>
      <c r="B1789" s="33" t="s">
        <v>1164</v>
      </c>
      <c r="C1789" s="34"/>
      <c r="D1789" s="35">
        <f>+집계표!$G$2</f>
        <v>1.1000000000000001</v>
      </c>
      <c r="E1789" s="40">
        <f>(G1789+I1789+K1789)</f>
        <v>181822</v>
      </c>
      <c r="F1789" s="40"/>
      <c r="G1789" s="40"/>
      <c r="H1789" s="40"/>
      <c r="I1789" s="40"/>
      <c r="J1789" s="40">
        <f>+G1787</f>
        <v>165293</v>
      </c>
      <c r="K1789" s="40">
        <f>TRUNC(D1789*J1789)</f>
        <v>181822</v>
      </c>
      <c r="L1789" s="23"/>
    </row>
    <row r="1790" spans="1:12">
      <c r="A1790" s="39" t="s">
        <v>670</v>
      </c>
      <c r="B1790" s="33" t="s">
        <v>425</v>
      </c>
      <c r="C1790" s="34"/>
      <c r="D1790" s="35">
        <f>+집계표!$H$2</f>
        <v>0.2</v>
      </c>
      <c r="E1790" s="40">
        <f>(G1790+I1790+K1790)</f>
        <v>69423</v>
      </c>
      <c r="F1790" s="40"/>
      <c r="G1790" s="40"/>
      <c r="H1790" s="40"/>
      <c r="I1790" s="40"/>
      <c r="J1790" s="40">
        <f>+J1789+K1789</f>
        <v>347115</v>
      </c>
      <c r="K1790" s="40">
        <f>TRUNC(D1790*J1790)</f>
        <v>69423</v>
      </c>
      <c r="L1790" s="23"/>
    </row>
    <row r="1791" spans="1:12">
      <c r="A1791" s="39" t="s">
        <v>718</v>
      </c>
      <c r="B1791" s="33"/>
      <c r="C1791" s="34"/>
      <c r="D1791" s="36"/>
      <c r="E1791" s="40">
        <f>SUM(E1787:E1790)</f>
        <v>869682</v>
      </c>
      <c r="F1791" s="40"/>
      <c r="G1791" s="40">
        <f>SUM(G1787:G1790)</f>
        <v>165293</v>
      </c>
      <c r="H1791" s="40"/>
      <c r="I1791" s="40">
        <f>+I1787</f>
        <v>283500</v>
      </c>
      <c r="J1791" s="40"/>
      <c r="K1791" s="40">
        <f>SUM(K1787:K1790)</f>
        <v>420889</v>
      </c>
      <c r="L1791" s="23"/>
    </row>
    <row r="1792" spans="1:12" ht="17.25" customHeight="1">
      <c r="A1792" s="39"/>
      <c r="B1792" s="30"/>
      <c r="C1792" s="23"/>
      <c r="D1792" s="32"/>
      <c r="E1792" s="38"/>
      <c r="F1792" s="38"/>
      <c r="G1792" s="38"/>
      <c r="H1792" s="53"/>
      <c r="I1792" s="38"/>
      <c r="J1792" s="38"/>
      <c r="K1792" s="38"/>
      <c r="L1792" s="23"/>
    </row>
    <row r="1793" spans="1:12" ht="17.25" customHeight="1">
      <c r="A1793" s="41" t="s">
        <v>1808</v>
      </c>
      <c r="B1793" s="37"/>
      <c r="C1793" s="23"/>
      <c r="D1793" s="23"/>
      <c r="E1793" s="42"/>
      <c r="F1793" s="54"/>
      <c r="G1793" s="42"/>
      <c r="H1793" s="54"/>
      <c r="I1793" s="42"/>
      <c r="J1793" s="54"/>
      <c r="K1793" s="42"/>
      <c r="L1793" s="28"/>
    </row>
    <row r="1794" spans="1:12">
      <c r="A1794" s="22" t="s">
        <v>1154</v>
      </c>
      <c r="B1794" s="30"/>
      <c r="C1794" s="23" t="s">
        <v>685</v>
      </c>
      <c r="D1794" s="31">
        <v>0.16700000000000001</v>
      </c>
      <c r="E1794" s="38">
        <f t="shared" ref="E1794:E1801" si="138">+G1794+I1794+K1794</f>
        <v>45576</v>
      </c>
      <c r="F1794" s="38">
        <f>+인건비!$D$6</f>
        <v>272915</v>
      </c>
      <c r="G1794" s="38">
        <f>TRUNC(D1794*F1794)</f>
        <v>45576</v>
      </c>
      <c r="H1794" s="53"/>
      <c r="I1794" s="53"/>
      <c r="J1794" s="53"/>
      <c r="K1794" s="53"/>
      <c r="L1794" s="23"/>
    </row>
    <row r="1795" spans="1:12">
      <c r="A1795" s="22" t="s">
        <v>1163</v>
      </c>
      <c r="B1795" s="30"/>
      <c r="C1795" s="23" t="s">
        <v>685</v>
      </c>
      <c r="D1795" s="32">
        <v>0.5</v>
      </c>
      <c r="E1795" s="38">
        <f t="shared" si="138"/>
        <v>106748</v>
      </c>
      <c r="F1795" s="38">
        <f>+인건비!$D$7</f>
        <v>213496</v>
      </c>
      <c r="G1795" s="38">
        <f>TRUNC(D1795*F1795)</f>
        <v>106748</v>
      </c>
      <c r="H1795" s="53"/>
      <c r="I1795" s="53"/>
      <c r="J1795" s="53"/>
      <c r="K1795" s="53"/>
      <c r="L1795" s="23"/>
    </row>
    <row r="1796" spans="1:12">
      <c r="A1796" s="22" t="s">
        <v>1181</v>
      </c>
      <c r="B1796" s="30"/>
      <c r="C1796" s="23" t="s">
        <v>685</v>
      </c>
      <c r="D1796" s="32">
        <f>+D1795</f>
        <v>0.5</v>
      </c>
      <c r="E1796" s="38">
        <f>+G1796+I1796+K1796</f>
        <v>119129</v>
      </c>
      <c r="F1796" s="38">
        <f>+인건비!$D$9</f>
        <v>238259</v>
      </c>
      <c r="G1796" s="38">
        <f>TRUNC(D1796*F1796)</f>
        <v>119129</v>
      </c>
      <c r="H1796" s="53"/>
      <c r="I1796" s="53"/>
      <c r="J1796" s="53"/>
      <c r="K1796" s="53"/>
      <c r="L1796" s="23"/>
    </row>
    <row r="1797" spans="1:12" ht="17.25" customHeight="1">
      <c r="A1797" s="22" t="s">
        <v>1182</v>
      </c>
      <c r="B1797" s="23"/>
      <c r="C1797" s="23" t="s">
        <v>685</v>
      </c>
      <c r="D1797" s="32">
        <v>1</v>
      </c>
      <c r="E1797" s="38">
        <f t="shared" si="138"/>
        <v>176618</v>
      </c>
      <c r="F1797" s="38"/>
      <c r="G1797" s="38"/>
      <c r="H1797" s="38"/>
      <c r="I1797" s="38"/>
      <c r="J1797" s="38">
        <f>+인건비!$E$19</f>
        <v>176618</v>
      </c>
      <c r="K1797" s="38">
        <f>TRUNC(D1797*J1797)</f>
        <v>176618</v>
      </c>
      <c r="L1797" s="23"/>
    </row>
    <row r="1798" spans="1:12" ht="17.25" customHeight="1">
      <c r="A1798" s="22" t="s">
        <v>1371</v>
      </c>
      <c r="B1798" s="23"/>
      <c r="C1798" s="23" t="s">
        <v>734</v>
      </c>
      <c r="D1798" s="32">
        <v>1</v>
      </c>
      <c r="E1798" s="38">
        <f t="shared" si="138"/>
        <v>150000</v>
      </c>
      <c r="F1798" s="38"/>
      <c r="G1798" s="38"/>
      <c r="H1798" s="38">
        <f>+재료비!$K$272</f>
        <v>150000</v>
      </c>
      <c r="I1798" s="38">
        <f>TRUNC(D1798*H1798)</f>
        <v>150000</v>
      </c>
      <c r="J1798" s="38"/>
      <c r="K1798" s="38"/>
      <c r="L1798" s="23"/>
    </row>
    <row r="1799" spans="1:12" ht="17.25" customHeight="1">
      <c r="A1799" s="22" t="s">
        <v>1337</v>
      </c>
      <c r="B1799" s="23" t="s">
        <v>1389</v>
      </c>
      <c r="C1799" s="23" t="s">
        <v>671</v>
      </c>
      <c r="D1799" s="32"/>
      <c r="E1799" s="38">
        <f t="shared" si="138"/>
        <v>0</v>
      </c>
      <c r="F1799" s="38"/>
      <c r="G1799" s="38"/>
      <c r="H1799" s="38">
        <f>+재료비!$K$330</f>
        <v>5000</v>
      </c>
      <c r="I1799" s="38">
        <f>TRUNC(D1799*H1799)</f>
        <v>0</v>
      </c>
      <c r="J1799" s="38"/>
      <c r="K1799" s="38"/>
      <c r="L1799" s="30" t="s">
        <v>1274</v>
      </c>
    </row>
    <row r="1800" spans="1:12" ht="17.25" customHeight="1">
      <c r="A1800" s="22" t="s">
        <v>765</v>
      </c>
      <c r="B1800" s="23" t="s">
        <v>135</v>
      </c>
      <c r="C1800" s="23" t="s">
        <v>671</v>
      </c>
      <c r="D1800" s="32"/>
      <c r="E1800" s="38">
        <f t="shared" si="138"/>
        <v>0</v>
      </c>
      <c r="F1800" s="38"/>
      <c r="G1800" s="38"/>
      <c r="H1800" s="38">
        <f>+재료비!$K$334</f>
        <v>3090</v>
      </c>
      <c r="I1800" s="38">
        <f>TRUNC(D1800*H1800)</f>
        <v>0</v>
      </c>
      <c r="J1800" s="38"/>
      <c r="K1800" s="38"/>
      <c r="L1800" s="30" t="s">
        <v>1274</v>
      </c>
    </row>
    <row r="1801" spans="1:12" ht="17.25" customHeight="1">
      <c r="A1801" s="22" t="s">
        <v>668</v>
      </c>
      <c r="B1801" s="23" t="s">
        <v>1159</v>
      </c>
      <c r="C1801" s="23" t="s">
        <v>666</v>
      </c>
      <c r="D1801" s="32">
        <v>5</v>
      </c>
      <c r="E1801" s="38">
        <f t="shared" si="138"/>
        <v>7500</v>
      </c>
      <c r="F1801" s="38"/>
      <c r="G1801" s="38"/>
      <c r="H1801" s="38">
        <f>SUM(I1798:I1800)</f>
        <v>150000</v>
      </c>
      <c r="I1801" s="38">
        <f>TRUNC(D1801/100*H1801)</f>
        <v>7500</v>
      </c>
      <c r="J1801" s="38"/>
      <c r="K1801" s="38"/>
      <c r="L1801" s="23"/>
    </row>
    <row r="1802" spans="1:12">
      <c r="A1802" s="22" t="s">
        <v>701</v>
      </c>
      <c r="B1802" s="23"/>
      <c r="C1802" s="23"/>
      <c r="D1802" s="32"/>
      <c r="E1802" s="38">
        <f>SUM(E1794:E1801)</f>
        <v>605571</v>
      </c>
      <c r="F1802" s="38"/>
      <c r="G1802" s="38">
        <f>SUM(G1794:G1801)</f>
        <v>271453</v>
      </c>
      <c r="H1802" s="38"/>
      <c r="I1802" s="38">
        <f>SUM(I1794:I1801)</f>
        <v>157500</v>
      </c>
      <c r="J1802" s="38"/>
      <c r="K1802" s="38">
        <f>SUM(K1794:K1801)</f>
        <v>176618</v>
      </c>
      <c r="L1802" s="29"/>
    </row>
    <row r="1803" spans="1:12">
      <c r="A1803" s="22"/>
      <c r="B1803" s="23"/>
      <c r="C1803" s="23"/>
      <c r="D1803" s="32"/>
      <c r="E1803" s="38"/>
      <c r="F1803" s="38"/>
      <c r="G1803" s="38"/>
      <c r="H1803" s="38"/>
      <c r="I1803" s="38"/>
      <c r="J1803" s="38"/>
      <c r="K1803" s="38"/>
      <c r="L1803" s="29"/>
    </row>
    <row r="1804" spans="1:12">
      <c r="A1804" s="39" t="s">
        <v>682</v>
      </c>
      <c r="B1804" s="33" t="s">
        <v>1164</v>
      </c>
      <c r="C1804" s="34"/>
      <c r="D1804" s="35">
        <f>+집계표!$G$2</f>
        <v>1.1000000000000001</v>
      </c>
      <c r="E1804" s="40">
        <f>(G1804+I1804+K1804)</f>
        <v>298598</v>
      </c>
      <c r="F1804" s="40"/>
      <c r="G1804" s="40"/>
      <c r="H1804" s="40"/>
      <c r="I1804" s="40"/>
      <c r="J1804" s="40">
        <f>+G1802</f>
        <v>271453</v>
      </c>
      <c r="K1804" s="40">
        <f>TRUNC(D1804*J1804)</f>
        <v>298598</v>
      </c>
      <c r="L1804" s="23"/>
    </row>
    <row r="1805" spans="1:12">
      <c r="A1805" s="39" t="s">
        <v>670</v>
      </c>
      <c r="B1805" s="33" t="s">
        <v>425</v>
      </c>
      <c r="C1805" s="34"/>
      <c r="D1805" s="35">
        <f>+집계표!$H$2</f>
        <v>0.2</v>
      </c>
      <c r="E1805" s="40">
        <f>(G1805+I1805+K1805)</f>
        <v>114010</v>
      </c>
      <c r="F1805" s="40"/>
      <c r="G1805" s="40"/>
      <c r="H1805" s="40"/>
      <c r="I1805" s="40"/>
      <c r="J1805" s="40">
        <f>+J1804+K1804</f>
        <v>570051</v>
      </c>
      <c r="K1805" s="40">
        <f>TRUNC(D1805*J1805)</f>
        <v>114010</v>
      </c>
      <c r="L1805" s="23"/>
    </row>
    <row r="1806" spans="1:12">
      <c r="A1806" s="39" t="s">
        <v>718</v>
      </c>
      <c r="B1806" s="33"/>
      <c r="C1806" s="34"/>
      <c r="D1806" s="36"/>
      <c r="E1806" s="40">
        <f>SUM(E1802:E1805)</f>
        <v>1018179</v>
      </c>
      <c r="F1806" s="40"/>
      <c r="G1806" s="40">
        <f>SUM(G1802:G1805)</f>
        <v>271453</v>
      </c>
      <c r="H1806" s="40"/>
      <c r="I1806" s="40">
        <f>+I1802</f>
        <v>157500</v>
      </c>
      <c r="J1806" s="40"/>
      <c r="K1806" s="40">
        <f>SUM(K1802:K1805)</f>
        <v>589226</v>
      </c>
      <c r="L1806" s="23"/>
    </row>
    <row r="1807" spans="1:12" ht="17.25" customHeight="1">
      <c r="A1807" s="39"/>
      <c r="B1807" s="30"/>
      <c r="C1807" s="23"/>
      <c r="D1807" s="32"/>
      <c r="E1807" s="38"/>
      <c r="F1807" s="38"/>
      <c r="G1807" s="38"/>
      <c r="H1807" s="53"/>
      <c r="I1807" s="38"/>
      <c r="J1807" s="38"/>
      <c r="K1807" s="38"/>
      <c r="L1807" s="23"/>
    </row>
    <row r="1808" spans="1:12" ht="17.25" customHeight="1">
      <c r="A1808" s="41" t="s">
        <v>1097</v>
      </c>
      <c r="B1808" s="37"/>
      <c r="C1808" s="23"/>
      <c r="D1808" s="23"/>
      <c r="E1808" s="42"/>
      <c r="F1808" s="54"/>
      <c r="G1808" s="42"/>
      <c r="H1808" s="54"/>
      <c r="I1808" s="42"/>
      <c r="J1808" s="54"/>
      <c r="K1808" s="42"/>
      <c r="L1808" s="28"/>
    </row>
    <row r="1809" spans="1:12">
      <c r="A1809" s="22" t="s">
        <v>1154</v>
      </c>
      <c r="B1809" s="30"/>
      <c r="C1809" s="23" t="s">
        <v>685</v>
      </c>
      <c r="D1809" s="32">
        <v>0.5</v>
      </c>
      <c r="E1809" s="38">
        <f t="shared" ref="E1809:E1815" si="139">+G1809+I1809+K1809</f>
        <v>136457</v>
      </c>
      <c r="F1809" s="38">
        <f>+인건비!$D$6</f>
        <v>272915</v>
      </c>
      <c r="G1809" s="38">
        <f>TRUNC(D1809*F1809)</f>
        <v>136457</v>
      </c>
      <c r="H1809" s="53"/>
      <c r="I1809" s="53"/>
      <c r="J1809" s="53"/>
      <c r="K1809" s="53"/>
      <c r="L1809" s="23"/>
    </row>
    <row r="1810" spans="1:12">
      <c r="A1810" s="22" t="s">
        <v>1163</v>
      </c>
      <c r="B1810" s="30"/>
      <c r="C1810" s="23" t="s">
        <v>685</v>
      </c>
      <c r="D1810" s="32">
        <v>1</v>
      </c>
      <c r="E1810" s="38">
        <f t="shared" si="139"/>
        <v>213496</v>
      </c>
      <c r="F1810" s="38">
        <f>+인건비!$D$7</f>
        <v>213496</v>
      </c>
      <c r="G1810" s="38">
        <f>TRUNC(D1810*F1810)</f>
        <v>213496</v>
      </c>
      <c r="H1810" s="53"/>
      <c r="I1810" s="53"/>
      <c r="J1810" s="53"/>
      <c r="K1810" s="53"/>
      <c r="L1810" s="23"/>
    </row>
    <row r="1811" spans="1:12">
      <c r="A1811" s="22" t="s">
        <v>1181</v>
      </c>
      <c r="B1811" s="30"/>
      <c r="C1811" s="23" t="s">
        <v>685</v>
      </c>
      <c r="D1811" s="32">
        <f>+D1810</f>
        <v>1</v>
      </c>
      <c r="E1811" s="38">
        <f>+G1811+I1811+K1811</f>
        <v>238259</v>
      </c>
      <c r="F1811" s="38">
        <f>+인건비!$D$9</f>
        <v>238259</v>
      </c>
      <c r="G1811" s="38">
        <f>TRUNC(D1811*F1811)</f>
        <v>238259</v>
      </c>
      <c r="H1811" s="53"/>
      <c r="I1811" s="53"/>
      <c r="J1811" s="53"/>
      <c r="K1811" s="53"/>
      <c r="L1811" s="23"/>
    </row>
    <row r="1812" spans="1:12" ht="17.25" customHeight="1">
      <c r="A1812" s="22" t="s">
        <v>1182</v>
      </c>
      <c r="B1812" s="23"/>
      <c r="C1812" s="23" t="s">
        <v>685</v>
      </c>
      <c r="D1812" s="32">
        <v>2</v>
      </c>
      <c r="E1812" s="38">
        <f t="shared" si="139"/>
        <v>353236</v>
      </c>
      <c r="F1812" s="38"/>
      <c r="G1812" s="38"/>
      <c r="H1812" s="38"/>
      <c r="I1812" s="38"/>
      <c r="J1812" s="38">
        <f>+인건비!$E$19</f>
        <v>176618</v>
      </c>
      <c r="K1812" s="38">
        <f>TRUNC(D1812*J1812)</f>
        <v>353236</v>
      </c>
      <c r="L1812" s="23"/>
    </row>
    <row r="1813" spans="1:12" ht="17.25" customHeight="1">
      <c r="A1813" s="22" t="s">
        <v>582</v>
      </c>
      <c r="B1813" s="23" t="s">
        <v>1373</v>
      </c>
      <c r="C1813" s="23" t="s">
        <v>665</v>
      </c>
      <c r="D1813" s="32">
        <v>1</v>
      </c>
      <c r="E1813" s="38">
        <f t="shared" si="139"/>
        <v>2100000</v>
      </c>
      <c r="F1813" s="38"/>
      <c r="G1813" s="38"/>
      <c r="H1813" s="38">
        <f>+재료비!$K$273</f>
        <v>2100000</v>
      </c>
      <c r="I1813" s="38">
        <f>TRUNC(D1813*H1813)</f>
        <v>2100000</v>
      </c>
      <c r="J1813" s="38"/>
      <c r="K1813" s="38"/>
      <c r="L1813" s="23"/>
    </row>
    <row r="1814" spans="1:12" ht="17.25" customHeight="1">
      <c r="A1814" s="22" t="s">
        <v>1337</v>
      </c>
      <c r="B1814" s="23" t="s">
        <v>1389</v>
      </c>
      <c r="C1814" s="23" t="s">
        <v>671</v>
      </c>
      <c r="D1814" s="32"/>
      <c r="E1814" s="38">
        <f t="shared" si="139"/>
        <v>0</v>
      </c>
      <c r="F1814" s="38"/>
      <c r="G1814" s="38"/>
      <c r="H1814" s="38">
        <f>+재료비!$K$330</f>
        <v>5000</v>
      </c>
      <c r="I1814" s="38">
        <f>TRUNC(D1814*H1814)</f>
        <v>0</v>
      </c>
      <c r="J1814" s="38"/>
      <c r="K1814" s="38"/>
      <c r="L1814" s="30" t="s">
        <v>1274</v>
      </c>
    </row>
    <row r="1815" spans="1:12" ht="17.25" customHeight="1">
      <c r="A1815" s="22" t="s">
        <v>765</v>
      </c>
      <c r="B1815" s="23" t="s">
        <v>135</v>
      </c>
      <c r="C1815" s="23" t="s">
        <v>671</v>
      </c>
      <c r="D1815" s="32"/>
      <c r="E1815" s="38">
        <f t="shared" si="139"/>
        <v>0</v>
      </c>
      <c r="F1815" s="38"/>
      <c r="G1815" s="38"/>
      <c r="H1815" s="38">
        <f>+재료비!$K$334</f>
        <v>3090</v>
      </c>
      <c r="I1815" s="38">
        <f>TRUNC(D1815*H1815)</f>
        <v>0</v>
      </c>
      <c r="J1815" s="38"/>
      <c r="K1815" s="38"/>
      <c r="L1815" s="30" t="s">
        <v>1274</v>
      </c>
    </row>
    <row r="1816" spans="1:12" ht="17.25" customHeight="1">
      <c r="A1816" s="22" t="s">
        <v>668</v>
      </c>
      <c r="B1816" s="23" t="s">
        <v>1159</v>
      </c>
      <c r="C1816" s="23" t="s">
        <v>666</v>
      </c>
      <c r="D1816" s="32">
        <v>5</v>
      </c>
      <c r="E1816" s="38">
        <f>+G1816+I1816+K1816</f>
        <v>105000</v>
      </c>
      <c r="F1816" s="38"/>
      <c r="G1816" s="38"/>
      <c r="H1816" s="38">
        <f>SUM(I1813:I1815)</f>
        <v>2100000</v>
      </c>
      <c r="I1816" s="38">
        <f>TRUNC(D1816/100*H1816)</f>
        <v>105000</v>
      </c>
      <c r="J1816" s="38"/>
      <c r="K1816" s="38"/>
      <c r="L1816" s="23"/>
    </row>
    <row r="1817" spans="1:12" ht="17.25" customHeight="1">
      <c r="A1817" s="22" t="s">
        <v>1377</v>
      </c>
      <c r="B1817" s="23" t="s">
        <v>1159</v>
      </c>
      <c r="C1817" s="23" t="s">
        <v>666</v>
      </c>
      <c r="D1817" s="32">
        <v>10</v>
      </c>
      <c r="E1817" s="38">
        <f>+G1817+I1817+K1817</f>
        <v>220500</v>
      </c>
      <c r="F1817" s="38"/>
      <c r="G1817" s="38"/>
      <c r="H1817" s="38"/>
      <c r="I1817" s="38"/>
      <c r="J1817" s="38">
        <f>SUM(I1813:I1816)</f>
        <v>2205000</v>
      </c>
      <c r="K1817" s="38">
        <f>TRUNC(D1817/100*J1817)</f>
        <v>220500</v>
      </c>
      <c r="L1817" s="23"/>
    </row>
    <row r="1818" spans="1:12">
      <c r="A1818" s="22" t="s">
        <v>701</v>
      </c>
      <c r="B1818" s="23"/>
      <c r="C1818" s="23"/>
      <c r="D1818" s="32"/>
      <c r="E1818" s="38">
        <f>SUM(E1809:E1817)</f>
        <v>3366948</v>
      </c>
      <c r="F1818" s="38"/>
      <c r="G1818" s="38">
        <f>SUM(G1809:G1817)</f>
        <v>588212</v>
      </c>
      <c r="H1818" s="38"/>
      <c r="I1818" s="38">
        <f>SUM(I1809:I1817)</f>
        <v>2205000</v>
      </c>
      <c r="J1818" s="38"/>
      <c r="K1818" s="38">
        <f>SUM(K1809:K1817)</f>
        <v>573736</v>
      </c>
      <c r="L1818" s="29"/>
    </row>
    <row r="1819" spans="1:12">
      <c r="A1819" s="22"/>
      <c r="B1819" s="23"/>
      <c r="C1819" s="23"/>
      <c r="D1819" s="32"/>
      <c r="E1819" s="38"/>
      <c r="F1819" s="38"/>
      <c r="G1819" s="38"/>
      <c r="H1819" s="38"/>
      <c r="I1819" s="38"/>
      <c r="J1819" s="38"/>
      <c r="K1819" s="38"/>
      <c r="L1819" s="29"/>
    </row>
    <row r="1820" spans="1:12">
      <c r="A1820" s="39" t="s">
        <v>682</v>
      </c>
      <c r="B1820" s="33" t="s">
        <v>1164</v>
      </c>
      <c r="C1820" s="34"/>
      <c r="D1820" s="35">
        <f>+집계표!$G$2</f>
        <v>1.1000000000000001</v>
      </c>
      <c r="E1820" s="40">
        <f>(G1820+I1820+K1820)</f>
        <v>647033</v>
      </c>
      <c r="F1820" s="40"/>
      <c r="G1820" s="40"/>
      <c r="H1820" s="40"/>
      <c r="I1820" s="40"/>
      <c r="J1820" s="40">
        <f>+G1818</f>
        <v>588212</v>
      </c>
      <c r="K1820" s="40">
        <f>TRUNC(D1820*J1820)</f>
        <v>647033</v>
      </c>
      <c r="L1820" s="23"/>
    </row>
    <row r="1821" spans="1:12">
      <c r="A1821" s="39" t="s">
        <v>670</v>
      </c>
      <c r="B1821" s="33" t="s">
        <v>425</v>
      </c>
      <c r="C1821" s="34"/>
      <c r="D1821" s="35">
        <f>+집계표!$H$2</f>
        <v>0.2</v>
      </c>
      <c r="E1821" s="40">
        <f>(G1821+I1821+K1821)</f>
        <v>247049</v>
      </c>
      <c r="F1821" s="40"/>
      <c r="G1821" s="40"/>
      <c r="H1821" s="40"/>
      <c r="I1821" s="40"/>
      <c r="J1821" s="40">
        <f>+J1820+K1820</f>
        <v>1235245</v>
      </c>
      <c r="K1821" s="40">
        <f>TRUNC(D1821*J1821)</f>
        <v>247049</v>
      </c>
      <c r="L1821" s="23"/>
    </row>
    <row r="1822" spans="1:12">
      <c r="A1822" s="39" t="s">
        <v>718</v>
      </c>
      <c r="B1822" s="33"/>
      <c r="C1822" s="34"/>
      <c r="D1822" s="36"/>
      <c r="E1822" s="40">
        <f>SUM(E1818:E1821)</f>
        <v>4261030</v>
      </c>
      <c r="F1822" s="40"/>
      <c r="G1822" s="40">
        <f>SUM(G1818:G1821)</f>
        <v>588212</v>
      </c>
      <c r="H1822" s="40"/>
      <c r="I1822" s="40">
        <f>+I1818</f>
        <v>2205000</v>
      </c>
      <c r="J1822" s="40"/>
      <c r="K1822" s="40">
        <f>SUM(K1818:K1821)</f>
        <v>1467818</v>
      </c>
      <c r="L1822" s="23"/>
    </row>
    <row r="1823" spans="1:12" ht="17.25" customHeight="1">
      <c r="A1823" s="39"/>
      <c r="B1823" s="30"/>
      <c r="C1823" s="23"/>
      <c r="D1823" s="32"/>
      <c r="E1823" s="38"/>
      <c r="F1823" s="38"/>
      <c r="G1823" s="38"/>
      <c r="H1823" s="53"/>
      <c r="I1823" s="38"/>
      <c r="J1823" s="38"/>
      <c r="K1823" s="38"/>
      <c r="L1823" s="23"/>
    </row>
    <row r="1824" spans="1:12" ht="17.25" customHeight="1">
      <c r="A1824" s="41" t="s">
        <v>1100</v>
      </c>
      <c r="B1824" s="37"/>
      <c r="C1824" s="23"/>
      <c r="D1824" s="23"/>
      <c r="E1824" s="42"/>
      <c r="F1824" s="54"/>
      <c r="G1824" s="42"/>
      <c r="H1824" s="54"/>
      <c r="I1824" s="42"/>
      <c r="J1824" s="54"/>
      <c r="K1824" s="42"/>
      <c r="L1824" s="28"/>
    </row>
    <row r="1825" spans="1:12">
      <c r="A1825" s="22" t="s">
        <v>1154</v>
      </c>
      <c r="B1825" s="30"/>
      <c r="C1825" s="23" t="s">
        <v>685</v>
      </c>
      <c r="D1825" s="32">
        <v>0.5</v>
      </c>
      <c r="E1825" s="38">
        <f t="shared" ref="E1825:E1833" si="140">+G1825+I1825+K1825</f>
        <v>136457</v>
      </c>
      <c r="F1825" s="38">
        <f>+인건비!$D$6</f>
        <v>272915</v>
      </c>
      <c r="G1825" s="38">
        <f>TRUNC(D1825*F1825)</f>
        <v>136457</v>
      </c>
      <c r="H1825" s="53"/>
      <c r="I1825" s="53"/>
      <c r="J1825" s="53"/>
      <c r="K1825" s="53"/>
      <c r="L1825" s="23"/>
    </row>
    <row r="1826" spans="1:12">
      <c r="A1826" s="22" t="s">
        <v>1163</v>
      </c>
      <c r="B1826" s="30"/>
      <c r="C1826" s="23" t="s">
        <v>685</v>
      </c>
      <c r="D1826" s="32">
        <v>1</v>
      </c>
      <c r="E1826" s="38">
        <f t="shared" si="140"/>
        <v>213496</v>
      </c>
      <c r="F1826" s="38">
        <f>+인건비!$D$7</f>
        <v>213496</v>
      </c>
      <c r="G1826" s="38">
        <f>TRUNC(D1826*F1826)</f>
        <v>213496</v>
      </c>
      <c r="H1826" s="53"/>
      <c r="I1826" s="53"/>
      <c r="J1826" s="53"/>
      <c r="K1826" s="53"/>
      <c r="L1826" s="23"/>
    </row>
    <row r="1827" spans="1:12">
      <c r="A1827" s="22" t="s">
        <v>1181</v>
      </c>
      <c r="B1827" s="30"/>
      <c r="C1827" s="23" t="s">
        <v>685</v>
      </c>
      <c r="D1827" s="32">
        <f>+D1826</f>
        <v>1</v>
      </c>
      <c r="E1827" s="38">
        <f>+G1827+I1827+K1827</f>
        <v>238259</v>
      </c>
      <c r="F1827" s="38">
        <f>+인건비!$D$9</f>
        <v>238259</v>
      </c>
      <c r="G1827" s="38">
        <f>TRUNC(D1827*F1827)</f>
        <v>238259</v>
      </c>
      <c r="H1827" s="53"/>
      <c r="I1827" s="53"/>
      <c r="J1827" s="53"/>
      <c r="K1827" s="53"/>
      <c r="L1827" s="23"/>
    </row>
    <row r="1828" spans="1:12" ht="17.25" customHeight="1">
      <c r="A1828" s="22" t="s">
        <v>1182</v>
      </c>
      <c r="B1828" s="23"/>
      <c r="C1828" s="23" t="s">
        <v>685</v>
      </c>
      <c r="D1828" s="32">
        <v>2</v>
      </c>
      <c r="E1828" s="38">
        <f t="shared" si="140"/>
        <v>353236</v>
      </c>
      <c r="F1828" s="38"/>
      <c r="G1828" s="38"/>
      <c r="H1828" s="38"/>
      <c r="I1828" s="38"/>
      <c r="J1828" s="38">
        <f>+인건비!$E$19</f>
        <v>176618</v>
      </c>
      <c r="K1828" s="38">
        <f>TRUNC(D1828*J1828)</f>
        <v>353236</v>
      </c>
      <c r="L1828" s="23"/>
    </row>
    <row r="1829" spans="1:12" ht="17.25" customHeight="1">
      <c r="A1829" s="22" t="s">
        <v>1384</v>
      </c>
      <c r="B1829" s="23" t="s">
        <v>1373</v>
      </c>
      <c r="C1829" s="23" t="s">
        <v>665</v>
      </c>
      <c r="D1829" s="32">
        <v>2</v>
      </c>
      <c r="E1829" s="38">
        <f t="shared" si="140"/>
        <v>2600000</v>
      </c>
      <c r="F1829" s="38"/>
      <c r="G1829" s="38"/>
      <c r="H1829" s="38">
        <f>+재료비!$K$274</f>
        <v>1300000</v>
      </c>
      <c r="I1829" s="38">
        <f>TRUNC(D1829*H1829)</f>
        <v>2600000</v>
      </c>
      <c r="J1829" s="38"/>
      <c r="K1829" s="38"/>
      <c r="L1829" s="23"/>
    </row>
    <row r="1830" spans="1:12" ht="17.25" customHeight="1">
      <c r="A1830" s="22" t="s">
        <v>1337</v>
      </c>
      <c r="B1830" s="23" t="s">
        <v>1389</v>
      </c>
      <c r="C1830" s="23" t="s">
        <v>671</v>
      </c>
      <c r="D1830" s="32"/>
      <c r="E1830" s="38">
        <f t="shared" si="140"/>
        <v>0</v>
      </c>
      <c r="F1830" s="38"/>
      <c r="G1830" s="38"/>
      <c r="H1830" s="38">
        <f>+재료비!$K$330</f>
        <v>5000</v>
      </c>
      <c r="I1830" s="38">
        <f>TRUNC(D1830*H1830)</f>
        <v>0</v>
      </c>
      <c r="J1830" s="38"/>
      <c r="K1830" s="38"/>
      <c r="L1830" s="30" t="s">
        <v>1274</v>
      </c>
    </row>
    <row r="1831" spans="1:12" ht="17.25" customHeight="1">
      <c r="A1831" s="22" t="s">
        <v>765</v>
      </c>
      <c r="B1831" s="23" t="s">
        <v>135</v>
      </c>
      <c r="C1831" s="23" t="s">
        <v>671</v>
      </c>
      <c r="D1831" s="32"/>
      <c r="E1831" s="38">
        <f t="shared" si="140"/>
        <v>0</v>
      </c>
      <c r="F1831" s="38"/>
      <c r="G1831" s="38"/>
      <c r="H1831" s="38">
        <f>+재료비!$K$334</f>
        <v>3090</v>
      </c>
      <c r="I1831" s="38">
        <f>TRUNC(D1831*H1831)</f>
        <v>0</v>
      </c>
      <c r="J1831" s="38"/>
      <c r="K1831" s="38"/>
      <c r="L1831" s="30" t="s">
        <v>1274</v>
      </c>
    </row>
    <row r="1832" spans="1:12" ht="17.25" customHeight="1">
      <c r="A1832" s="22" t="s">
        <v>668</v>
      </c>
      <c r="B1832" s="23" t="s">
        <v>1159</v>
      </c>
      <c r="C1832" s="23" t="s">
        <v>666</v>
      </c>
      <c r="D1832" s="32">
        <v>5</v>
      </c>
      <c r="E1832" s="38">
        <f t="shared" si="140"/>
        <v>130000</v>
      </c>
      <c r="F1832" s="38"/>
      <c r="G1832" s="38"/>
      <c r="H1832" s="38">
        <f>SUM(I1829:I1831)</f>
        <v>2600000</v>
      </c>
      <c r="I1832" s="38">
        <f>TRUNC(D1832/100*H1832)</f>
        <v>130000</v>
      </c>
      <c r="J1832" s="38"/>
      <c r="K1832" s="38"/>
      <c r="L1832" s="23"/>
    </row>
    <row r="1833" spans="1:12" ht="17.25" customHeight="1">
      <c r="A1833" s="22" t="s">
        <v>1377</v>
      </c>
      <c r="B1833" s="23" t="s">
        <v>1159</v>
      </c>
      <c r="C1833" s="23" t="s">
        <v>666</v>
      </c>
      <c r="D1833" s="32">
        <v>10</v>
      </c>
      <c r="E1833" s="38">
        <f t="shared" si="140"/>
        <v>273000</v>
      </c>
      <c r="F1833" s="38"/>
      <c r="G1833" s="38"/>
      <c r="H1833" s="38"/>
      <c r="I1833" s="38"/>
      <c r="J1833" s="38">
        <f>SUM(I1829:I1832)</f>
        <v>2730000</v>
      </c>
      <c r="K1833" s="38">
        <f>TRUNC(D1833/100*J1833)</f>
        <v>273000</v>
      </c>
      <c r="L1833" s="23"/>
    </row>
    <row r="1834" spans="1:12">
      <c r="A1834" s="22" t="s">
        <v>701</v>
      </c>
      <c r="B1834" s="23"/>
      <c r="C1834" s="23"/>
      <c r="D1834" s="32"/>
      <c r="E1834" s="38">
        <f>SUM(E1825:E1833)</f>
        <v>3944448</v>
      </c>
      <c r="F1834" s="38"/>
      <c r="G1834" s="38">
        <f>SUM(G1825:G1833)</f>
        <v>588212</v>
      </c>
      <c r="H1834" s="38"/>
      <c r="I1834" s="38">
        <f>SUM(I1825:I1833)</f>
        <v>2730000</v>
      </c>
      <c r="J1834" s="38"/>
      <c r="K1834" s="38">
        <f>SUM(K1825:K1833)</f>
        <v>626236</v>
      </c>
      <c r="L1834" s="29"/>
    </row>
    <row r="1835" spans="1:12">
      <c r="A1835" s="22"/>
      <c r="B1835" s="23"/>
      <c r="C1835" s="23"/>
      <c r="D1835" s="32"/>
      <c r="E1835" s="38"/>
      <c r="F1835" s="38"/>
      <c r="G1835" s="38"/>
      <c r="H1835" s="38"/>
      <c r="I1835" s="38"/>
      <c r="J1835" s="38"/>
      <c r="K1835" s="38"/>
      <c r="L1835" s="29"/>
    </row>
    <row r="1836" spans="1:12">
      <c r="A1836" s="39" t="s">
        <v>682</v>
      </c>
      <c r="B1836" s="33" t="s">
        <v>1164</v>
      </c>
      <c r="C1836" s="34"/>
      <c r="D1836" s="35">
        <f>+집계표!$G$2</f>
        <v>1.1000000000000001</v>
      </c>
      <c r="E1836" s="40">
        <f>(G1836+I1836+K1836)</f>
        <v>647033</v>
      </c>
      <c r="F1836" s="40"/>
      <c r="G1836" s="40"/>
      <c r="H1836" s="40"/>
      <c r="I1836" s="40"/>
      <c r="J1836" s="40">
        <f>+G1834</f>
        <v>588212</v>
      </c>
      <c r="K1836" s="40">
        <f>TRUNC(D1836*J1836)</f>
        <v>647033</v>
      </c>
      <c r="L1836" s="23"/>
    </row>
    <row r="1837" spans="1:12">
      <c r="A1837" s="39" t="s">
        <v>670</v>
      </c>
      <c r="B1837" s="33" t="s">
        <v>425</v>
      </c>
      <c r="C1837" s="34"/>
      <c r="D1837" s="35">
        <f>+집계표!$H$2</f>
        <v>0.2</v>
      </c>
      <c r="E1837" s="40">
        <f>(G1837+I1837+K1837)</f>
        <v>247049</v>
      </c>
      <c r="F1837" s="40"/>
      <c r="G1837" s="40"/>
      <c r="H1837" s="40"/>
      <c r="I1837" s="40"/>
      <c r="J1837" s="40">
        <f>+J1836+K1836</f>
        <v>1235245</v>
      </c>
      <c r="K1837" s="40">
        <f>TRUNC(D1837*J1837)</f>
        <v>247049</v>
      </c>
      <c r="L1837" s="23"/>
    </row>
    <row r="1838" spans="1:12">
      <c r="A1838" s="39" t="s">
        <v>718</v>
      </c>
      <c r="B1838" s="33"/>
      <c r="C1838" s="34"/>
      <c r="D1838" s="36"/>
      <c r="E1838" s="40">
        <f>SUM(E1834:E1837)</f>
        <v>4838530</v>
      </c>
      <c r="F1838" s="40"/>
      <c r="G1838" s="40">
        <f>SUM(G1834:G1837)</f>
        <v>588212</v>
      </c>
      <c r="H1838" s="40"/>
      <c r="I1838" s="40">
        <f>+I1834</f>
        <v>2730000</v>
      </c>
      <c r="J1838" s="40"/>
      <c r="K1838" s="40">
        <f>SUM(K1834:K1837)</f>
        <v>1520318</v>
      </c>
      <c r="L1838" s="23"/>
    </row>
    <row r="1839" spans="1:12" ht="17.25" customHeight="1">
      <c r="A1839" s="39"/>
      <c r="B1839" s="30"/>
      <c r="C1839" s="23"/>
      <c r="D1839" s="32"/>
      <c r="E1839" s="38"/>
      <c r="F1839" s="38"/>
      <c r="G1839" s="38"/>
      <c r="H1839" s="53"/>
      <c r="I1839" s="38"/>
      <c r="J1839" s="38"/>
      <c r="K1839" s="38"/>
      <c r="L1839" s="23"/>
    </row>
    <row r="1840" spans="1:12" ht="17.25" customHeight="1">
      <c r="A1840" s="41" t="s">
        <v>386</v>
      </c>
      <c r="B1840" s="37"/>
      <c r="C1840" s="23"/>
      <c r="D1840" s="23"/>
      <c r="E1840" s="42"/>
      <c r="F1840" s="54"/>
      <c r="G1840" s="42"/>
      <c r="H1840" s="54"/>
      <c r="I1840" s="42"/>
      <c r="J1840" s="54"/>
      <c r="K1840" s="42"/>
      <c r="L1840" s="28"/>
    </row>
    <row r="1841" spans="1:12">
      <c r="A1841" s="22" t="s">
        <v>1154</v>
      </c>
      <c r="B1841" s="30"/>
      <c r="C1841" s="23" t="s">
        <v>685</v>
      </c>
      <c r="D1841" s="59">
        <v>0.25</v>
      </c>
      <c r="E1841" s="38">
        <f t="shared" ref="E1841:E1848" si="141">+G1841+I1841+K1841</f>
        <v>68228</v>
      </c>
      <c r="F1841" s="38">
        <f>+인건비!$D$6</f>
        <v>272915</v>
      </c>
      <c r="G1841" s="38">
        <f>TRUNC(D1841*F1841)</f>
        <v>68228</v>
      </c>
      <c r="H1841" s="53"/>
      <c r="I1841" s="53"/>
      <c r="J1841" s="53"/>
      <c r="K1841" s="53"/>
      <c r="L1841" s="23"/>
    </row>
    <row r="1842" spans="1:12">
      <c r="A1842" s="22" t="s">
        <v>1163</v>
      </c>
      <c r="B1842" s="30"/>
      <c r="C1842" s="23" t="s">
        <v>685</v>
      </c>
      <c r="D1842" s="32">
        <v>0.5</v>
      </c>
      <c r="E1842" s="38">
        <f t="shared" si="141"/>
        <v>106748</v>
      </c>
      <c r="F1842" s="38">
        <f>+인건비!$D$7</f>
        <v>213496</v>
      </c>
      <c r="G1842" s="38">
        <f>TRUNC(D1842*F1842)</f>
        <v>106748</v>
      </c>
      <c r="H1842" s="53"/>
      <c r="I1842" s="53"/>
      <c r="J1842" s="53"/>
      <c r="K1842" s="53"/>
      <c r="L1842" s="23"/>
    </row>
    <row r="1843" spans="1:12">
      <c r="A1843" s="22" t="s">
        <v>1181</v>
      </c>
      <c r="B1843" s="30"/>
      <c r="C1843" s="23" t="s">
        <v>685</v>
      </c>
      <c r="D1843" s="32">
        <f>+D1842*2</f>
        <v>1</v>
      </c>
      <c r="E1843" s="38">
        <f>+G1843+I1843+K1843</f>
        <v>238259</v>
      </c>
      <c r="F1843" s="38">
        <f>+인건비!$D$9</f>
        <v>238259</v>
      </c>
      <c r="G1843" s="38">
        <f>TRUNC(D1843*F1843)</f>
        <v>238259</v>
      </c>
      <c r="H1843" s="53"/>
      <c r="I1843" s="53"/>
      <c r="J1843" s="53"/>
      <c r="K1843" s="53"/>
      <c r="L1843" s="23"/>
    </row>
    <row r="1844" spans="1:12" ht="17.25" customHeight="1">
      <c r="A1844" s="22" t="s">
        <v>1182</v>
      </c>
      <c r="B1844" s="23"/>
      <c r="C1844" s="23" t="s">
        <v>685</v>
      </c>
      <c r="D1844" s="32">
        <v>1.5</v>
      </c>
      <c r="E1844" s="38">
        <f t="shared" si="141"/>
        <v>264927</v>
      </c>
      <c r="F1844" s="38"/>
      <c r="G1844" s="38"/>
      <c r="H1844" s="38"/>
      <c r="I1844" s="38"/>
      <c r="J1844" s="38">
        <f>+인건비!$E$19</f>
        <v>176618</v>
      </c>
      <c r="K1844" s="38">
        <f>TRUNC(D1844*J1844)</f>
        <v>264927</v>
      </c>
      <c r="L1844" s="23"/>
    </row>
    <row r="1845" spans="1:12" ht="17.25" customHeight="1">
      <c r="A1845" s="22" t="s">
        <v>1390</v>
      </c>
      <c r="B1845" s="23" t="s">
        <v>1373</v>
      </c>
      <c r="C1845" s="23" t="s">
        <v>665</v>
      </c>
      <c r="D1845" s="32">
        <v>1</v>
      </c>
      <c r="E1845" s="38">
        <f t="shared" si="141"/>
        <v>2100000</v>
      </c>
      <c r="F1845" s="38"/>
      <c r="G1845" s="38"/>
      <c r="H1845" s="38">
        <f>+재료비!$K$275</f>
        <v>2100000</v>
      </c>
      <c r="I1845" s="38">
        <f>TRUNC(D1845*H1845)</f>
        <v>2100000</v>
      </c>
      <c r="J1845" s="38"/>
      <c r="K1845" s="38"/>
      <c r="L1845" s="23"/>
    </row>
    <row r="1846" spans="1:12" ht="17.25" customHeight="1">
      <c r="A1846" s="22" t="s">
        <v>1337</v>
      </c>
      <c r="B1846" s="23" t="s">
        <v>1389</v>
      </c>
      <c r="C1846" s="23" t="s">
        <v>671</v>
      </c>
      <c r="D1846" s="32"/>
      <c r="E1846" s="38">
        <f t="shared" si="141"/>
        <v>0</v>
      </c>
      <c r="F1846" s="38"/>
      <c r="G1846" s="38"/>
      <c r="H1846" s="38">
        <f>+재료비!$K$330</f>
        <v>5000</v>
      </c>
      <c r="I1846" s="38">
        <f>TRUNC(D1846*H1846)</f>
        <v>0</v>
      </c>
      <c r="J1846" s="38"/>
      <c r="K1846" s="38"/>
      <c r="L1846" s="30" t="s">
        <v>1274</v>
      </c>
    </row>
    <row r="1847" spans="1:12" ht="17.25" customHeight="1">
      <c r="A1847" s="22" t="s">
        <v>765</v>
      </c>
      <c r="B1847" s="23" t="s">
        <v>135</v>
      </c>
      <c r="C1847" s="23" t="s">
        <v>671</v>
      </c>
      <c r="D1847" s="32"/>
      <c r="E1847" s="38">
        <f t="shared" si="141"/>
        <v>0</v>
      </c>
      <c r="F1847" s="38"/>
      <c r="G1847" s="38"/>
      <c r="H1847" s="38">
        <f>+재료비!$K$334</f>
        <v>3090</v>
      </c>
      <c r="I1847" s="38">
        <f>TRUNC(D1847*H1847)</f>
        <v>0</v>
      </c>
      <c r="J1847" s="38"/>
      <c r="K1847" s="38"/>
      <c r="L1847" s="30" t="s">
        <v>1274</v>
      </c>
    </row>
    <row r="1848" spans="1:12" ht="17.25" customHeight="1">
      <c r="A1848" s="22" t="s">
        <v>668</v>
      </c>
      <c r="B1848" s="23" t="s">
        <v>1159</v>
      </c>
      <c r="C1848" s="23" t="s">
        <v>666</v>
      </c>
      <c r="D1848" s="32">
        <v>5</v>
      </c>
      <c r="E1848" s="38">
        <f t="shared" si="141"/>
        <v>105000</v>
      </c>
      <c r="F1848" s="38"/>
      <c r="G1848" s="38"/>
      <c r="H1848" s="38">
        <f>SUM(I1845:I1847)</f>
        <v>2100000</v>
      </c>
      <c r="I1848" s="38">
        <f>TRUNC(D1848/100*H1848)</f>
        <v>105000</v>
      </c>
      <c r="J1848" s="38"/>
      <c r="K1848" s="38"/>
      <c r="L1848" s="23"/>
    </row>
    <row r="1849" spans="1:12">
      <c r="A1849" s="22" t="s">
        <v>701</v>
      </c>
      <c r="B1849" s="23"/>
      <c r="C1849" s="23"/>
      <c r="D1849" s="32"/>
      <c r="E1849" s="38">
        <f>SUM(E1841:E1848)</f>
        <v>2883162</v>
      </c>
      <c r="F1849" s="38"/>
      <c r="G1849" s="38">
        <f>SUM(G1841:G1848)</f>
        <v>413235</v>
      </c>
      <c r="H1849" s="38"/>
      <c r="I1849" s="38">
        <f>SUM(I1841:I1848)</f>
        <v>2205000</v>
      </c>
      <c r="J1849" s="38"/>
      <c r="K1849" s="38">
        <f>SUM(K1841:K1848)</f>
        <v>264927</v>
      </c>
      <c r="L1849" s="29"/>
    </row>
    <row r="1850" spans="1:12">
      <c r="A1850" s="22"/>
      <c r="B1850" s="23"/>
      <c r="C1850" s="23"/>
      <c r="D1850" s="32"/>
      <c r="E1850" s="38"/>
      <c r="F1850" s="38"/>
      <c r="G1850" s="38"/>
      <c r="H1850" s="38"/>
      <c r="I1850" s="38"/>
      <c r="J1850" s="38"/>
      <c r="K1850" s="38"/>
      <c r="L1850" s="29"/>
    </row>
    <row r="1851" spans="1:12">
      <c r="A1851" s="39" t="s">
        <v>682</v>
      </c>
      <c r="B1851" s="33" t="s">
        <v>1164</v>
      </c>
      <c r="C1851" s="34"/>
      <c r="D1851" s="35">
        <f>+집계표!$G$2</f>
        <v>1.1000000000000001</v>
      </c>
      <c r="E1851" s="40">
        <f>(G1851+I1851+K1851)</f>
        <v>454558</v>
      </c>
      <c r="F1851" s="40"/>
      <c r="G1851" s="40"/>
      <c r="H1851" s="40"/>
      <c r="I1851" s="40"/>
      <c r="J1851" s="40">
        <f>+G1849</f>
        <v>413235</v>
      </c>
      <c r="K1851" s="40">
        <f>TRUNC(D1851*J1851)</f>
        <v>454558</v>
      </c>
      <c r="L1851" s="23"/>
    </row>
    <row r="1852" spans="1:12">
      <c r="A1852" s="39" t="s">
        <v>670</v>
      </c>
      <c r="B1852" s="33" t="s">
        <v>425</v>
      </c>
      <c r="C1852" s="34"/>
      <c r="D1852" s="35">
        <f>+집계표!$H$2</f>
        <v>0.2</v>
      </c>
      <c r="E1852" s="40">
        <f>(G1852+I1852+K1852)</f>
        <v>173558</v>
      </c>
      <c r="F1852" s="40"/>
      <c r="G1852" s="40"/>
      <c r="H1852" s="40"/>
      <c r="I1852" s="40"/>
      <c r="J1852" s="40">
        <f>+J1851+K1851</f>
        <v>867793</v>
      </c>
      <c r="K1852" s="40">
        <f>TRUNC(D1852*J1852)</f>
        <v>173558</v>
      </c>
      <c r="L1852" s="23"/>
    </row>
    <row r="1853" spans="1:12">
      <c r="A1853" s="39" t="s">
        <v>718</v>
      </c>
      <c r="B1853" s="33"/>
      <c r="C1853" s="34"/>
      <c r="D1853" s="36"/>
      <c r="E1853" s="40">
        <f>SUM(E1849:E1852)</f>
        <v>3511278</v>
      </c>
      <c r="F1853" s="40"/>
      <c r="G1853" s="40">
        <f>SUM(G1849:G1852)</f>
        <v>413235</v>
      </c>
      <c r="H1853" s="40"/>
      <c r="I1853" s="40">
        <f>+I1849</f>
        <v>2205000</v>
      </c>
      <c r="J1853" s="40"/>
      <c r="K1853" s="40">
        <f>SUM(K1849:K1852)</f>
        <v>893043</v>
      </c>
      <c r="L1853" s="23"/>
    </row>
    <row r="1854" spans="1:12" ht="17.25" customHeight="1">
      <c r="A1854" s="39"/>
      <c r="B1854" s="30"/>
      <c r="C1854" s="23"/>
      <c r="D1854" s="32"/>
      <c r="E1854" s="38"/>
      <c r="F1854" s="38"/>
      <c r="G1854" s="38"/>
      <c r="H1854" s="53"/>
      <c r="I1854" s="38"/>
      <c r="J1854" s="38"/>
      <c r="K1854" s="38"/>
      <c r="L1854" s="23"/>
    </row>
    <row r="1855" spans="1:12" ht="17.25" customHeight="1">
      <c r="A1855" s="41" t="s">
        <v>1109</v>
      </c>
      <c r="B1855" s="37"/>
      <c r="C1855" s="23"/>
      <c r="D1855" s="23"/>
      <c r="E1855" s="42"/>
      <c r="F1855" s="54"/>
      <c r="G1855" s="42"/>
      <c r="H1855" s="54"/>
      <c r="I1855" s="42"/>
      <c r="J1855" s="54"/>
      <c r="K1855" s="42"/>
      <c r="L1855" s="28"/>
    </row>
    <row r="1856" spans="1:12">
      <c r="A1856" s="22" t="s">
        <v>1154</v>
      </c>
      <c r="B1856" s="30"/>
      <c r="C1856" s="23" t="s">
        <v>685</v>
      </c>
      <c r="D1856" s="59">
        <v>0.25</v>
      </c>
      <c r="E1856" s="38">
        <f t="shared" ref="E1856:E1863" si="142">+G1856+I1856+K1856</f>
        <v>68228</v>
      </c>
      <c r="F1856" s="38">
        <f>+인건비!$D$6</f>
        <v>272915</v>
      </c>
      <c r="G1856" s="38">
        <f>TRUNC(D1856*F1856)</f>
        <v>68228</v>
      </c>
      <c r="H1856" s="53"/>
      <c r="I1856" s="53"/>
      <c r="J1856" s="53"/>
      <c r="K1856" s="53"/>
      <c r="L1856" s="23"/>
    </row>
    <row r="1857" spans="1:12">
      <c r="A1857" s="22" t="s">
        <v>1163</v>
      </c>
      <c r="B1857" s="30"/>
      <c r="C1857" s="23" t="s">
        <v>685</v>
      </c>
      <c r="D1857" s="32">
        <v>0.5</v>
      </c>
      <c r="E1857" s="38">
        <f t="shared" si="142"/>
        <v>106748</v>
      </c>
      <c r="F1857" s="38">
        <f>+인건비!$D$7</f>
        <v>213496</v>
      </c>
      <c r="G1857" s="38">
        <f>TRUNC(D1857*F1857)</f>
        <v>106748</v>
      </c>
      <c r="H1857" s="53"/>
      <c r="I1857" s="53"/>
      <c r="J1857" s="53"/>
      <c r="K1857" s="53"/>
      <c r="L1857" s="23"/>
    </row>
    <row r="1858" spans="1:12">
      <c r="A1858" s="22" t="s">
        <v>1181</v>
      </c>
      <c r="B1858" s="30"/>
      <c r="C1858" s="23" t="s">
        <v>685</v>
      </c>
      <c r="D1858" s="32">
        <v>2</v>
      </c>
      <c r="E1858" s="38">
        <f>+G1858+I1858+K1858</f>
        <v>476518</v>
      </c>
      <c r="F1858" s="38">
        <f>+인건비!$D$9</f>
        <v>238259</v>
      </c>
      <c r="G1858" s="38">
        <f>TRUNC(D1858*F1858)</f>
        <v>476518</v>
      </c>
      <c r="H1858" s="53"/>
      <c r="I1858" s="53"/>
      <c r="J1858" s="53"/>
      <c r="K1858" s="53"/>
      <c r="L1858" s="23"/>
    </row>
    <row r="1859" spans="1:12" ht="17.25" customHeight="1">
      <c r="A1859" s="22" t="s">
        <v>1182</v>
      </c>
      <c r="B1859" s="23"/>
      <c r="C1859" s="23" t="s">
        <v>685</v>
      </c>
      <c r="D1859" s="32">
        <v>3</v>
      </c>
      <c r="E1859" s="38">
        <f t="shared" si="142"/>
        <v>529854</v>
      </c>
      <c r="F1859" s="38"/>
      <c r="G1859" s="38"/>
      <c r="H1859" s="38"/>
      <c r="I1859" s="38"/>
      <c r="J1859" s="38">
        <f>+인건비!$E$19</f>
        <v>176618</v>
      </c>
      <c r="K1859" s="38">
        <f>TRUNC(D1859*J1859)</f>
        <v>529854</v>
      </c>
      <c r="L1859" s="23"/>
    </row>
    <row r="1860" spans="1:12" ht="17.25" customHeight="1">
      <c r="A1860" s="22" t="s">
        <v>1390</v>
      </c>
      <c r="B1860" s="23" t="s">
        <v>1373</v>
      </c>
      <c r="C1860" s="23" t="s">
        <v>665</v>
      </c>
      <c r="D1860" s="32">
        <v>1</v>
      </c>
      <c r="E1860" s="38">
        <f t="shared" si="142"/>
        <v>2100000</v>
      </c>
      <c r="F1860" s="38"/>
      <c r="G1860" s="38"/>
      <c r="H1860" s="38">
        <f>+재료비!$K$275</f>
        <v>2100000</v>
      </c>
      <c r="I1860" s="38">
        <f>TRUNC(D1860*H1860)</f>
        <v>2100000</v>
      </c>
      <c r="J1860" s="38"/>
      <c r="K1860" s="38"/>
      <c r="L1860" s="23"/>
    </row>
    <row r="1861" spans="1:12" ht="17.25" customHeight="1">
      <c r="A1861" s="22" t="s">
        <v>1337</v>
      </c>
      <c r="B1861" s="23" t="s">
        <v>1389</v>
      </c>
      <c r="C1861" s="23" t="s">
        <v>671</v>
      </c>
      <c r="D1861" s="32"/>
      <c r="E1861" s="38">
        <f t="shared" si="142"/>
        <v>0</v>
      </c>
      <c r="F1861" s="38"/>
      <c r="G1861" s="38"/>
      <c r="H1861" s="38">
        <f>+재료비!$K$330</f>
        <v>5000</v>
      </c>
      <c r="I1861" s="38">
        <f>TRUNC(D1861*H1861)</f>
        <v>0</v>
      </c>
      <c r="J1861" s="38"/>
      <c r="K1861" s="38"/>
      <c r="L1861" s="30" t="s">
        <v>1274</v>
      </c>
    </row>
    <row r="1862" spans="1:12" ht="17.25" customHeight="1">
      <c r="A1862" s="22" t="s">
        <v>765</v>
      </c>
      <c r="B1862" s="23" t="s">
        <v>135</v>
      </c>
      <c r="C1862" s="23" t="s">
        <v>671</v>
      </c>
      <c r="D1862" s="32"/>
      <c r="E1862" s="38">
        <f t="shared" si="142"/>
        <v>0</v>
      </c>
      <c r="F1862" s="38"/>
      <c r="G1862" s="38"/>
      <c r="H1862" s="38">
        <f>+재료비!$K$334</f>
        <v>3090</v>
      </c>
      <c r="I1862" s="38">
        <f>TRUNC(D1862*H1862)</f>
        <v>0</v>
      </c>
      <c r="J1862" s="38"/>
      <c r="K1862" s="38"/>
      <c r="L1862" s="30" t="s">
        <v>1274</v>
      </c>
    </row>
    <row r="1863" spans="1:12" ht="17.25" customHeight="1">
      <c r="A1863" s="22" t="s">
        <v>668</v>
      </c>
      <c r="B1863" s="23" t="s">
        <v>1159</v>
      </c>
      <c r="C1863" s="23" t="s">
        <v>666</v>
      </c>
      <c r="D1863" s="32">
        <v>5</v>
      </c>
      <c r="E1863" s="38">
        <f t="shared" si="142"/>
        <v>105000</v>
      </c>
      <c r="F1863" s="38"/>
      <c r="G1863" s="38"/>
      <c r="H1863" s="38">
        <f>SUM(I1860:I1862)</f>
        <v>2100000</v>
      </c>
      <c r="I1863" s="38">
        <f>TRUNC(D1863/100*H1863)</f>
        <v>105000</v>
      </c>
      <c r="J1863" s="38"/>
      <c r="K1863" s="38"/>
      <c r="L1863" s="23"/>
    </row>
    <row r="1864" spans="1:12">
      <c r="A1864" s="22" t="s">
        <v>701</v>
      </c>
      <c r="B1864" s="23"/>
      <c r="C1864" s="23"/>
      <c r="D1864" s="32"/>
      <c r="E1864" s="38">
        <f>SUM(E1856:E1863)</f>
        <v>3386348</v>
      </c>
      <c r="F1864" s="38"/>
      <c r="G1864" s="38">
        <f>SUM(G1856:G1863)</f>
        <v>651494</v>
      </c>
      <c r="H1864" s="38"/>
      <c r="I1864" s="38">
        <f>SUM(I1856:I1863)</f>
        <v>2205000</v>
      </c>
      <c r="J1864" s="38"/>
      <c r="K1864" s="38">
        <f>SUM(K1856:K1863)</f>
        <v>529854</v>
      </c>
      <c r="L1864" s="29"/>
    </row>
    <row r="1865" spans="1:12">
      <c r="A1865" s="22"/>
      <c r="B1865" s="23"/>
      <c r="C1865" s="23"/>
      <c r="D1865" s="32"/>
      <c r="E1865" s="38"/>
      <c r="F1865" s="38"/>
      <c r="G1865" s="38"/>
      <c r="H1865" s="38"/>
      <c r="I1865" s="38"/>
      <c r="J1865" s="38"/>
      <c r="K1865" s="38"/>
      <c r="L1865" s="29"/>
    </row>
    <row r="1866" spans="1:12">
      <c r="A1866" s="39" t="s">
        <v>682</v>
      </c>
      <c r="B1866" s="33" t="s">
        <v>1164</v>
      </c>
      <c r="C1866" s="34"/>
      <c r="D1866" s="35">
        <f>+집계표!$G$2</f>
        <v>1.1000000000000001</v>
      </c>
      <c r="E1866" s="40">
        <f>(G1866+I1866+K1866)</f>
        <v>716643</v>
      </c>
      <c r="F1866" s="40"/>
      <c r="G1866" s="40"/>
      <c r="H1866" s="40"/>
      <c r="I1866" s="40"/>
      <c r="J1866" s="40">
        <f>+G1864</f>
        <v>651494</v>
      </c>
      <c r="K1866" s="40">
        <f>TRUNC(D1866*J1866)</f>
        <v>716643</v>
      </c>
      <c r="L1866" s="23"/>
    </row>
    <row r="1867" spans="1:12">
      <c r="A1867" s="39" t="s">
        <v>670</v>
      </c>
      <c r="B1867" s="33" t="s">
        <v>425</v>
      </c>
      <c r="C1867" s="34"/>
      <c r="D1867" s="35">
        <f>+집계표!$H$2</f>
        <v>0.2</v>
      </c>
      <c r="E1867" s="40">
        <f>(G1867+I1867+K1867)</f>
        <v>273627</v>
      </c>
      <c r="F1867" s="40"/>
      <c r="G1867" s="40"/>
      <c r="H1867" s="40"/>
      <c r="I1867" s="40"/>
      <c r="J1867" s="40">
        <f>+J1866+K1866</f>
        <v>1368137</v>
      </c>
      <c r="K1867" s="40">
        <f>TRUNC(D1867*J1867)</f>
        <v>273627</v>
      </c>
      <c r="L1867" s="23"/>
    </row>
    <row r="1868" spans="1:12">
      <c r="A1868" s="39" t="s">
        <v>718</v>
      </c>
      <c r="B1868" s="33"/>
      <c r="C1868" s="34"/>
      <c r="D1868" s="36"/>
      <c r="E1868" s="40">
        <f>SUM(E1864:E1867)</f>
        <v>4376618</v>
      </c>
      <c r="F1868" s="40"/>
      <c r="G1868" s="40">
        <f>SUM(G1864:G1867)</f>
        <v>651494</v>
      </c>
      <c r="H1868" s="40"/>
      <c r="I1868" s="40">
        <f>+I1864</f>
        <v>2205000</v>
      </c>
      <c r="J1868" s="40"/>
      <c r="K1868" s="40">
        <f>SUM(K1864:K1867)</f>
        <v>1520124</v>
      </c>
      <c r="L1868" s="23"/>
    </row>
    <row r="1869" spans="1:12" ht="17.25" customHeight="1">
      <c r="A1869" s="39"/>
      <c r="B1869" s="30"/>
      <c r="C1869" s="23"/>
      <c r="D1869" s="32"/>
      <c r="E1869" s="38"/>
      <c r="F1869" s="38"/>
      <c r="G1869" s="38"/>
      <c r="H1869" s="53"/>
      <c r="I1869" s="38"/>
      <c r="J1869" s="38"/>
      <c r="K1869" s="38"/>
      <c r="L1869" s="23"/>
    </row>
    <row r="1870" spans="1:12" ht="17.25" customHeight="1">
      <c r="A1870" s="41" t="s">
        <v>389</v>
      </c>
      <c r="B1870" s="37"/>
      <c r="C1870" s="23"/>
      <c r="D1870" s="23"/>
      <c r="E1870" s="42"/>
      <c r="F1870" s="54"/>
      <c r="G1870" s="42"/>
      <c r="H1870" s="54"/>
      <c r="I1870" s="42"/>
      <c r="J1870" s="54"/>
      <c r="K1870" s="42"/>
      <c r="L1870" s="28"/>
    </row>
    <row r="1871" spans="1:12">
      <c r="A1871" s="22" t="s">
        <v>1154</v>
      </c>
      <c r="B1871" s="30"/>
      <c r="C1871" s="23" t="s">
        <v>685</v>
      </c>
      <c r="D1871" s="59">
        <v>0.25</v>
      </c>
      <c r="E1871" s="38">
        <f t="shared" ref="E1871:E1878" si="143">+G1871+I1871+K1871</f>
        <v>68228</v>
      </c>
      <c r="F1871" s="38">
        <f>+인건비!$D$6</f>
        <v>272915</v>
      </c>
      <c r="G1871" s="38">
        <f>TRUNC(D1871*F1871)</f>
        <v>68228</v>
      </c>
      <c r="H1871" s="53"/>
      <c r="I1871" s="53"/>
      <c r="J1871" s="53"/>
      <c r="K1871" s="53"/>
      <c r="L1871" s="23"/>
    </row>
    <row r="1872" spans="1:12">
      <c r="A1872" s="22" t="s">
        <v>1163</v>
      </c>
      <c r="B1872" s="30"/>
      <c r="C1872" s="23" t="s">
        <v>685</v>
      </c>
      <c r="D1872" s="32">
        <v>0.5</v>
      </c>
      <c r="E1872" s="38">
        <f t="shared" si="143"/>
        <v>106748</v>
      </c>
      <c r="F1872" s="38">
        <f>+인건비!$D$7</f>
        <v>213496</v>
      </c>
      <c r="G1872" s="38">
        <f>TRUNC(D1872*F1872)</f>
        <v>106748</v>
      </c>
      <c r="H1872" s="53"/>
      <c r="I1872" s="53"/>
      <c r="J1872" s="53"/>
      <c r="K1872" s="53"/>
      <c r="L1872" s="23"/>
    </row>
    <row r="1873" spans="1:12">
      <c r="A1873" s="22" t="s">
        <v>1181</v>
      </c>
      <c r="B1873" s="30"/>
      <c r="C1873" s="23" t="s">
        <v>685</v>
      </c>
      <c r="D1873" s="32">
        <f>+D1872*2</f>
        <v>1</v>
      </c>
      <c r="E1873" s="38">
        <f>+G1873+I1873+K1873</f>
        <v>238259</v>
      </c>
      <c r="F1873" s="38">
        <f>+인건비!$D$9</f>
        <v>238259</v>
      </c>
      <c r="G1873" s="38">
        <f>TRUNC(D1873*F1873)</f>
        <v>238259</v>
      </c>
      <c r="H1873" s="53"/>
      <c r="I1873" s="53"/>
      <c r="J1873" s="53"/>
      <c r="K1873" s="53"/>
      <c r="L1873" s="23"/>
    </row>
    <row r="1874" spans="1:12" ht="17.25" customHeight="1">
      <c r="A1874" s="22" t="s">
        <v>1182</v>
      </c>
      <c r="B1874" s="23"/>
      <c r="C1874" s="23" t="s">
        <v>685</v>
      </c>
      <c r="D1874" s="32">
        <v>1.5</v>
      </c>
      <c r="E1874" s="38">
        <f t="shared" si="143"/>
        <v>264927</v>
      </c>
      <c r="F1874" s="38"/>
      <c r="G1874" s="38"/>
      <c r="H1874" s="38"/>
      <c r="I1874" s="38"/>
      <c r="J1874" s="38">
        <f>+인건비!$E$19</f>
        <v>176618</v>
      </c>
      <c r="K1874" s="38">
        <f>TRUNC(D1874*J1874)</f>
        <v>264927</v>
      </c>
      <c r="L1874" s="23"/>
    </row>
    <row r="1875" spans="1:12" ht="17.25" customHeight="1">
      <c r="A1875" s="22" t="s">
        <v>580</v>
      </c>
      <c r="B1875" s="23" t="s">
        <v>1373</v>
      </c>
      <c r="C1875" s="23" t="s">
        <v>665</v>
      </c>
      <c r="D1875" s="32">
        <v>2</v>
      </c>
      <c r="E1875" s="38">
        <f t="shared" si="143"/>
        <v>2600000</v>
      </c>
      <c r="F1875" s="38"/>
      <c r="G1875" s="38"/>
      <c r="H1875" s="38">
        <f>+재료비!$K$276</f>
        <v>1300000</v>
      </c>
      <c r="I1875" s="38">
        <f>TRUNC(D1875*H1875)</f>
        <v>2600000</v>
      </c>
      <c r="J1875" s="38"/>
      <c r="K1875" s="38"/>
      <c r="L1875" s="23"/>
    </row>
    <row r="1876" spans="1:12" ht="17.25" customHeight="1">
      <c r="A1876" s="22" t="s">
        <v>1337</v>
      </c>
      <c r="B1876" s="23" t="s">
        <v>1389</v>
      </c>
      <c r="C1876" s="23" t="s">
        <v>671</v>
      </c>
      <c r="D1876" s="32"/>
      <c r="E1876" s="38">
        <f t="shared" si="143"/>
        <v>0</v>
      </c>
      <c r="F1876" s="38"/>
      <c r="G1876" s="38"/>
      <c r="H1876" s="38">
        <f>+재료비!$K$330</f>
        <v>5000</v>
      </c>
      <c r="I1876" s="38">
        <f>TRUNC(D1876*H1876)</f>
        <v>0</v>
      </c>
      <c r="J1876" s="38"/>
      <c r="K1876" s="38"/>
      <c r="L1876" s="30" t="s">
        <v>1274</v>
      </c>
    </row>
    <row r="1877" spans="1:12" ht="17.25" customHeight="1">
      <c r="A1877" s="22" t="s">
        <v>765</v>
      </c>
      <c r="B1877" s="23" t="s">
        <v>135</v>
      </c>
      <c r="C1877" s="23" t="s">
        <v>671</v>
      </c>
      <c r="D1877" s="32"/>
      <c r="E1877" s="38">
        <f t="shared" si="143"/>
        <v>0</v>
      </c>
      <c r="F1877" s="38"/>
      <c r="G1877" s="38"/>
      <c r="H1877" s="38">
        <f>+재료비!$K$334</f>
        <v>3090</v>
      </c>
      <c r="I1877" s="38">
        <f>TRUNC(D1877*H1877)</f>
        <v>0</v>
      </c>
      <c r="J1877" s="38"/>
      <c r="K1877" s="38"/>
      <c r="L1877" s="30" t="s">
        <v>1274</v>
      </c>
    </row>
    <row r="1878" spans="1:12" ht="17.25" customHeight="1">
      <c r="A1878" s="22" t="s">
        <v>668</v>
      </c>
      <c r="B1878" s="23" t="s">
        <v>1159</v>
      </c>
      <c r="C1878" s="23" t="s">
        <v>666</v>
      </c>
      <c r="D1878" s="32">
        <v>5</v>
      </c>
      <c r="E1878" s="38">
        <f t="shared" si="143"/>
        <v>130000</v>
      </c>
      <c r="F1878" s="38"/>
      <c r="G1878" s="38"/>
      <c r="H1878" s="38">
        <f>SUM(I1875:I1877)</f>
        <v>2600000</v>
      </c>
      <c r="I1878" s="38">
        <f>TRUNC(D1878/100*H1878)</f>
        <v>130000</v>
      </c>
      <c r="J1878" s="38"/>
      <c r="K1878" s="38"/>
      <c r="L1878" s="23"/>
    </row>
    <row r="1879" spans="1:12">
      <c r="A1879" s="22" t="s">
        <v>701</v>
      </c>
      <c r="B1879" s="23"/>
      <c r="C1879" s="23"/>
      <c r="D1879" s="32"/>
      <c r="E1879" s="38">
        <f>SUM(E1871:E1878)</f>
        <v>3408162</v>
      </c>
      <c r="F1879" s="38"/>
      <c r="G1879" s="38">
        <f>SUM(G1871:G1878)</f>
        <v>413235</v>
      </c>
      <c r="H1879" s="38"/>
      <c r="I1879" s="38">
        <f>SUM(I1871:I1878)</f>
        <v>2730000</v>
      </c>
      <c r="J1879" s="38"/>
      <c r="K1879" s="38">
        <f>SUM(K1871:K1878)</f>
        <v>264927</v>
      </c>
      <c r="L1879" s="29"/>
    </row>
    <row r="1880" spans="1:12">
      <c r="A1880" s="22"/>
      <c r="B1880" s="23"/>
      <c r="C1880" s="23"/>
      <c r="D1880" s="32"/>
      <c r="E1880" s="38"/>
      <c r="F1880" s="38"/>
      <c r="G1880" s="38"/>
      <c r="H1880" s="38"/>
      <c r="I1880" s="38"/>
      <c r="J1880" s="38"/>
      <c r="K1880" s="38"/>
      <c r="L1880" s="29"/>
    </row>
    <row r="1881" spans="1:12">
      <c r="A1881" s="39" t="s">
        <v>682</v>
      </c>
      <c r="B1881" s="33" t="s">
        <v>1164</v>
      </c>
      <c r="C1881" s="34"/>
      <c r="D1881" s="35">
        <f>+집계표!$G$2</f>
        <v>1.1000000000000001</v>
      </c>
      <c r="E1881" s="40">
        <f>(G1881+I1881+K1881)</f>
        <v>454558</v>
      </c>
      <c r="F1881" s="40"/>
      <c r="G1881" s="40"/>
      <c r="H1881" s="40"/>
      <c r="I1881" s="40"/>
      <c r="J1881" s="40">
        <f>+G1879</f>
        <v>413235</v>
      </c>
      <c r="K1881" s="40">
        <f>TRUNC(D1881*J1881)</f>
        <v>454558</v>
      </c>
      <c r="L1881" s="23"/>
    </row>
    <row r="1882" spans="1:12">
      <c r="A1882" s="39" t="s">
        <v>670</v>
      </c>
      <c r="B1882" s="33" t="s">
        <v>425</v>
      </c>
      <c r="C1882" s="34"/>
      <c r="D1882" s="35">
        <f>+집계표!$H$2</f>
        <v>0.2</v>
      </c>
      <c r="E1882" s="40">
        <f>(G1882+I1882+K1882)</f>
        <v>173558</v>
      </c>
      <c r="F1882" s="40"/>
      <c r="G1882" s="40"/>
      <c r="H1882" s="40"/>
      <c r="I1882" s="40"/>
      <c r="J1882" s="40">
        <f>+J1881+K1881</f>
        <v>867793</v>
      </c>
      <c r="K1882" s="40">
        <f>TRUNC(D1882*J1882)</f>
        <v>173558</v>
      </c>
      <c r="L1882" s="23"/>
    </row>
    <row r="1883" spans="1:12">
      <c r="A1883" s="39" t="s">
        <v>718</v>
      </c>
      <c r="B1883" s="33"/>
      <c r="C1883" s="34"/>
      <c r="D1883" s="36"/>
      <c r="E1883" s="40">
        <f>SUM(E1879:E1882)</f>
        <v>4036278</v>
      </c>
      <c r="F1883" s="40"/>
      <c r="G1883" s="40">
        <f>SUM(G1879:G1882)</f>
        <v>413235</v>
      </c>
      <c r="H1883" s="40"/>
      <c r="I1883" s="40">
        <f>+I1879</f>
        <v>2730000</v>
      </c>
      <c r="J1883" s="40"/>
      <c r="K1883" s="40">
        <f>SUM(K1879:K1882)</f>
        <v>893043</v>
      </c>
      <c r="L1883" s="23"/>
    </row>
    <row r="1884" spans="1:12" ht="17.25" customHeight="1">
      <c r="A1884" s="39"/>
      <c r="B1884" s="30"/>
      <c r="C1884" s="23"/>
      <c r="D1884" s="32"/>
      <c r="E1884" s="38"/>
      <c r="F1884" s="38"/>
      <c r="G1884" s="38"/>
      <c r="H1884" s="53"/>
      <c r="I1884" s="38"/>
      <c r="J1884" s="38"/>
      <c r="K1884" s="38"/>
      <c r="L1884" s="23"/>
    </row>
    <row r="1885" spans="1:12" ht="17.25" customHeight="1">
      <c r="A1885" s="41" t="s">
        <v>535</v>
      </c>
      <c r="B1885" s="37"/>
      <c r="C1885" s="23"/>
      <c r="D1885" s="23"/>
      <c r="E1885" s="42"/>
      <c r="F1885" s="54"/>
      <c r="G1885" s="42"/>
      <c r="H1885" s="54"/>
      <c r="I1885" s="42"/>
      <c r="J1885" s="54"/>
      <c r="K1885" s="42"/>
      <c r="L1885" s="28"/>
    </row>
    <row r="1886" spans="1:12">
      <c r="A1886" s="22" t="s">
        <v>1154</v>
      </c>
      <c r="B1886" s="30"/>
      <c r="C1886" s="23" t="s">
        <v>685</v>
      </c>
      <c r="D1886" s="59">
        <v>0.25</v>
      </c>
      <c r="E1886" s="38">
        <f t="shared" ref="E1886:E1893" si="144">+G1886+I1886+K1886</f>
        <v>68228</v>
      </c>
      <c r="F1886" s="38">
        <f>+인건비!$D$6</f>
        <v>272915</v>
      </c>
      <c r="G1886" s="38">
        <f>TRUNC(D1886*F1886)</f>
        <v>68228</v>
      </c>
      <c r="H1886" s="53"/>
      <c r="I1886" s="53"/>
      <c r="J1886" s="53"/>
      <c r="K1886" s="53"/>
      <c r="L1886" s="23"/>
    </row>
    <row r="1887" spans="1:12">
      <c r="A1887" s="22" t="s">
        <v>1163</v>
      </c>
      <c r="B1887" s="30"/>
      <c r="C1887" s="23" t="s">
        <v>685</v>
      </c>
      <c r="D1887" s="32">
        <v>0.5</v>
      </c>
      <c r="E1887" s="38">
        <f t="shared" si="144"/>
        <v>106748</v>
      </c>
      <c r="F1887" s="38">
        <f>+인건비!$D$7</f>
        <v>213496</v>
      </c>
      <c r="G1887" s="38">
        <f>TRUNC(D1887*F1887)</f>
        <v>106748</v>
      </c>
      <c r="H1887" s="53"/>
      <c r="I1887" s="53"/>
      <c r="J1887" s="53"/>
      <c r="K1887" s="53"/>
      <c r="L1887" s="23"/>
    </row>
    <row r="1888" spans="1:12">
      <c r="A1888" s="22" t="s">
        <v>1181</v>
      </c>
      <c r="B1888" s="30"/>
      <c r="C1888" s="23" t="s">
        <v>685</v>
      </c>
      <c r="D1888" s="32">
        <v>2</v>
      </c>
      <c r="E1888" s="38">
        <f>+G1888+I1888+K1888</f>
        <v>476518</v>
      </c>
      <c r="F1888" s="38">
        <f>+인건비!$D$9</f>
        <v>238259</v>
      </c>
      <c r="G1888" s="38">
        <f>TRUNC(D1888*F1888)</f>
        <v>476518</v>
      </c>
      <c r="H1888" s="53"/>
      <c r="I1888" s="53"/>
      <c r="J1888" s="53"/>
      <c r="K1888" s="53"/>
      <c r="L1888" s="23"/>
    </row>
    <row r="1889" spans="1:12" ht="17.25" customHeight="1">
      <c r="A1889" s="22" t="s">
        <v>1182</v>
      </c>
      <c r="B1889" s="23"/>
      <c r="C1889" s="23" t="s">
        <v>685</v>
      </c>
      <c r="D1889" s="32">
        <v>3</v>
      </c>
      <c r="E1889" s="38">
        <f t="shared" si="144"/>
        <v>529854</v>
      </c>
      <c r="F1889" s="38"/>
      <c r="G1889" s="38"/>
      <c r="H1889" s="38"/>
      <c r="I1889" s="38"/>
      <c r="J1889" s="38">
        <f>+인건비!$E$19</f>
        <v>176618</v>
      </c>
      <c r="K1889" s="38">
        <f>TRUNC(D1889*J1889)</f>
        <v>529854</v>
      </c>
      <c r="L1889" s="23"/>
    </row>
    <row r="1890" spans="1:12" ht="17.25" customHeight="1">
      <c r="A1890" s="22" t="s">
        <v>580</v>
      </c>
      <c r="B1890" s="23" t="s">
        <v>1373</v>
      </c>
      <c r="C1890" s="23" t="s">
        <v>665</v>
      </c>
      <c r="D1890" s="32">
        <v>2</v>
      </c>
      <c r="E1890" s="38">
        <f t="shared" si="144"/>
        <v>2600000</v>
      </c>
      <c r="F1890" s="38"/>
      <c r="G1890" s="38"/>
      <c r="H1890" s="38">
        <f>+재료비!$K$276</f>
        <v>1300000</v>
      </c>
      <c r="I1890" s="38">
        <f>TRUNC(D1890*H1890)</f>
        <v>2600000</v>
      </c>
      <c r="J1890" s="38"/>
      <c r="K1890" s="38"/>
      <c r="L1890" s="23"/>
    </row>
    <row r="1891" spans="1:12" ht="17.25" customHeight="1">
      <c r="A1891" s="22" t="s">
        <v>1337</v>
      </c>
      <c r="B1891" s="23" t="s">
        <v>1389</v>
      </c>
      <c r="C1891" s="23" t="s">
        <v>671</v>
      </c>
      <c r="D1891" s="32"/>
      <c r="E1891" s="38">
        <f t="shared" si="144"/>
        <v>0</v>
      </c>
      <c r="F1891" s="38"/>
      <c r="G1891" s="38"/>
      <c r="H1891" s="38">
        <f>+재료비!$K$330</f>
        <v>5000</v>
      </c>
      <c r="I1891" s="38">
        <f>TRUNC(D1891*H1891)</f>
        <v>0</v>
      </c>
      <c r="J1891" s="38"/>
      <c r="K1891" s="38"/>
      <c r="L1891" s="30" t="s">
        <v>1274</v>
      </c>
    </row>
    <row r="1892" spans="1:12" ht="17.25" customHeight="1">
      <c r="A1892" s="22" t="s">
        <v>765</v>
      </c>
      <c r="B1892" s="23" t="s">
        <v>135</v>
      </c>
      <c r="C1892" s="23" t="s">
        <v>671</v>
      </c>
      <c r="D1892" s="32"/>
      <c r="E1892" s="38">
        <f t="shared" si="144"/>
        <v>0</v>
      </c>
      <c r="F1892" s="38"/>
      <c r="G1892" s="38"/>
      <c r="H1892" s="38">
        <f>+재료비!$K$334</f>
        <v>3090</v>
      </c>
      <c r="I1892" s="38">
        <f>TRUNC(D1892*H1892)</f>
        <v>0</v>
      </c>
      <c r="J1892" s="38"/>
      <c r="K1892" s="38"/>
      <c r="L1892" s="30" t="s">
        <v>1274</v>
      </c>
    </row>
    <row r="1893" spans="1:12" ht="17.25" customHeight="1">
      <c r="A1893" s="22" t="s">
        <v>668</v>
      </c>
      <c r="B1893" s="23" t="s">
        <v>1159</v>
      </c>
      <c r="C1893" s="23" t="s">
        <v>666</v>
      </c>
      <c r="D1893" s="32">
        <v>5</v>
      </c>
      <c r="E1893" s="38">
        <f t="shared" si="144"/>
        <v>130000</v>
      </c>
      <c r="F1893" s="38"/>
      <c r="G1893" s="38"/>
      <c r="H1893" s="38">
        <f>SUM(I1890:I1892)</f>
        <v>2600000</v>
      </c>
      <c r="I1893" s="38">
        <f>TRUNC(D1893/100*H1893)</f>
        <v>130000</v>
      </c>
      <c r="J1893" s="38"/>
      <c r="K1893" s="38"/>
      <c r="L1893" s="23"/>
    </row>
    <row r="1894" spans="1:12">
      <c r="A1894" s="22" t="s">
        <v>701</v>
      </c>
      <c r="B1894" s="23"/>
      <c r="C1894" s="23"/>
      <c r="D1894" s="32"/>
      <c r="E1894" s="38">
        <f>SUM(E1886:E1893)</f>
        <v>3911348</v>
      </c>
      <c r="F1894" s="38"/>
      <c r="G1894" s="38">
        <f>SUM(G1886:G1893)</f>
        <v>651494</v>
      </c>
      <c r="H1894" s="38"/>
      <c r="I1894" s="38">
        <f>SUM(I1886:I1893)</f>
        <v>2730000</v>
      </c>
      <c r="J1894" s="38"/>
      <c r="K1894" s="38">
        <f>SUM(K1886:K1893)</f>
        <v>529854</v>
      </c>
      <c r="L1894" s="29"/>
    </row>
    <row r="1895" spans="1:12">
      <c r="A1895" s="22"/>
      <c r="B1895" s="23"/>
      <c r="C1895" s="23"/>
      <c r="D1895" s="32"/>
      <c r="E1895" s="38"/>
      <c r="F1895" s="38"/>
      <c r="G1895" s="38"/>
      <c r="H1895" s="38"/>
      <c r="I1895" s="38"/>
      <c r="J1895" s="38"/>
      <c r="K1895" s="38"/>
      <c r="L1895" s="29"/>
    </row>
    <row r="1896" spans="1:12">
      <c r="A1896" s="39" t="s">
        <v>682</v>
      </c>
      <c r="B1896" s="33" t="s">
        <v>1164</v>
      </c>
      <c r="C1896" s="34"/>
      <c r="D1896" s="35">
        <f>+집계표!$G$2</f>
        <v>1.1000000000000001</v>
      </c>
      <c r="E1896" s="40">
        <f>(G1896+I1896+K1896)</f>
        <v>716643</v>
      </c>
      <c r="F1896" s="40"/>
      <c r="G1896" s="40"/>
      <c r="H1896" s="40"/>
      <c r="I1896" s="40"/>
      <c r="J1896" s="40">
        <f>+G1894</f>
        <v>651494</v>
      </c>
      <c r="K1896" s="40">
        <f>TRUNC(D1896*J1896)</f>
        <v>716643</v>
      </c>
      <c r="L1896" s="23"/>
    </row>
    <row r="1897" spans="1:12">
      <c r="A1897" s="39" t="s">
        <v>670</v>
      </c>
      <c r="B1897" s="33" t="s">
        <v>425</v>
      </c>
      <c r="C1897" s="34"/>
      <c r="D1897" s="35">
        <f>+집계표!$H$2</f>
        <v>0.2</v>
      </c>
      <c r="E1897" s="40">
        <f>(G1897+I1897+K1897)</f>
        <v>273627</v>
      </c>
      <c r="F1897" s="40"/>
      <c r="G1897" s="40"/>
      <c r="H1897" s="40"/>
      <c r="I1897" s="40"/>
      <c r="J1897" s="40">
        <f>+J1896+K1896</f>
        <v>1368137</v>
      </c>
      <c r="K1897" s="40">
        <f>TRUNC(D1897*J1897)</f>
        <v>273627</v>
      </c>
      <c r="L1897" s="23"/>
    </row>
    <row r="1898" spans="1:12">
      <c r="A1898" s="39" t="s">
        <v>718</v>
      </c>
      <c r="B1898" s="33"/>
      <c r="C1898" s="34"/>
      <c r="D1898" s="36"/>
      <c r="E1898" s="40">
        <f>SUM(E1894:E1897)</f>
        <v>4901618</v>
      </c>
      <c r="F1898" s="40"/>
      <c r="G1898" s="40">
        <f>SUM(G1894:G1897)</f>
        <v>651494</v>
      </c>
      <c r="H1898" s="40"/>
      <c r="I1898" s="40">
        <f>+I1894</f>
        <v>2730000</v>
      </c>
      <c r="J1898" s="40"/>
      <c r="K1898" s="40">
        <f>SUM(K1894:K1897)</f>
        <v>1520124</v>
      </c>
      <c r="L1898" s="23"/>
    </row>
    <row r="1899" spans="1:12" ht="17.25" customHeight="1">
      <c r="A1899" s="39"/>
      <c r="B1899" s="30"/>
      <c r="C1899" s="23"/>
      <c r="D1899" s="32"/>
      <c r="E1899" s="38"/>
      <c r="F1899" s="38"/>
      <c r="G1899" s="38"/>
      <c r="H1899" s="53"/>
      <c r="I1899" s="38"/>
      <c r="J1899" s="38"/>
      <c r="K1899" s="38"/>
      <c r="L1899" s="23"/>
    </row>
    <row r="1900" spans="1:12" ht="17.25" customHeight="1">
      <c r="A1900" s="41" t="s">
        <v>1818</v>
      </c>
      <c r="B1900" s="37"/>
      <c r="C1900" s="23"/>
      <c r="D1900" s="23"/>
      <c r="E1900" s="42"/>
      <c r="F1900" s="54"/>
      <c r="G1900" s="42"/>
      <c r="H1900" s="54"/>
      <c r="I1900" s="42"/>
      <c r="J1900" s="54"/>
      <c r="K1900" s="42"/>
      <c r="L1900" s="28"/>
    </row>
    <row r="1901" spans="1:12">
      <c r="A1901" s="22" t="s">
        <v>1161</v>
      </c>
      <c r="B1901" s="30"/>
      <c r="C1901" s="23" t="s">
        <v>685</v>
      </c>
      <c r="D1901" s="32">
        <v>0.1</v>
      </c>
      <c r="E1901" s="38">
        <f>+G1901+I1901+K1901</f>
        <v>29379</v>
      </c>
      <c r="F1901" s="38">
        <f>+인건비!$D$5</f>
        <v>293799</v>
      </c>
      <c r="G1901" s="38">
        <f>TRUNC(D1901*F1901)</f>
        <v>29379</v>
      </c>
      <c r="H1901" s="53"/>
      <c r="I1901" s="53"/>
      <c r="J1901" s="53"/>
      <c r="K1901" s="53"/>
      <c r="L1901" s="23"/>
    </row>
    <row r="1902" spans="1:12">
      <c r="A1902" s="22" t="s">
        <v>1154</v>
      </c>
      <c r="B1902" s="30"/>
      <c r="C1902" s="23" t="s">
        <v>685</v>
      </c>
      <c r="D1902" s="32">
        <v>0.2</v>
      </c>
      <c r="E1902" s="38">
        <f>+G1902+I1902+K1902</f>
        <v>54583</v>
      </c>
      <c r="F1902" s="38">
        <f>+인건비!$D$6</f>
        <v>272915</v>
      </c>
      <c r="G1902" s="38">
        <f>TRUNC(D1902*F1902)</f>
        <v>54583</v>
      </c>
      <c r="H1902" s="53"/>
      <c r="I1902" s="53"/>
      <c r="J1902" s="53"/>
      <c r="K1902" s="53"/>
      <c r="L1902" s="23"/>
    </row>
    <row r="1903" spans="1:12">
      <c r="A1903" s="22" t="s">
        <v>1163</v>
      </c>
      <c r="B1903" s="30"/>
      <c r="C1903" s="23" t="s">
        <v>685</v>
      </c>
      <c r="D1903" s="32">
        <v>0.2</v>
      </c>
      <c r="E1903" s="38">
        <f>+G1903+I1903+K1903</f>
        <v>42699</v>
      </c>
      <c r="F1903" s="38">
        <f>+인건비!$D$7</f>
        <v>213496</v>
      </c>
      <c r="G1903" s="38">
        <f>TRUNC(D1903*F1903)</f>
        <v>42699</v>
      </c>
      <c r="H1903" s="53"/>
      <c r="I1903" s="53"/>
      <c r="J1903" s="53"/>
      <c r="K1903" s="53"/>
      <c r="L1903" s="23"/>
    </row>
    <row r="1904" spans="1:12" ht="17.25" customHeight="1">
      <c r="A1904" s="22" t="s">
        <v>1377</v>
      </c>
      <c r="B1904" s="23" t="s">
        <v>1173</v>
      </c>
      <c r="C1904" s="23" t="s">
        <v>666</v>
      </c>
      <c r="D1904" s="32">
        <v>10</v>
      </c>
      <c r="E1904" s="38">
        <f>+G1904+I1904+K1904</f>
        <v>12666</v>
      </c>
      <c r="F1904" s="38"/>
      <c r="G1904" s="38"/>
      <c r="H1904" s="38"/>
      <c r="I1904" s="38"/>
      <c r="J1904" s="38">
        <f>SUM(G1901:G1903)</f>
        <v>126661</v>
      </c>
      <c r="K1904" s="38">
        <f>TRUNC(D1904/100*J1904)</f>
        <v>12666</v>
      </c>
      <c r="L1904" s="23"/>
    </row>
    <row r="1905" spans="1:12">
      <c r="A1905" s="22" t="s">
        <v>701</v>
      </c>
      <c r="B1905" s="23"/>
      <c r="C1905" s="23"/>
      <c r="D1905" s="32"/>
      <c r="E1905" s="38">
        <f>SUM(E1901:E1904)</f>
        <v>139327</v>
      </c>
      <c r="F1905" s="38"/>
      <c r="G1905" s="38">
        <f>SUM(G1901:G1904)</f>
        <v>126661</v>
      </c>
      <c r="H1905" s="38"/>
      <c r="I1905" s="38"/>
      <c r="J1905" s="38"/>
      <c r="K1905" s="38">
        <f>SUM(K1901:K1904)</f>
        <v>12666</v>
      </c>
      <c r="L1905" s="29"/>
    </row>
    <row r="1906" spans="1:12">
      <c r="A1906" s="22"/>
      <c r="B1906" s="23"/>
      <c r="C1906" s="23"/>
      <c r="D1906" s="32"/>
      <c r="E1906" s="38"/>
      <c r="F1906" s="38"/>
      <c r="G1906" s="38"/>
      <c r="H1906" s="38"/>
      <c r="I1906" s="38"/>
      <c r="J1906" s="38"/>
      <c r="K1906" s="38"/>
      <c r="L1906" s="29"/>
    </row>
    <row r="1907" spans="1:12">
      <c r="A1907" s="39" t="s">
        <v>682</v>
      </c>
      <c r="B1907" s="33" t="s">
        <v>1164</v>
      </c>
      <c r="C1907" s="34"/>
      <c r="D1907" s="35">
        <f>+집계표!$G$2</f>
        <v>1.1000000000000001</v>
      </c>
      <c r="E1907" s="40">
        <f>(G1907+I1907+K1907)</f>
        <v>139327</v>
      </c>
      <c r="F1907" s="40"/>
      <c r="G1907" s="40"/>
      <c r="H1907" s="40"/>
      <c r="I1907" s="40"/>
      <c r="J1907" s="40">
        <f>+G1905</f>
        <v>126661</v>
      </c>
      <c r="K1907" s="40">
        <f>TRUNC(D1907*J1907)</f>
        <v>139327</v>
      </c>
      <c r="L1907" s="23"/>
    </row>
    <row r="1908" spans="1:12">
      <c r="A1908" s="39" t="s">
        <v>670</v>
      </c>
      <c r="B1908" s="33" t="s">
        <v>425</v>
      </c>
      <c r="C1908" s="34"/>
      <c r="D1908" s="35">
        <f>+집계표!$H$2</f>
        <v>0.2</v>
      </c>
      <c r="E1908" s="40">
        <f>(G1908+I1908+K1908)</f>
        <v>53197</v>
      </c>
      <c r="F1908" s="40"/>
      <c r="G1908" s="40"/>
      <c r="H1908" s="40"/>
      <c r="I1908" s="40"/>
      <c r="J1908" s="40">
        <f>+J1907+K1907</f>
        <v>265988</v>
      </c>
      <c r="K1908" s="40">
        <f>TRUNC(D1908*J1908)</f>
        <v>53197</v>
      </c>
      <c r="L1908" s="23"/>
    </row>
    <row r="1909" spans="1:12">
      <c r="A1909" s="39" t="s">
        <v>718</v>
      </c>
      <c r="B1909" s="33"/>
      <c r="C1909" s="34"/>
      <c r="D1909" s="36"/>
      <c r="E1909" s="40">
        <f>SUM(E1905:E1908)</f>
        <v>331851</v>
      </c>
      <c r="F1909" s="40"/>
      <c r="G1909" s="40">
        <f>SUM(G1905:G1908)</f>
        <v>126661</v>
      </c>
      <c r="H1909" s="40"/>
      <c r="I1909" s="40"/>
      <c r="J1909" s="40"/>
      <c r="K1909" s="40">
        <f>SUM(K1905:K1908)</f>
        <v>205190</v>
      </c>
      <c r="L1909" s="23"/>
    </row>
    <row r="1910" spans="1:12" ht="17.25" customHeight="1">
      <c r="A1910" s="39"/>
      <c r="B1910" s="30"/>
      <c r="C1910" s="23"/>
      <c r="D1910" s="32"/>
      <c r="E1910" s="38"/>
      <c r="F1910" s="38"/>
      <c r="G1910" s="38"/>
      <c r="H1910" s="53"/>
      <c r="I1910" s="38"/>
      <c r="J1910" s="38"/>
      <c r="K1910" s="38"/>
      <c r="L1910" s="23"/>
    </row>
    <row r="1911" spans="1:12" ht="17.25" customHeight="1">
      <c r="A1911" s="41" t="s">
        <v>113</v>
      </c>
      <c r="B1911" s="37"/>
      <c r="C1911" s="23"/>
      <c r="D1911" s="23"/>
      <c r="E1911" s="42"/>
      <c r="F1911" s="54"/>
      <c r="G1911" s="42"/>
      <c r="H1911" s="54"/>
      <c r="I1911" s="42"/>
      <c r="J1911" s="54"/>
      <c r="K1911" s="42"/>
      <c r="L1911" s="28"/>
    </row>
    <row r="1912" spans="1:12">
      <c r="A1912" s="22" t="s">
        <v>1172</v>
      </c>
      <c r="B1912" s="30"/>
      <c r="C1912" s="23" t="s">
        <v>685</v>
      </c>
      <c r="D1912" s="59">
        <v>0.25</v>
      </c>
      <c r="E1912" s="38">
        <f>+G1912+I1912+K1912</f>
        <v>86713</v>
      </c>
      <c r="F1912" s="38">
        <f>+인건비!$D$4</f>
        <v>346855</v>
      </c>
      <c r="G1912" s="38">
        <f>TRUNC(D1912*F1912)</f>
        <v>86713</v>
      </c>
      <c r="H1912" s="53"/>
      <c r="I1912" s="53"/>
      <c r="J1912" s="53"/>
      <c r="K1912" s="53"/>
      <c r="L1912" s="23"/>
    </row>
    <row r="1913" spans="1:12">
      <c r="A1913" s="22" t="s">
        <v>1161</v>
      </c>
      <c r="B1913" s="30"/>
      <c r="C1913" s="23" t="s">
        <v>685</v>
      </c>
      <c r="D1913" s="32">
        <v>0.5</v>
      </c>
      <c r="E1913" s="38">
        <f>+G1913+I1913+K1913</f>
        <v>146899</v>
      </c>
      <c r="F1913" s="38">
        <f>+인건비!$D$5</f>
        <v>293799</v>
      </c>
      <c r="G1913" s="38">
        <f>TRUNC(D1913*F1913)</f>
        <v>146899</v>
      </c>
      <c r="H1913" s="53"/>
      <c r="I1913" s="53"/>
      <c r="J1913" s="53"/>
      <c r="K1913" s="53"/>
      <c r="L1913" s="23"/>
    </row>
    <row r="1914" spans="1:12">
      <c r="A1914" s="22" t="s">
        <v>1163</v>
      </c>
      <c r="B1914" s="30"/>
      <c r="C1914" s="23" t="s">
        <v>685</v>
      </c>
      <c r="D1914" s="32">
        <v>0.5</v>
      </c>
      <c r="E1914" s="38">
        <f>+G1914+I1914+K1914</f>
        <v>106748</v>
      </c>
      <c r="F1914" s="38">
        <f>+인건비!$D$7</f>
        <v>213496</v>
      </c>
      <c r="G1914" s="38">
        <f>TRUNC(D1914*F1914)</f>
        <v>106748</v>
      </c>
      <c r="H1914" s="53"/>
      <c r="I1914" s="53"/>
      <c r="J1914" s="53"/>
      <c r="K1914" s="53"/>
      <c r="L1914" s="23"/>
    </row>
    <row r="1915" spans="1:12">
      <c r="A1915" s="22" t="s">
        <v>701</v>
      </c>
      <c r="B1915" s="23"/>
      <c r="C1915" s="23"/>
      <c r="D1915" s="32"/>
      <c r="E1915" s="38">
        <f>SUM(E1912:E1914)</f>
        <v>340360</v>
      </c>
      <c r="F1915" s="38"/>
      <c r="G1915" s="38">
        <f>SUM(G1912:G1914)</f>
        <v>340360</v>
      </c>
      <c r="H1915" s="38"/>
      <c r="I1915" s="38"/>
      <c r="J1915" s="38"/>
      <c r="K1915" s="38"/>
      <c r="L1915" s="29"/>
    </row>
    <row r="1916" spans="1:12">
      <c r="A1916" s="22"/>
      <c r="B1916" s="23"/>
      <c r="C1916" s="23"/>
      <c r="D1916" s="32"/>
      <c r="E1916" s="38"/>
      <c r="F1916" s="38"/>
      <c r="G1916" s="38"/>
      <c r="H1916" s="38"/>
      <c r="I1916" s="38"/>
      <c r="J1916" s="38"/>
      <c r="K1916" s="38"/>
      <c r="L1916" s="29"/>
    </row>
    <row r="1917" spans="1:12">
      <c r="A1917" s="39" t="s">
        <v>682</v>
      </c>
      <c r="B1917" s="33" t="s">
        <v>1164</v>
      </c>
      <c r="C1917" s="34"/>
      <c r="D1917" s="35">
        <f>+집계표!$G$2</f>
        <v>1.1000000000000001</v>
      </c>
      <c r="E1917" s="40">
        <f>(G1917+I1917+K1917)</f>
        <v>374396</v>
      </c>
      <c r="F1917" s="40"/>
      <c r="G1917" s="40"/>
      <c r="H1917" s="40"/>
      <c r="I1917" s="40"/>
      <c r="J1917" s="40">
        <f>+G1915</f>
        <v>340360</v>
      </c>
      <c r="K1917" s="40">
        <f>TRUNC(D1917*J1917)</f>
        <v>374396</v>
      </c>
      <c r="L1917" s="23"/>
    </row>
    <row r="1918" spans="1:12">
      <c r="A1918" s="39" t="s">
        <v>670</v>
      </c>
      <c r="B1918" s="33" t="s">
        <v>425</v>
      </c>
      <c r="C1918" s="34"/>
      <c r="D1918" s="35">
        <f>+집계표!$H$2</f>
        <v>0.2</v>
      </c>
      <c r="E1918" s="40">
        <f>(G1918+I1918+K1918)</f>
        <v>142951</v>
      </c>
      <c r="F1918" s="40"/>
      <c r="G1918" s="40"/>
      <c r="H1918" s="40"/>
      <c r="I1918" s="40"/>
      <c r="J1918" s="40">
        <f>+J1917+K1917</f>
        <v>714756</v>
      </c>
      <c r="K1918" s="40">
        <f>TRUNC(D1918*J1918)</f>
        <v>142951</v>
      </c>
      <c r="L1918" s="23"/>
    </row>
    <row r="1919" spans="1:12">
      <c r="A1919" s="39" t="s">
        <v>718</v>
      </c>
      <c r="B1919" s="33"/>
      <c r="C1919" s="34"/>
      <c r="D1919" s="36"/>
      <c r="E1919" s="40">
        <f>SUM(E1915:E1918)</f>
        <v>857707</v>
      </c>
      <c r="F1919" s="40"/>
      <c r="G1919" s="40">
        <f>SUM(G1915:G1918)</f>
        <v>340360</v>
      </c>
      <c r="H1919" s="40"/>
      <c r="I1919" s="40"/>
      <c r="J1919" s="40"/>
      <c r="K1919" s="40">
        <f>SUM(K1915:K1918)</f>
        <v>517347</v>
      </c>
      <c r="L1919" s="23"/>
    </row>
    <row r="1920" spans="1:12" ht="17.25" customHeight="1">
      <c r="A1920" s="39"/>
      <c r="B1920" s="30"/>
      <c r="C1920" s="23"/>
      <c r="D1920" s="32"/>
      <c r="E1920" s="38"/>
      <c r="F1920" s="38"/>
      <c r="G1920" s="38"/>
      <c r="H1920" s="53"/>
      <c r="I1920" s="38"/>
      <c r="J1920" s="38"/>
      <c r="K1920" s="38"/>
      <c r="L1920" s="23"/>
    </row>
    <row r="1921" spans="1:12" ht="17.25" customHeight="1">
      <c r="A1921" s="234" t="s">
        <v>636</v>
      </c>
      <c r="B1921" s="234"/>
      <c r="C1921" s="23"/>
      <c r="D1921" s="23"/>
      <c r="E1921" s="38"/>
      <c r="F1921" s="53"/>
      <c r="G1921" s="38"/>
      <c r="H1921" s="53"/>
      <c r="I1921" s="38"/>
      <c r="J1921" s="53"/>
      <c r="K1921" s="38" t="s">
        <v>662</v>
      </c>
      <c r="L1921" s="26"/>
    </row>
    <row r="1922" spans="1:12" ht="17.25" customHeight="1">
      <c r="A1922" s="41" t="s">
        <v>2173</v>
      </c>
      <c r="B1922" s="37"/>
      <c r="C1922" s="23"/>
      <c r="D1922" s="23"/>
      <c r="E1922" s="42"/>
      <c r="F1922" s="54"/>
      <c r="G1922" s="42"/>
      <c r="H1922" s="54"/>
      <c r="I1922" s="42"/>
      <c r="J1922" s="54"/>
      <c r="K1922" s="42"/>
      <c r="L1922" s="28"/>
    </row>
    <row r="1923" spans="1:12">
      <c r="A1923" s="22" t="s">
        <v>1154</v>
      </c>
      <c r="B1923" s="30"/>
      <c r="C1923" s="23" t="s">
        <v>685</v>
      </c>
      <c r="D1923" s="32">
        <v>5</v>
      </c>
      <c r="E1923" s="38">
        <f t="shared" ref="E1923:E1938" si="145">+G1923+I1923+K1923</f>
        <v>1364575</v>
      </c>
      <c r="F1923" s="38">
        <f>+인건비!$D$6</f>
        <v>272915</v>
      </c>
      <c r="G1923" s="38">
        <f>TRUNC(D1923*F1923)</f>
        <v>1364575</v>
      </c>
      <c r="H1923" s="53"/>
      <c r="I1923" s="53"/>
      <c r="J1923" s="53"/>
      <c r="K1923" s="53"/>
      <c r="L1923" s="23"/>
    </row>
    <row r="1924" spans="1:12">
      <c r="A1924" s="22" t="s">
        <v>1163</v>
      </c>
      <c r="B1924" s="30"/>
      <c r="C1924" s="23" t="s">
        <v>685</v>
      </c>
      <c r="D1924" s="32">
        <v>8.4</v>
      </c>
      <c r="E1924" s="38">
        <f t="shared" si="145"/>
        <v>1793366</v>
      </c>
      <c r="F1924" s="38">
        <f>+인건비!$D$7</f>
        <v>213496</v>
      </c>
      <c r="G1924" s="38">
        <f>TRUNC(D1924*F1924)</f>
        <v>1793366</v>
      </c>
      <c r="H1924" s="53"/>
      <c r="I1924" s="53"/>
      <c r="J1924" s="53"/>
      <c r="K1924" s="53"/>
      <c r="L1924" s="23"/>
    </row>
    <row r="1925" spans="1:12">
      <c r="A1925" s="22" t="s">
        <v>1181</v>
      </c>
      <c r="B1925" s="30"/>
      <c r="C1925" s="23" t="s">
        <v>685</v>
      </c>
      <c r="D1925" s="32">
        <f>+D1924</f>
        <v>8.4</v>
      </c>
      <c r="E1925" s="38">
        <f>+G1925+I1925+K1925</f>
        <v>2001375</v>
      </c>
      <c r="F1925" s="38">
        <f>+인건비!$D$9</f>
        <v>238259</v>
      </c>
      <c r="G1925" s="38">
        <f>TRUNC(D1925*F1925)</f>
        <v>2001375</v>
      </c>
      <c r="H1925" s="53"/>
      <c r="I1925" s="53"/>
      <c r="J1925" s="53"/>
      <c r="K1925" s="53"/>
      <c r="L1925" s="23"/>
    </row>
    <row r="1926" spans="1:12" ht="17.25" customHeight="1">
      <c r="A1926" s="22" t="s">
        <v>740</v>
      </c>
      <c r="B1926" s="23"/>
      <c r="C1926" s="23" t="s">
        <v>685</v>
      </c>
      <c r="D1926" s="32">
        <v>8.4</v>
      </c>
      <c r="E1926" s="38">
        <f t="shared" si="145"/>
        <v>3189118</v>
      </c>
      <c r="F1926" s="38"/>
      <c r="G1926" s="38"/>
      <c r="H1926" s="38"/>
      <c r="I1926" s="38"/>
      <c r="J1926" s="38">
        <f>+인건비!$E$26</f>
        <v>379657</v>
      </c>
      <c r="K1926" s="38">
        <f>TRUNC(D1926*J1926)</f>
        <v>3189118</v>
      </c>
      <c r="L1926" s="23"/>
    </row>
    <row r="1927" spans="1:12" ht="17.25" customHeight="1">
      <c r="A1927" s="22" t="s">
        <v>714</v>
      </c>
      <c r="B1927" s="23"/>
      <c r="C1927" s="23" t="s">
        <v>685</v>
      </c>
      <c r="D1927" s="32">
        <v>15</v>
      </c>
      <c r="E1927" s="38">
        <f t="shared" si="145"/>
        <v>2878035</v>
      </c>
      <c r="F1927" s="38"/>
      <c r="G1927" s="38"/>
      <c r="H1927" s="38"/>
      <c r="I1927" s="38"/>
      <c r="J1927" s="38">
        <f>+인건비!$E$25</f>
        <v>191869</v>
      </c>
      <c r="K1927" s="38">
        <f>TRUNC(D1927*J1927)</f>
        <v>2878035</v>
      </c>
      <c r="L1927" s="23"/>
    </row>
    <row r="1928" spans="1:12" ht="17.25" customHeight="1">
      <c r="A1928" s="22" t="s">
        <v>1394</v>
      </c>
      <c r="B1928" s="23" t="s">
        <v>762</v>
      </c>
      <c r="C1928" s="23" t="s">
        <v>734</v>
      </c>
      <c r="D1928" s="32">
        <v>1</v>
      </c>
      <c r="E1928" s="38">
        <f t="shared" si="145"/>
        <v>32000000</v>
      </c>
      <c r="F1928" s="38"/>
      <c r="G1928" s="38"/>
      <c r="H1928" s="38">
        <f>+재료비!$K$277</f>
        <v>32000000</v>
      </c>
      <c r="I1928" s="38">
        <f t="shared" ref="I1928:I1936" si="146">TRUNC(D1928*H1928)</f>
        <v>32000000</v>
      </c>
      <c r="J1928" s="38"/>
      <c r="K1928" s="38"/>
      <c r="L1928" s="23"/>
    </row>
    <row r="1929" spans="1:12" ht="17.25" customHeight="1">
      <c r="A1929" s="22" t="s">
        <v>1396</v>
      </c>
      <c r="B1929" s="23"/>
      <c r="C1929" s="23" t="s">
        <v>665</v>
      </c>
      <c r="D1929" s="32">
        <v>1</v>
      </c>
      <c r="E1929" s="38">
        <f t="shared" ref="E1929:E1935" si="147">+G1929+I1929+K1929</f>
        <v>3000000</v>
      </c>
      <c r="F1929" s="38"/>
      <c r="G1929" s="38"/>
      <c r="H1929" s="38">
        <f>+재료비!$K$280</f>
        <v>3000000</v>
      </c>
      <c r="I1929" s="38">
        <f t="shared" si="146"/>
        <v>3000000</v>
      </c>
      <c r="J1929" s="38"/>
      <c r="K1929" s="38"/>
      <c r="L1929" s="23"/>
    </row>
    <row r="1930" spans="1:12" ht="17.25" customHeight="1">
      <c r="A1930" s="22" t="s">
        <v>1391</v>
      </c>
      <c r="B1930" s="23"/>
      <c r="C1930" s="23" t="s">
        <v>734</v>
      </c>
      <c r="D1930" s="32">
        <v>1</v>
      </c>
      <c r="E1930" s="38">
        <f t="shared" si="147"/>
        <v>600000</v>
      </c>
      <c r="F1930" s="38"/>
      <c r="G1930" s="38"/>
      <c r="H1930" s="38">
        <f>+재료비!$K$282</f>
        <v>600000</v>
      </c>
      <c r="I1930" s="38">
        <f t="shared" si="146"/>
        <v>600000</v>
      </c>
      <c r="J1930" s="38"/>
      <c r="K1930" s="38"/>
      <c r="L1930" s="23"/>
    </row>
    <row r="1931" spans="1:12" ht="17.25" customHeight="1">
      <c r="A1931" s="22" t="s">
        <v>1397</v>
      </c>
      <c r="B1931" s="23" t="s">
        <v>630</v>
      </c>
      <c r="C1931" s="23" t="s">
        <v>734</v>
      </c>
      <c r="D1931" s="32">
        <v>2</v>
      </c>
      <c r="E1931" s="38">
        <f t="shared" si="147"/>
        <v>3000000</v>
      </c>
      <c r="F1931" s="38"/>
      <c r="G1931" s="38"/>
      <c r="H1931" s="38">
        <f>+재료비!$K$283</f>
        <v>1500000</v>
      </c>
      <c r="I1931" s="38">
        <f t="shared" si="146"/>
        <v>3000000</v>
      </c>
      <c r="J1931" s="38"/>
      <c r="K1931" s="38"/>
      <c r="L1931" s="23"/>
    </row>
    <row r="1932" spans="1:12" ht="17.25" customHeight="1">
      <c r="A1932" s="22" t="s">
        <v>1376</v>
      </c>
      <c r="B1932" s="23"/>
      <c r="C1932" s="23" t="s">
        <v>734</v>
      </c>
      <c r="D1932" s="32">
        <v>1</v>
      </c>
      <c r="E1932" s="38">
        <f t="shared" si="147"/>
        <v>2000000</v>
      </c>
      <c r="F1932" s="38"/>
      <c r="G1932" s="38"/>
      <c r="H1932" s="38">
        <f>+재료비!$K$284</f>
        <v>2000000</v>
      </c>
      <c r="I1932" s="38">
        <f t="shared" si="146"/>
        <v>2000000</v>
      </c>
      <c r="J1932" s="38"/>
      <c r="K1932" s="38"/>
      <c r="L1932" s="23"/>
    </row>
    <row r="1933" spans="1:12" ht="17.25" customHeight="1">
      <c r="A1933" s="22" t="s">
        <v>583</v>
      </c>
      <c r="B1933" s="23"/>
      <c r="C1933" s="23" t="s">
        <v>671</v>
      </c>
      <c r="D1933" s="32"/>
      <c r="E1933" s="38">
        <f t="shared" si="147"/>
        <v>0</v>
      </c>
      <c r="F1933" s="38"/>
      <c r="G1933" s="38"/>
      <c r="H1933" s="38">
        <f>+재료비!$K$285</f>
        <v>130000</v>
      </c>
      <c r="I1933" s="38">
        <f t="shared" si="146"/>
        <v>0</v>
      </c>
      <c r="J1933" s="38"/>
      <c r="K1933" s="38"/>
      <c r="L1933" s="30" t="s">
        <v>1274</v>
      </c>
    </row>
    <row r="1934" spans="1:12" ht="17.25" customHeight="1">
      <c r="A1934" s="22" t="s">
        <v>1385</v>
      </c>
      <c r="B1934" s="23"/>
      <c r="C1934" s="23" t="s">
        <v>671</v>
      </c>
      <c r="D1934" s="32"/>
      <c r="E1934" s="38">
        <f t="shared" si="147"/>
        <v>0</v>
      </c>
      <c r="F1934" s="38"/>
      <c r="G1934" s="38"/>
      <c r="H1934" s="38">
        <f>+재료비!$K$286</f>
        <v>50000</v>
      </c>
      <c r="I1934" s="38">
        <f t="shared" si="146"/>
        <v>0</v>
      </c>
      <c r="J1934" s="38"/>
      <c r="K1934" s="38"/>
      <c r="L1934" s="30" t="s">
        <v>1274</v>
      </c>
    </row>
    <row r="1935" spans="1:12" ht="17.25" customHeight="1">
      <c r="A1935" s="22" t="s">
        <v>1380</v>
      </c>
      <c r="B1935" s="23" t="s">
        <v>581</v>
      </c>
      <c r="C1935" s="23" t="s">
        <v>665</v>
      </c>
      <c r="D1935" s="32">
        <v>1</v>
      </c>
      <c r="E1935" s="38">
        <f t="shared" si="147"/>
        <v>4000000</v>
      </c>
      <c r="F1935" s="38"/>
      <c r="G1935" s="38"/>
      <c r="H1935" s="38">
        <f>+재료비!$K$287</f>
        <v>4000000</v>
      </c>
      <c r="I1935" s="38">
        <f t="shared" si="146"/>
        <v>4000000</v>
      </c>
      <c r="J1935" s="38"/>
      <c r="K1935" s="38"/>
      <c r="L1935" s="23"/>
    </row>
    <row r="1936" spans="1:12" ht="17.25" customHeight="1">
      <c r="A1936" s="22" t="s">
        <v>1380</v>
      </c>
      <c r="B1936" s="23" t="s">
        <v>584</v>
      </c>
      <c r="C1936" s="23" t="s">
        <v>665</v>
      </c>
      <c r="D1936" s="32">
        <v>1</v>
      </c>
      <c r="E1936" s="38">
        <f t="shared" si="145"/>
        <v>1800000</v>
      </c>
      <c r="F1936" s="38"/>
      <c r="G1936" s="38"/>
      <c r="H1936" s="38">
        <f>+재료비!$K$288</f>
        <v>1800000</v>
      </c>
      <c r="I1936" s="38">
        <f t="shared" si="146"/>
        <v>1800000</v>
      </c>
      <c r="J1936" s="38"/>
      <c r="K1936" s="38"/>
      <c r="L1936" s="23"/>
    </row>
    <row r="1937" spans="1:12" ht="17.25" customHeight="1">
      <c r="A1937" s="22" t="s">
        <v>668</v>
      </c>
      <c r="B1937" s="23" t="s">
        <v>1159</v>
      </c>
      <c r="C1937" s="23" t="s">
        <v>666</v>
      </c>
      <c r="D1937" s="32">
        <v>5</v>
      </c>
      <c r="E1937" s="38">
        <f t="shared" si="145"/>
        <v>2320000</v>
      </c>
      <c r="F1937" s="38"/>
      <c r="G1937" s="38"/>
      <c r="H1937" s="38">
        <f>SUM(I1928:I1936)</f>
        <v>46400000</v>
      </c>
      <c r="I1937" s="38">
        <f>TRUNC(D1937/100*H1937)</f>
        <v>2320000</v>
      </c>
      <c r="J1937" s="38"/>
      <c r="K1937" s="38"/>
      <c r="L1937" s="23"/>
    </row>
    <row r="1938" spans="1:12" ht="17.25" customHeight="1">
      <c r="A1938" s="22" t="s">
        <v>858</v>
      </c>
      <c r="B1938" s="23" t="s">
        <v>1173</v>
      </c>
      <c r="C1938" s="23" t="s">
        <v>666</v>
      </c>
      <c r="D1938" s="32">
        <v>3</v>
      </c>
      <c r="E1938" s="38">
        <f t="shared" si="145"/>
        <v>94738</v>
      </c>
      <c r="F1938" s="38"/>
      <c r="G1938" s="38"/>
      <c r="H1938" s="38"/>
      <c r="I1938" s="38"/>
      <c r="J1938" s="38">
        <f>SUM(G1923:G1924)</f>
        <v>3157941</v>
      </c>
      <c r="K1938" s="38">
        <f>TRUNC(D1938/100*J1938)</f>
        <v>94738</v>
      </c>
      <c r="L1938" s="23"/>
    </row>
    <row r="1939" spans="1:12" ht="17.25" customHeight="1">
      <c r="A1939" s="22" t="s">
        <v>1382</v>
      </c>
      <c r="B1939" s="23" t="s">
        <v>1386</v>
      </c>
      <c r="C1939" s="23" t="s">
        <v>694</v>
      </c>
      <c r="D1939" s="32">
        <v>120</v>
      </c>
      <c r="E1939" s="38">
        <f>+G1939+I1939+K1939</f>
        <v>7950960</v>
      </c>
      <c r="F1939" s="38"/>
      <c r="G1939" s="38"/>
      <c r="H1939" s="38"/>
      <c r="I1939" s="38"/>
      <c r="J1939" s="38">
        <f>+기계손료!$J$57</f>
        <v>66258</v>
      </c>
      <c r="K1939" s="38">
        <f>TRUNC(D1939*J1939)</f>
        <v>7950960</v>
      </c>
      <c r="L1939" s="23"/>
    </row>
    <row r="1940" spans="1:12" ht="17.25" customHeight="1">
      <c r="A1940" s="22" t="s">
        <v>1433</v>
      </c>
      <c r="B1940" s="29" t="s">
        <v>1250</v>
      </c>
      <c r="C1940" s="23" t="s">
        <v>694</v>
      </c>
      <c r="D1940" s="32">
        <v>120</v>
      </c>
      <c r="E1940" s="38">
        <f>+G1940+I1940+K1940</f>
        <v>967680</v>
      </c>
      <c r="F1940" s="38"/>
      <c r="G1940" s="38"/>
      <c r="H1940" s="38"/>
      <c r="I1940" s="38"/>
      <c r="J1940" s="38">
        <f>+기계손료!$J$62</f>
        <v>8064</v>
      </c>
      <c r="K1940" s="38">
        <f>TRUNC(D1940*J1940)</f>
        <v>967680</v>
      </c>
      <c r="L1940" s="23"/>
    </row>
    <row r="1941" spans="1:12" ht="17.25" customHeight="1">
      <c r="A1941" s="22" t="s">
        <v>1429</v>
      </c>
      <c r="B1941" s="23" t="s">
        <v>1174</v>
      </c>
      <c r="C1941" s="23" t="s">
        <v>694</v>
      </c>
      <c r="D1941" s="32">
        <v>32</v>
      </c>
      <c r="E1941" s="38">
        <f>+G1941+I1941+K1941</f>
        <v>1789440</v>
      </c>
      <c r="F1941" s="38"/>
      <c r="G1941" s="38"/>
      <c r="H1941" s="38"/>
      <c r="I1941" s="38"/>
      <c r="J1941" s="38">
        <f>+기계손료!$J$61</f>
        <v>55920</v>
      </c>
      <c r="K1941" s="38">
        <f>TRUNC(D1941*J1941)</f>
        <v>1789440</v>
      </c>
      <c r="L1941" s="23"/>
    </row>
    <row r="1942" spans="1:12" ht="17.25" customHeight="1">
      <c r="A1942" s="22" t="s">
        <v>867</v>
      </c>
      <c r="B1942" s="23" t="s">
        <v>1405</v>
      </c>
      <c r="C1942" s="23" t="s">
        <v>694</v>
      </c>
      <c r="D1942" s="32">
        <v>120</v>
      </c>
      <c r="E1942" s="38">
        <f>+G1942+I1942+K1942</f>
        <v>8125200</v>
      </c>
      <c r="F1942" s="38"/>
      <c r="G1942" s="38"/>
      <c r="H1942" s="38"/>
      <c r="I1942" s="38"/>
      <c r="J1942" s="38">
        <f>+기계손료!$J$50</f>
        <v>67710</v>
      </c>
      <c r="K1942" s="38">
        <f>TRUNC(D1942*J1942)</f>
        <v>8125200</v>
      </c>
      <c r="L1942" s="23"/>
    </row>
    <row r="1943" spans="1:12">
      <c r="A1943" s="22" t="s">
        <v>701</v>
      </c>
      <c r="B1943" s="23"/>
      <c r="C1943" s="23"/>
      <c r="D1943" s="32"/>
      <c r="E1943" s="38">
        <f>SUM(E1923:E1942)</f>
        <v>78874487</v>
      </c>
      <c r="F1943" s="38"/>
      <c r="G1943" s="38">
        <f>SUM(G1923:G1942)</f>
        <v>5159316</v>
      </c>
      <c r="H1943" s="38"/>
      <c r="I1943" s="38">
        <f>SUM(I1923:I1942)</f>
        <v>48720000</v>
      </c>
      <c r="J1943" s="38"/>
      <c r="K1943" s="38">
        <f>SUM(K1923:K1942)</f>
        <v>24995171</v>
      </c>
      <c r="L1943" s="29"/>
    </row>
    <row r="1944" spans="1:12">
      <c r="A1944" s="22"/>
      <c r="B1944" s="23"/>
      <c r="C1944" s="23"/>
      <c r="D1944" s="32"/>
      <c r="E1944" s="38"/>
      <c r="F1944" s="38"/>
      <c r="G1944" s="38"/>
      <c r="H1944" s="38"/>
      <c r="I1944" s="38"/>
      <c r="J1944" s="38"/>
      <c r="K1944" s="38"/>
      <c r="L1944" s="29"/>
    </row>
    <row r="1945" spans="1:12">
      <c r="A1945" s="39" t="s">
        <v>682</v>
      </c>
      <c r="B1945" s="33" t="s">
        <v>1164</v>
      </c>
      <c r="C1945" s="34"/>
      <c r="D1945" s="35">
        <f>+집계표!$G$2</f>
        <v>1.1000000000000001</v>
      </c>
      <c r="E1945" s="40">
        <f>(G1945+I1945+K1945)</f>
        <v>5675247</v>
      </c>
      <c r="F1945" s="40"/>
      <c r="G1945" s="40"/>
      <c r="H1945" s="40"/>
      <c r="I1945" s="40"/>
      <c r="J1945" s="40">
        <f>+G1943</f>
        <v>5159316</v>
      </c>
      <c r="K1945" s="40">
        <f>TRUNC(D1945*J1945)</f>
        <v>5675247</v>
      </c>
      <c r="L1945" s="23"/>
    </row>
    <row r="1946" spans="1:12">
      <c r="A1946" s="39" t="s">
        <v>670</v>
      </c>
      <c r="B1946" s="33" t="s">
        <v>425</v>
      </c>
      <c r="C1946" s="34"/>
      <c r="D1946" s="35">
        <f>+집계표!$H$2</f>
        <v>0.2</v>
      </c>
      <c r="E1946" s="40">
        <f>(G1946+I1946+K1946)</f>
        <v>2166912</v>
      </c>
      <c r="F1946" s="40"/>
      <c r="G1946" s="40"/>
      <c r="H1946" s="40"/>
      <c r="I1946" s="40"/>
      <c r="J1946" s="40">
        <f>+J1945+K1945</f>
        <v>10834563</v>
      </c>
      <c r="K1946" s="40">
        <f>TRUNC(D1946*J1946)</f>
        <v>2166912</v>
      </c>
      <c r="L1946" s="23"/>
    </row>
    <row r="1947" spans="1:12">
      <c r="A1947" s="39" t="s">
        <v>718</v>
      </c>
      <c r="B1947" s="33"/>
      <c r="C1947" s="34"/>
      <c r="D1947" s="36"/>
      <c r="E1947" s="40">
        <f>SUM(E1943:E1946)</f>
        <v>86716646</v>
      </c>
      <c r="F1947" s="40"/>
      <c r="G1947" s="40">
        <f>SUM(G1943:G1946)</f>
        <v>5159316</v>
      </c>
      <c r="H1947" s="40"/>
      <c r="I1947" s="40">
        <f>+I1943</f>
        <v>48720000</v>
      </c>
      <c r="J1947" s="40"/>
      <c r="K1947" s="40">
        <f>SUM(K1943:K1946)</f>
        <v>32837330</v>
      </c>
      <c r="L1947" s="23"/>
    </row>
    <row r="1948" spans="1:12" ht="17.25" customHeight="1">
      <c r="A1948" s="39"/>
      <c r="B1948" s="30"/>
      <c r="C1948" s="23"/>
      <c r="D1948" s="32"/>
      <c r="E1948" s="38"/>
      <c r="F1948" s="38"/>
      <c r="G1948" s="38"/>
      <c r="H1948" s="53"/>
      <c r="I1948" s="38"/>
      <c r="J1948" s="38"/>
      <c r="K1948" s="38"/>
      <c r="L1948" s="23"/>
    </row>
    <row r="1949" spans="1:12" ht="17.25" customHeight="1">
      <c r="A1949" s="41" t="s">
        <v>1645</v>
      </c>
      <c r="B1949" s="37"/>
      <c r="C1949" s="23"/>
      <c r="D1949" s="23"/>
      <c r="E1949" s="42"/>
      <c r="F1949" s="54"/>
      <c r="G1949" s="42"/>
      <c r="H1949" s="54"/>
      <c r="I1949" s="42"/>
      <c r="J1949" s="54"/>
      <c r="K1949" s="42"/>
      <c r="L1949" s="28"/>
    </row>
    <row r="1950" spans="1:12">
      <c r="A1950" s="22" t="s">
        <v>1154</v>
      </c>
      <c r="B1950" s="30"/>
      <c r="C1950" s="23" t="s">
        <v>685</v>
      </c>
      <c r="D1950" s="32">
        <v>5</v>
      </c>
      <c r="E1950" s="38">
        <f t="shared" ref="E1950:E1965" si="148">+G1950+I1950+K1950</f>
        <v>1364575</v>
      </c>
      <c r="F1950" s="38">
        <f>+인건비!$D$6</f>
        <v>272915</v>
      </c>
      <c r="G1950" s="38">
        <f>TRUNC(D1950*F1950)</f>
        <v>1364575</v>
      </c>
      <c r="H1950" s="53"/>
      <c r="I1950" s="53"/>
      <c r="J1950" s="53"/>
      <c r="K1950" s="53"/>
      <c r="L1950" s="23"/>
    </row>
    <row r="1951" spans="1:12">
      <c r="A1951" s="22" t="s">
        <v>1163</v>
      </c>
      <c r="B1951" s="30"/>
      <c r="C1951" s="23" t="s">
        <v>685</v>
      </c>
      <c r="D1951" s="32">
        <v>8.4</v>
      </c>
      <c r="E1951" s="38">
        <f t="shared" si="148"/>
        <v>1793366</v>
      </c>
      <c r="F1951" s="38">
        <f>+인건비!$D$7</f>
        <v>213496</v>
      </c>
      <c r="G1951" s="38">
        <f>TRUNC(D1951*F1951)</f>
        <v>1793366</v>
      </c>
      <c r="H1951" s="53"/>
      <c r="I1951" s="53"/>
      <c r="J1951" s="53"/>
      <c r="K1951" s="53"/>
      <c r="L1951" s="23"/>
    </row>
    <row r="1952" spans="1:12">
      <c r="A1952" s="22" t="s">
        <v>1181</v>
      </c>
      <c r="B1952" s="30"/>
      <c r="C1952" s="23" t="s">
        <v>685</v>
      </c>
      <c r="D1952" s="32">
        <f>+D1951</f>
        <v>8.4</v>
      </c>
      <c r="E1952" s="38">
        <f>+G1952+I1952+K1952</f>
        <v>2001375</v>
      </c>
      <c r="F1952" s="38">
        <f>+인건비!$D$9</f>
        <v>238259</v>
      </c>
      <c r="G1952" s="38">
        <f>TRUNC(D1952*F1952)</f>
        <v>2001375</v>
      </c>
      <c r="H1952" s="53"/>
      <c r="I1952" s="53"/>
      <c r="J1952" s="53"/>
      <c r="K1952" s="53"/>
      <c r="L1952" s="23"/>
    </row>
    <row r="1953" spans="1:12" ht="17.25" customHeight="1">
      <c r="A1953" s="22" t="s">
        <v>740</v>
      </c>
      <c r="B1953" s="23"/>
      <c r="C1953" s="23" t="s">
        <v>685</v>
      </c>
      <c r="D1953" s="32">
        <v>8.4</v>
      </c>
      <c r="E1953" s="38">
        <f t="shared" si="148"/>
        <v>3189118</v>
      </c>
      <c r="F1953" s="38"/>
      <c r="G1953" s="38"/>
      <c r="H1953" s="38"/>
      <c r="I1953" s="38"/>
      <c r="J1953" s="38">
        <f>+인건비!$E$26</f>
        <v>379657</v>
      </c>
      <c r="K1953" s="38">
        <f>TRUNC(D1953*J1953)</f>
        <v>3189118</v>
      </c>
      <c r="L1953" s="23"/>
    </row>
    <row r="1954" spans="1:12" ht="17.25" customHeight="1">
      <c r="A1954" s="22" t="s">
        <v>714</v>
      </c>
      <c r="B1954" s="23"/>
      <c r="C1954" s="23" t="s">
        <v>685</v>
      </c>
      <c r="D1954" s="32">
        <v>15</v>
      </c>
      <c r="E1954" s="38">
        <f t="shared" si="148"/>
        <v>2878035</v>
      </c>
      <c r="F1954" s="38"/>
      <c r="G1954" s="38"/>
      <c r="H1954" s="38"/>
      <c r="I1954" s="38"/>
      <c r="J1954" s="38">
        <f>+인건비!$E$25</f>
        <v>191869</v>
      </c>
      <c r="K1954" s="38">
        <f>TRUNC(D1954*J1954)</f>
        <v>2878035</v>
      </c>
      <c r="L1954" s="23"/>
    </row>
    <row r="1955" spans="1:12" ht="17.25" customHeight="1">
      <c r="A1955" s="22" t="s">
        <v>1394</v>
      </c>
      <c r="B1955" s="23" t="s">
        <v>1401</v>
      </c>
      <c r="C1955" s="23" t="s">
        <v>734</v>
      </c>
      <c r="D1955" s="32">
        <v>1</v>
      </c>
      <c r="E1955" s="38">
        <f t="shared" si="148"/>
        <v>94000000</v>
      </c>
      <c r="F1955" s="38"/>
      <c r="G1955" s="38"/>
      <c r="H1955" s="38">
        <f>+재료비!$K$278</f>
        <v>94000000</v>
      </c>
      <c r="I1955" s="38">
        <f t="shared" ref="I1955:I1963" si="149">TRUNC(D1955*H1955)</f>
        <v>94000000</v>
      </c>
      <c r="J1955" s="38"/>
      <c r="K1955" s="38"/>
      <c r="L1955" s="23"/>
    </row>
    <row r="1956" spans="1:12" ht="17.25" customHeight="1">
      <c r="A1956" s="22" t="s">
        <v>1396</v>
      </c>
      <c r="B1956" s="23"/>
      <c r="C1956" s="23" t="s">
        <v>665</v>
      </c>
      <c r="D1956" s="32">
        <v>1</v>
      </c>
      <c r="E1956" s="38">
        <f t="shared" si="148"/>
        <v>3000000</v>
      </c>
      <c r="F1956" s="38"/>
      <c r="G1956" s="38"/>
      <c r="H1956" s="38">
        <f>+재료비!$K$280</f>
        <v>3000000</v>
      </c>
      <c r="I1956" s="38">
        <f t="shared" si="149"/>
        <v>3000000</v>
      </c>
      <c r="J1956" s="38"/>
      <c r="K1956" s="38"/>
      <c r="L1956" s="23"/>
    </row>
    <row r="1957" spans="1:12" ht="17.25" customHeight="1">
      <c r="A1957" s="22" t="s">
        <v>1391</v>
      </c>
      <c r="B1957" s="23"/>
      <c r="C1957" s="23" t="s">
        <v>734</v>
      </c>
      <c r="D1957" s="32">
        <v>1</v>
      </c>
      <c r="E1957" s="38">
        <f t="shared" si="148"/>
        <v>600000</v>
      </c>
      <c r="F1957" s="38"/>
      <c r="G1957" s="38"/>
      <c r="H1957" s="38">
        <f>+재료비!$K$282</f>
        <v>600000</v>
      </c>
      <c r="I1957" s="38">
        <f t="shared" si="149"/>
        <v>600000</v>
      </c>
      <c r="J1957" s="38"/>
      <c r="K1957" s="38"/>
      <c r="L1957" s="23"/>
    </row>
    <row r="1958" spans="1:12" ht="17.25" customHeight="1">
      <c r="A1958" s="22" t="s">
        <v>1397</v>
      </c>
      <c r="B1958" s="23" t="s">
        <v>630</v>
      </c>
      <c r="C1958" s="23" t="s">
        <v>734</v>
      </c>
      <c r="D1958" s="32">
        <v>2</v>
      </c>
      <c r="E1958" s="38">
        <f t="shared" si="148"/>
        <v>3000000</v>
      </c>
      <c r="F1958" s="38"/>
      <c r="G1958" s="38"/>
      <c r="H1958" s="38">
        <f>+재료비!$K$283</f>
        <v>1500000</v>
      </c>
      <c r="I1958" s="38">
        <f t="shared" si="149"/>
        <v>3000000</v>
      </c>
      <c r="J1958" s="38"/>
      <c r="K1958" s="38"/>
      <c r="L1958" s="23"/>
    </row>
    <row r="1959" spans="1:12" ht="17.25" customHeight="1">
      <c r="A1959" s="22" t="s">
        <v>1376</v>
      </c>
      <c r="B1959" s="23"/>
      <c r="C1959" s="23" t="s">
        <v>734</v>
      </c>
      <c r="D1959" s="32">
        <v>1</v>
      </c>
      <c r="E1959" s="38">
        <f t="shared" si="148"/>
        <v>2000000</v>
      </c>
      <c r="F1959" s="38"/>
      <c r="G1959" s="38"/>
      <c r="H1959" s="38">
        <f>+재료비!$K$284</f>
        <v>2000000</v>
      </c>
      <c r="I1959" s="38">
        <f t="shared" si="149"/>
        <v>2000000</v>
      </c>
      <c r="J1959" s="38"/>
      <c r="K1959" s="38"/>
      <c r="L1959" s="23"/>
    </row>
    <row r="1960" spans="1:12" ht="17.25" customHeight="1">
      <c r="A1960" s="22" t="s">
        <v>583</v>
      </c>
      <c r="B1960" s="23"/>
      <c r="C1960" s="23" t="s">
        <v>671</v>
      </c>
      <c r="D1960" s="32"/>
      <c r="E1960" s="38">
        <f t="shared" si="148"/>
        <v>0</v>
      </c>
      <c r="F1960" s="38"/>
      <c r="G1960" s="38"/>
      <c r="H1960" s="38">
        <f>+재료비!$K$285</f>
        <v>130000</v>
      </c>
      <c r="I1960" s="38">
        <f t="shared" si="149"/>
        <v>0</v>
      </c>
      <c r="J1960" s="38"/>
      <c r="K1960" s="38"/>
      <c r="L1960" s="30" t="s">
        <v>1274</v>
      </c>
    </row>
    <row r="1961" spans="1:12" ht="17.25" customHeight="1">
      <c r="A1961" s="22" t="s">
        <v>1385</v>
      </c>
      <c r="B1961" s="23"/>
      <c r="C1961" s="23" t="s">
        <v>671</v>
      </c>
      <c r="D1961" s="32"/>
      <c r="E1961" s="38">
        <f t="shared" si="148"/>
        <v>0</v>
      </c>
      <c r="F1961" s="38"/>
      <c r="G1961" s="38"/>
      <c r="H1961" s="38">
        <f>+재료비!$K$286</f>
        <v>50000</v>
      </c>
      <c r="I1961" s="38">
        <f t="shared" si="149"/>
        <v>0</v>
      </c>
      <c r="J1961" s="38"/>
      <c r="K1961" s="38"/>
      <c r="L1961" s="30" t="s">
        <v>1274</v>
      </c>
    </row>
    <row r="1962" spans="1:12" ht="17.25" customHeight="1">
      <c r="A1962" s="22" t="s">
        <v>1380</v>
      </c>
      <c r="B1962" s="23" t="s">
        <v>581</v>
      </c>
      <c r="C1962" s="23" t="s">
        <v>665</v>
      </c>
      <c r="D1962" s="32">
        <v>1</v>
      </c>
      <c r="E1962" s="38">
        <f t="shared" si="148"/>
        <v>4000000</v>
      </c>
      <c r="F1962" s="38"/>
      <c r="G1962" s="38"/>
      <c r="H1962" s="38">
        <f>+재료비!$K$287</f>
        <v>4000000</v>
      </c>
      <c r="I1962" s="38">
        <f t="shared" si="149"/>
        <v>4000000</v>
      </c>
      <c r="J1962" s="38"/>
      <c r="K1962" s="38"/>
      <c r="L1962" s="23"/>
    </row>
    <row r="1963" spans="1:12" ht="17.25" customHeight="1">
      <c r="A1963" s="22" t="s">
        <v>1380</v>
      </c>
      <c r="B1963" s="23" t="s">
        <v>584</v>
      </c>
      <c r="C1963" s="23" t="s">
        <v>665</v>
      </c>
      <c r="D1963" s="32">
        <v>1</v>
      </c>
      <c r="E1963" s="38">
        <f t="shared" si="148"/>
        <v>1800000</v>
      </c>
      <c r="F1963" s="38"/>
      <c r="G1963" s="38"/>
      <c r="H1963" s="38">
        <f>+재료비!$K$288</f>
        <v>1800000</v>
      </c>
      <c r="I1963" s="38">
        <f t="shared" si="149"/>
        <v>1800000</v>
      </c>
      <c r="J1963" s="38"/>
      <c r="K1963" s="38"/>
      <c r="L1963" s="23"/>
    </row>
    <row r="1964" spans="1:12" ht="17.25" customHeight="1">
      <c r="A1964" s="22" t="s">
        <v>668</v>
      </c>
      <c r="B1964" s="23" t="s">
        <v>1159</v>
      </c>
      <c r="C1964" s="23" t="s">
        <v>666</v>
      </c>
      <c r="D1964" s="32">
        <v>5</v>
      </c>
      <c r="E1964" s="38">
        <f t="shared" si="148"/>
        <v>5420000</v>
      </c>
      <c r="F1964" s="38"/>
      <c r="G1964" s="38"/>
      <c r="H1964" s="38">
        <f>SUM(I1955:I1963)</f>
        <v>108400000</v>
      </c>
      <c r="I1964" s="38">
        <f>TRUNC(D1964/100*H1964)</f>
        <v>5420000</v>
      </c>
      <c r="J1964" s="38"/>
      <c r="K1964" s="38"/>
      <c r="L1964" s="23"/>
    </row>
    <row r="1965" spans="1:12" ht="17.25" customHeight="1">
      <c r="A1965" s="22" t="s">
        <v>858</v>
      </c>
      <c r="B1965" s="23" t="s">
        <v>1173</v>
      </c>
      <c r="C1965" s="23" t="s">
        <v>666</v>
      </c>
      <c r="D1965" s="32">
        <v>3</v>
      </c>
      <c r="E1965" s="38">
        <f t="shared" si="148"/>
        <v>94738</v>
      </c>
      <c r="F1965" s="38"/>
      <c r="G1965" s="38"/>
      <c r="H1965" s="38"/>
      <c r="I1965" s="38"/>
      <c r="J1965" s="38">
        <f>SUM(G1950:G1951)</f>
        <v>3157941</v>
      </c>
      <c r="K1965" s="38">
        <f>TRUNC(D1965/100*J1965)</f>
        <v>94738</v>
      </c>
      <c r="L1965" s="23"/>
    </row>
    <row r="1966" spans="1:12" ht="17.25" customHeight="1">
      <c r="A1966" s="22" t="s">
        <v>1382</v>
      </c>
      <c r="B1966" s="23" t="s">
        <v>1386</v>
      </c>
      <c r="C1966" s="23" t="s">
        <v>694</v>
      </c>
      <c r="D1966" s="32">
        <v>120</v>
      </c>
      <c r="E1966" s="38">
        <f>+G1966+I1966+K1966</f>
        <v>7950960</v>
      </c>
      <c r="F1966" s="38"/>
      <c r="G1966" s="38"/>
      <c r="H1966" s="38"/>
      <c r="I1966" s="38"/>
      <c r="J1966" s="38">
        <f>+기계손료!$J$57</f>
        <v>66258</v>
      </c>
      <c r="K1966" s="38">
        <f>TRUNC(D1966*J1966)</f>
        <v>7950960</v>
      </c>
      <c r="L1966" s="23"/>
    </row>
    <row r="1967" spans="1:12" ht="17.25" customHeight="1">
      <c r="A1967" s="22" t="s">
        <v>1433</v>
      </c>
      <c r="B1967" s="29" t="s">
        <v>1250</v>
      </c>
      <c r="C1967" s="23" t="s">
        <v>694</v>
      </c>
      <c r="D1967" s="32">
        <v>120</v>
      </c>
      <c r="E1967" s="38">
        <f>+G1967+I1967+K1967</f>
        <v>967680</v>
      </c>
      <c r="F1967" s="38"/>
      <c r="G1967" s="38"/>
      <c r="H1967" s="38"/>
      <c r="I1967" s="38"/>
      <c r="J1967" s="38">
        <f>+기계손료!$J$62</f>
        <v>8064</v>
      </c>
      <c r="K1967" s="38">
        <f>TRUNC(D1967*J1967)</f>
        <v>967680</v>
      </c>
      <c r="L1967" s="23"/>
    </row>
    <row r="1968" spans="1:12" ht="17.25" customHeight="1">
      <c r="A1968" s="22" t="s">
        <v>1429</v>
      </c>
      <c r="B1968" s="23" t="s">
        <v>1174</v>
      </c>
      <c r="C1968" s="23" t="s">
        <v>694</v>
      </c>
      <c r="D1968" s="32">
        <v>32</v>
      </c>
      <c r="E1968" s="38">
        <f>+G1968+I1968+K1968</f>
        <v>1789440</v>
      </c>
      <c r="F1968" s="38"/>
      <c r="G1968" s="38"/>
      <c r="H1968" s="38"/>
      <c r="I1968" s="38"/>
      <c r="J1968" s="38">
        <f>+기계손료!$J$61</f>
        <v>55920</v>
      </c>
      <c r="K1968" s="38">
        <f>TRUNC(D1968*J1968)</f>
        <v>1789440</v>
      </c>
      <c r="L1968" s="23"/>
    </row>
    <row r="1969" spans="1:12" ht="17.25" customHeight="1">
      <c r="A1969" s="22" t="s">
        <v>867</v>
      </c>
      <c r="B1969" s="23" t="s">
        <v>1405</v>
      </c>
      <c r="C1969" s="23" t="s">
        <v>694</v>
      </c>
      <c r="D1969" s="32">
        <v>120</v>
      </c>
      <c r="E1969" s="38">
        <f>+G1969+I1969+K1969</f>
        <v>8125200</v>
      </c>
      <c r="F1969" s="38"/>
      <c r="G1969" s="38"/>
      <c r="H1969" s="38"/>
      <c r="I1969" s="38"/>
      <c r="J1969" s="38">
        <f>+기계손료!$J$50</f>
        <v>67710</v>
      </c>
      <c r="K1969" s="38">
        <f>TRUNC(D1969*J1969)</f>
        <v>8125200</v>
      </c>
      <c r="L1969" s="23"/>
    </row>
    <row r="1970" spans="1:12">
      <c r="A1970" s="22" t="s">
        <v>701</v>
      </c>
      <c r="B1970" s="23"/>
      <c r="C1970" s="23"/>
      <c r="D1970" s="32"/>
      <c r="E1970" s="38">
        <f>SUM(E1950:E1969)</f>
        <v>143974487</v>
      </c>
      <c r="F1970" s="38"/>
      <c r="G1970" s="38">
        <f>SUM(G1950:G1969)</f>
        <v>5159316</v>
      </c>
      <c r="H1970" s="38"/>
      <c r="I1970" s="38">
        <f>SUM(I1950:I1969)</f>
        <v>113820000</v>
      </c>
      <c r="J1970" s="38"/>
      <c r="K1970" s="38">
        <f>SUM(K1950:K1969)</f>
        <v>24995171</v>
      </c>
      <c r="L1970" s="29"/>
    </row>
    <row r="1971" spans="1:12">
      <c r="A1971" s="22"/>
      <c r="B1971" s="23"/>
      <c r="C1971" s="23"/>
      <c r="D1971" s="32"/>
      <c r="E1971" s="38"/>
      <c r="F1971" s="38"/>
      <c r="G1971" s="38"/>
      <c r="H1971" s="38"/>
      <c r="I1971" s="38"/>
      <c r="J1971" s="38"/>
      <c r="K1971" s="38"/>
      <c r="L1971" s="29"/>
    </row>
    <row r="1972" spans="1:12">
      <c r="A1972" s="39" t="s">
        <v>682</v>
      </c>
      <c r="B1972" s="33" t="s">
        <v>1164</v>
      </c>
      <c r="C1972" s="34"/>
      <c r="D1972" s="35">
        <f>+집계표!$G$2</f>
        <v>1.1000000000000001</v>
      </c>
      <c r="E1972" s="40">
        <f>(G1972+I1972+K1972)</f>
        <v>5675247</v>
      </c>
      <c r="F1972" s="40"/>
      <c r="G1972" s="40"/>
      <c r="H1972" s="40"/>
      <c r="I1972" s="40"/>
      <c r="J1972" s="40">
        <f>+G1970</f>
        <v>5159316</v>
      </c>
      <c r="K1972" s="40">
        <f>TRUNC(D1972*J1972)</f>
        <v>5675247</v>
      </c>
      <c r="L1972" s="23"/>
    </row>
    <row r="1973" spans="1:12">
      <c r="A1973" s="39" t="s">
        <v>670</v>
      </c>
      <c r="B1973" s="33" t="s">
        <v>425</v>
      </c>
      <c r="C1973" s="34"/>
      <c r="D1973" s="35">
        <f>+집계표!$H$2</f>
        <v>0.2</v>
      </c>
      <c r="E1973" s="40">
        <f>(G1973+I1973+K1973)</f>
        <v>2166912</v>
      </c>
      <c r="F1973" s="40"/>
      <c r="G1973" s="40"/>
      <c r="H1973" s="40"/>
      <c r="I1973" s="40"/>
      <c r="J1973" s="40">
        <f>+J1972+K1972</f>
        <v>10834563</v>
      </c>
      <c r="K1973" s="40">
        <f>TRUNC(D1973*J1973)</f>
        <v>2166912</v>
      </c>
      <c r="L1973" s="23"/>
    </row>
    <row r="1974" spans="1:12">
      <c r="A1974" s="39" t="s">
        <v>718</v>
      </c>
      <c r="B1974" s="33"/>
      <c r="C1974" s="34"/>
      <c r="D1974" s="36"/>
      <c r="E1974" s="40">
        <f>SUM(E1970:E1973)</f>
        <v>151816646</v>
      </c>
      <c r="F1974" s="40"/>
      <c r="G1974" s="40">
        <f>SUM(G1970:G1973)</f>
        <v>5159316</v>
      </c>
      <c r="H1974" s="40"/>
      <c r="I1974" s="40">
        <f>+I1970</f>
        <v>113820000</v>
      </c>
      <c r="J1974" s="40"/>
      <c r="K1974" s="40">
        <f>SUM(K1970:K1973)</f>
        <v>32837330</v>
      </c>
      <c r="L1974" s="23"/>
    </row>
    <row r="1975" spans="1:12" ht="17.25" customHeight="1">
      <c r="A1975" s="39"/>
      <c r="B1975" s="30"/>
      <c r="C1975" s="23"/>
      <c r="D1975" s="32"/>
      <c r="E1975" s="38"/>
      <c r="F1975" s="38"/>
      <c r="G1975" s="38"/>
      <c r="H1975" s="53"/>
      <c r="I1975" s="38"/>
      <c r="J1975" s="38"/>
      <c r="K1975" s="38"/>
      <c r="L1975" s="23"/>
    </row>
    <row r="1976" spans="1:12" ht="17.25" customHeight="1">
      <c r="A1976" s="41" t="s">
        <v>461</v>
      </c>
      <c r="B1976" s="37"/>
      <c r="C1976" s="23"/>
      <c r="D1976" s="23"/>
      <c r="E1976" s="42"/>
      <c r="F1976" s="54"/>
      <c r="G1976" s="42"/>
      <c r="H1976" s="54"/>
      <c r="I1976" s="42"/>
      <c r="J1976" s="54"/>
      <c r="K1976" s="42"/>
      <c r="L1976" s="28"/>
    </row>
    <row r="1977" spans="1:12">
      <c r="A1977" s="22" t="s">
        <v>1154</v>
      </c>
      <c r="B1977" s="30"/>
      <c r="C1977" s="23" t="s">
        <v>685</v>
      </c>
      <c r="D1977" s="32">
        <v>3</v>
      </c>
      <c r="E1977" s="38">
        <f t="shared" ref="E1977:E1991" si="150">+G1977+I1977+K1977</f>
        <v>818745</v>
      </c>
      <c r="F1977" s="38">
        <f>+인건비!$D$6</f>
        <v>272915</v>
      </c>
      <c r="G1977" s="38">
        <f>TRUNC(D1977*F1977)</f>
        <v>818745</v>
      </c>
      <c r="H1977" s="53"/>
      <c r="I1977" s="53"/>
      <c r="J1977" s="53"/>
      <c r="K1977" s="53"/>
      <c r="L1977" s="23"/>
    </row>
    <row r="1978" spans="1:12">
      <c r="A1978" s="22" t="s">
        <v>1163</v>
      </c>
      <c r="B1978" s="30"/>
      <c r="C1978" s="23" t="s">
        <v>685</v>
      </c>
      <c r="D1978" s="32">
        <v>5.6</v>
      </c>
      <c r="E1978" s="38">
        <f t="shared" si="150"/>
        <v>1195577</v>
      </c>
      <c r="F1978" s="38">
        <f>+인건비!$D$7</f>
        <v>213496</v>
      </c>
      <c r="G1978" s="38">
        <f>TRUNC(D1978*F1978)</f>
        <v>1195577</v>
      </c>
      <c r="H1978" s="53"/>
      <c r="I1978" s="53"/>
      <c r="J1978" s="53"/>
      <c r="K1978" s="53"/>
      <c r="L1978" s="23"/>
    </row>
    <row r="1979" spans="1:12">
      <c r="A1979" s="22" t="s">
        <v>1181</v>
      </c>
      <c r="B1979" s="30"/>
      <c r="C1979" s="23" t="s">
        <v>685</v>
      </c>
      <c r="D1979" s="32">
        <f>+D1978</f>
        <v>5.6</v>
      </c>
      <c r="E1979" s="38">
        <f>+G1979+I1979+K1979</f>
        <v>1334250</v>
      </c>
      <c r="F1979" s="38">
        <f>+인건비!$D$9</f>
        <v>238259</v>
      </c>
      <c r="G1979" s="38">
        <f>TRUNC(D1979*F1979)</f>
        <v>1334250</v>
      </c>
      <c r="H1979" s="53"/>
      <c r="I1979" s="53"/>
      <c r="J1979" s="53"/>
      <c r="K1979" s="53"/>
      <c r="L1979" s="23"/>
    </row>
    <row r="1980" spans="1:12" ht="17.25" customHeight="1">
      <c r="A1980" s="22" t="s">
        <v>740</v>
      </c>
      <c r="B1980" s="23"/>
      <c r="C1980" s="23" t="s">
        <v>685</v>
      </c>
      <c r="D1980" s="32">
        <v>5.6</v>
      </c>
      <c r="E1980" s="38">
        <f t="shared" si="150"/>
        <v>2126079</v>
      </c>
      <c r="F1980" s="38"/>
      <c r="G1980" s="38"/>
      <c r="H1980" s="38"/>
      <c r="I1980" s="38"/>
      <c r="J1980" s="38">
        <f>+인건비!$E$26</f>
        <v>379657</v>
      </c>
      <c r="K1980" s="38">
        <f>TRUNC(D1980*J1980)</f>
        <v>2126079</v>
      </c>
      <c r="L1980" s="23"/>
    </row>
    <row r="1981" spans="1:12" ht="17.25" customHeight="1">
      <c r="A1981" s="22" t="s">
        <v>714</v>
      </c>
      <c r="B1981" s="23"/>
      <c r="C1981" s="23" t="s">
        <v>685</v>
      </c>
      <c r="D1981" s="32">
        <v>10</v>
      </c>
      <c r="E1981" s="38">
        <f t="shared" si="150"/>
        <v>1918690</v>
      </c>
      <c r="F1981" s="38"/>
      <c r="G1981" s="38"/>
      <c r="H1981" s="38"/>
      <c r="I1981" s="38"/>
      <c r="J1981" s="38">
        <f>+인건비!$E$25</f>
        <v>191869</v>
      </c>
      <c r="K1981" s="38">
        <f>TRUNC(D1981*J1981)</f>
        <v>1918690</v>
      </c>
      <c r="L1981" s="23"/>
    </row>
    <row r="1982" spans="1:12" ht="17.25" customHeight="1">
      <c r="A1982" s="22" t="s">
        <v>1394</v>
      </c>
      <c r="B1982" s="23" t="s">
        <v>762</v>
      </c>
      <c r="C1982" s="23" t="s">
        <v>734</v>
      </c>
      <c r="D1982" s="32">
        <v>1</v>
      </c>
      <c r="E1982" s="38">
        <f t="shared" si="150"/>
        <v>32000000</v>
      </c>
      <c r="F1982" s="38"/>
      <c r="G1982" s="38"/>
      <c r="H1982" s="38">
        <f>+재료비!$K$277</f>
        <v>32000000</v>
      </c>
      <c r="I1982" s="38">
        <f>TRUNC(D1982*H1982)</f>
        <v>32000000</v>
      </c>
      <c r="J1982" s="38"/>
      <c r="K1982" s="38"/>
      <c r="L1982" s="23"/>
    </row>
    <row r="1983" spans="1:12" ht="17.25" customHeight="1">
      <c r="A1983" s="22" t="s">
        <v>1396</v>
      </c>
      <c r="B1983" s="23"/>
      <c r="C1983" s="23" t="s">
        <v>665</v>
      </c>
      <c r="D1983" s="32">
        <v>1</v>
      </c>
      <c r="E1983" s="38">
        <f t="shared" si="150"/>
        <v>3000000</v>
      </c>
      <c r="F1983" s="38"/>
      <c r="G1983" s="38"/>
      <c r="H1983" s="38">
        <f>+재료비!$K$280</f>
        <v>3000000</v>
      </c>
      <c r="I1983" s="38">
        <f>TRUNC(D1983*H1983)</f>
        <v>3000000</v>
      </c>
      <c r="J1983" s="38"/>
      <c r="K1983" s="38"/>
      <c r="L1983" s="23"/>
    </row>
    <row r="1984" spans="1:12" ht="17.25" customHeight="1">
      <c r="A1984" s="22" t="s">
        <v>1397</v>
      </c>
      <c r="B1984" s="23" t="s">
        <v>630</v>
      </c>
      <c r="C1984" s="23" t="s">
        <v>734</v>
      </c>
      <c r="D1984" s="32">
        <v>2</v>
      </c>
      <c r="E1984" s="38">
        <f t="shared" si="150"/>
        <v>3000000</v>
      </c>
      <c r="F1984" s="38"/>
      <c r="G1984" s="38"/>
      <c r="H1984" s="38">
        <f>+재료비!$K$283</f>
        <v>1500000</v>
      </c>
      <c r="I1984" s="38">
        <f>TRUNC(D1984*H1984)</f>
        <v>3000000</v>
      </c>
      <c r="J1984" s="38"/>
      <c r="K1984" s="38"/>
      <c r="L1984" s="23"/>
    </row>
    <row r="1985" spans="1:12" ht="17.25" customHeight="1">
      <c r="A1985" s="22" t="s">
        <v>1380</v>
      </c>
      <c r="B1985" s="23" t="s">
        <v>581</v>
      </c>
      <c r="C1985" s="23" t="s">
        <v>665</v>
      </c>
      <c r="D1985" s="32">
        <v>1</v>
      </c>
      <c r="E1985" s="38">
        <f t="shared" si="150"/>
        <v>4000000</v>
      </c>
      <c r="F1985" s="38"/>
      <c r="G1985" s="38"/>
      <c r="H1985" s="38">
        <f>+재료비!$K$287</f>
        <v>4000000</v>
      </c>
      <c r="I1985" s="38">
        <f>TRUNC(D1985*H1985)</f>
        <v>4000000</v>
      </c>
      <c r="J1985" s="38"/>
      <c r="K1985" s="38"/>
      <c r="L1985" s="23"/>
    </row>
    <row r="1986" spans="1:12" ht="17.25" customHeight="1">
      <c r="A1986" s="22" t="s">
        <v>668</v>
      </c>
      <c r="B1986" s="23" t="s">
        <v>1159</v>
      </c>
      <c r="C1986" s="23" t="s">
        <v>666</v>
      </c>
      <c r="D1986" s="32">
        <v>5</v>
      </c>
      <c r="E1986" s="38">
        <f t="shared" si="150"/>
        <v>2100000</v>
      </c>
      <c r="F1986" s="38"/>
      <c r="G1986" s="38"/>
      <c r="H1986" s="38">
        <f>SUM(I1982:I1985)</f>
        <v>42000000</v>
      </c>
      <c r="I1986" s="38">
        <f>TRUNC(D1986/100*H1986)</f>
        <v>2100000</v>
      </c>
      <c r="J1986" s="38"/>
      <c r="K1986" s="38"/>
      <c r="L1986" s="23"/>
    </row>
    <row r="1987" spans="1:12" ht="17.25" customHeight="1">
      <c r="A1987" s="22" t="s">
        <v>858</v>
      </c>
      <c r="B1987" s="23" t="s">
        <v>1173</v>
      </c>
      <c r="C1987" s="23" t="s">
        <v>666</v>
      </c>
      <c r="D1987" s="32">
        <v>3</v>
      </c>
      <c r="E1987" s="38">
        <f t="shared" si="150"/>
        <v>60429</v>
      </c>
      <c r="F1987" s="38"/>
      <c r="G1987" s="38"/>
      <c r="H1987" s="38"/>
      <c r="I1987" s="38"/>
      <c r="J1987" s="38">
        <f>SUM(G1977:G1978)</f>
        <v>2014322</v>
      </c>
      <c r="K1987" s="38">
        <f>TRUNC(D1987/100*J1987)</f>
        <v>60429</v>
      </c>
      <c r="L1987" s="23"/>
    </row>
    <row r="1988" spans="1:12" ht="17.25" customHeight="1">
      <c r="A1988" s="22" t="s">
        <v>1382</v>
      </c>
      <c r="B1988" s="23" t="s">
        <v>1386</v>
      </c>
      <c r="C1988" s="23" t="s">
        <v>694</v>
      </c>
      <c r="D1988" s="32">
        <v>80</v>
      </c>
      <c r="E1988" s="38">
        <f t="shared" si="150"/>
        <v>5300640</v>
      </c>
      <c r="F1988" s="38"/>
      <c r="G1988" s="38"/>
      <c r="H1988" s="38"/>
      <c r="I1988" s="38"/>
      <c r="J1988" s="38">
        <f>+기계손료!$J$57</f>
        <v>66258</v>
      </c>
      <c r="K1988" s="38">
        <f>TRUNC(D1988*J1988)</f>
        <v>5300640</v>
      </c>
      <c r="L1988" s="23"/>
    </row>
    <row r="1989" spans="1:12" ht="17.25" customHeight="1">
      <c r="A1989" s="22" t="s">
        <v>1433</v>
      </c>
      <c r="B1989" s="29" t="s">
        <v>1250</v>
      </c>
      <c r="C1989" s="23" t="s">
        <v>694</v>
      </c>
      <c r="D1989" s="32">
        <v>80</v>
      </c>
      <c r="E1989" s="38">
        <f t="shared" si="150"/>
        <v>645120</v>
      </c>
      <c r="F1989" s="38"/>
      <c r="G1989" s="38"/>
      <c r="H1989" s="38"/>
      <c r="I1989" s="38"/>
      <c r="J1989" s="38">
        <f>+기계손료!$J$62</f>
        <v>8064</v>
      </c>
      <c r="K1989" s="38">
        <f>TRUNC(D1989*J1989)</f>
        <v>645120</v>
      </c>
      <c r="L1989" s="23"/>
    </row>
    <row r="1990" spans="1:12" ht="17.25" customHeight="1">
      <c r="A1990" s="22" t="s">
        <v>1429</v>
      </c>
      <c r="B1990" s="23" t="s">
        <v>1174</v>
      </c>
      <c r="C1990" s="23" t="s">
        <v>694</v>
      </c>
      <c r="D1990" s="32">
        <v>32</v>
      </c>
      <c r="E1990" s="38">
        <f t="shared" si="150"/>
        <v>1789440</v>
      </c>
      <c r="F1990" s="38"/>
      <c r="G1990" s="38"/>
      <c r="H1990" s="38"/>
      <c r="I1990" s="38"/>
      <c r="J1990" s="38">
        <f>+기계손료!$J$61</f>
        <v>55920</v>
      </c>
      <c r="K1990" s="38">
        <f>TRUNC(D1990*J1990)</f>
        <v>1789440</v>
      </c>
      <c r="L1990" s="23"/>
    </row>
    <row r="1991" spans="1:12" ht="17.25" customHeight="1">
      <c r="A1991" s="22" t="s">
        <v>867</v>
      </c>
      <c r="B1991" s="23" t="s">
        <v>1405</v>
      </c>
      <c r="C1991" s="23" t="s">
        <v>694</v>
      </c>
      <c r="D1991" s="32">
        <v>80</v>
      </c>
      <c r="E1991" s="38">
        <f t="shared" si="150"/>
        <v>5416800</v>
      </c>
      <c r="F1991" s="38"/>
      <c r="G1991" s="38"/>
      <c r="H1991" s="38"/>
      <c r="I1991" s="38"/>
      <c r="J1991" s="38">
        <f>+기계손료!$J$50</f>
        <v>67710</v>
      </c>
      <c r="K1991" s="38">
        <f>TRUNC(D1991*J1991)</f>
        <v>5416800</v>
      </c>
      <c r="L1991" s="23"/>
    </row>
    <row r="1992" spans="1:12">
      <c r="A1992" s="22" t="s">
        <v>701</v>
      </c>
      <c r="B1992" s="23"/>
      <c r="C1992" s="23"/>
      <c r="D1992" s="32"/>
      <c r="E1992" s="38">
        <f>SUM(E1977:E1991)</f>
        <v>64705770</v>
      </c>
      <c r="F1992" s="38"/>
      <c r="G1992" s="38">
        <f>SUM(G1977:G1991)</f>
        <v>3348572</v>
      </c>
      <c r="H1992" s="38"/>
      <c r="I1992" s="38">
        <f>SUM(I1977:I1991)</f>
        <v>44100000</v>
      </c>
      <c r="J1992" s="38"/>
      <c r="K1992" s="38">
        <f>SUM(K1977:K1991)</f>
        <v>17257198</v>
      </c>
      <c r="L1992" s="29"/>
    </row>
    <row r="1993" spans="1:12">
      <c r="A1993" s="22"/>
      <c r="B1993" s="23"/>
      <c r="C1993" s="23"/>
      <c r="D1993" s="32"/>
      <c r="E1993" s="38"/>
      <c r="F1993" s="38"/>
      <c r="G1993" s="38"/>
      <c r="H1993" s="38"/>
      <c r="I1993" s="38"/>
      <c r="J1993" s="38"/>
      <c r="K1993" s="38"/>
      <c r="L1993" s="29"/>
    </row>
    <row r="1994" spans="1:12">
      <c r="A1994" s="39" t="s">
        <v>682</v>
      </c>
      <c r="B1994" s="33" t="s">
        <v>1164</v>
      </c>
      <c r="C1994" s="34"/>
      <c r="D1994" s="35">
        <f>+집계표!$G$2</f>
        <v>1.1000000000000001</v>
      </c>
      <c r="E1994" s="40">
        <f>(G1994+I1994+K1994)</f>
        <v>3683429</v>
      </c>
      <c r="F1994" s="40"/>
      <c r="G1994" s="40"/>
      <c r="H1994" s="40"/>
      <c r="I1994" s="40"/>
      <c r="J1994" s="40">
        <f>+G1992</f>
        <v>3348572</v>
      </c>
      <c r="K1994" s="40">
        <f>TRUNC(D1994*J1994)</f>
        <v>3683429</v>
      </c>
      <c r="L1994" s="23"/>
    </row>
    <row r="1995" spans="1:12">
      <c r="A1995" s="39" t="s">
        <v>670</v>
      </c>
      <c r="B1995" s="33" t="s">
        <v>425</v>
      </c>
      <c r="C1995" s="34"/>
      <c r="D1995" s="35">
        <f>+집계표!$H$2</f>
        <v>0.2</v>
      </c>
      <c r="E1995" s="40">
        <f>(G1995+I1995+K1995)</f>
        <v>1406400</v>
      </c>
      <c r="F1995" s="40"/>
      <c r="G1995" s="40"/>
      <c r="H1995" s="40"/>
      <c r="I1995" s="40"/>
      <c r="J1995" s="40">
        <f>+J1994+K1994</f>
        <v>7032001</v>
      </c>
      <c r="K1995" s="40">
        <f>TRUNC(D1995*J1995)</f>
        <v>1406400</v>
      </c>
      <c r="L1995" s="23"/>
    </row>
    <row r="1996" spans="1:12">
      <c r="A1996" s="39" t="s">
        <v>718</v>
      </c>
      <c r="B1996" s="33"/>
      <c r="C1996" s="34"/>
      <c r="D1996" s="36"/>
      <c r="E1996" s="40">
        <f>SUM(E1992:E1995)</f>
        <v>69795599</v>
      </c>
      <c r="F1996" s="40"/>
      <c r="G1996" s="40">
        <f>SUM(G1992:G1995)</f>
        <v>3348572</v>
      </c>
      <c r="H1996" s="40"/>
      <c r="I1996" s="40">
        <f>+I1992</f>
        <v>44100000</v>
      </c>
      <c r="J1996" s="40"/>
      <c r="K1996" s="40">
        <f>SUM(K1992:K1995)</f>
        <v>22347027</v>
      </c>
      <c r="L1996" s="23"/>
    </row>
    <row r="1997" spans="1:12" ht="17.25" customHeight="1">
      <c r="A1997" s="39"/>
      <c r="B1997" s="30"/>
      <c r="C1997" s="23"/>
      <c r="D1997" s="32"/>
      <c r="E1997" s="38"/>
      <c r="F1997" s="38"/>
      <c r="G1997" s="38"/>
      <c r="H1997" s="53"/>
      <c r="I1997" s="38"/>
      <c r="J1997" s="38"/>
      <c r="K1997" s="38"/>
      <c r="L1997" s="23"/>
    </row>
    <row r="1998" spans="1:12" ht="17.25" customHeight="1">
      <c r="A1998" s="41" t="s">
        <v>1640</v>
      </c>
      <c r="B1998" s="37"/>
      <c r="C1998" s="23"/>
      <c r="D1998" s="23"/>
      <c r="E1998" s="42"/>
      <c r="F1998" s="54"/>
      <c r="G1998" s="42"/>
      <c r="H1998" s="54"/>
      <c r="I1998" s="42"/>
      <c r="J1998" s="54"/>
      <c r="K1998" s="42"/>
      <c r="L1998" s="28"/>
    </row>
    <row r="1999" spans="1:12">
      <c r="A1999" s="22" t="s">
        <v>1154</v>
      </c>
      <c r="B1999" s="30"/>
      <c r="C1999" s="23" t="s">
        <v>685</v>
      </c>
      <c r="D1999" s="32">
        <v>3</v>
      </c>
      <c r="E1999" s="38">
        <f t="shared" ref="E1999:E2013" si="151">+G1999+I1999+K1999</f>
        <v>818745</v>
      </c>
      <c r="F1999" s="38">
        <f>+인건비!$D$6</f>
        <v>272915</v>
      </c>
      <c r="G1999" s="38">
        <f>TRUNC(D1999*F1999)</f>
        <v>818745</v>
      </c>
      <c r="H1999" s="53"/>
      <c r="I1999" s="53"/>
      <c r="J1999" s="53"/>
      <c r="K1999" s="53"/>
      <c r="L1999" s="23"/>
    </row>
    <row r="2000" spans="1:12">
      <c r="A2000" s="22" t="s">
        <v>1163</v>
      </c>
      <c r="B2000" s="30"/>
      <c r="C2000" s="23" t="s">
        <v>685</v>
      </c>
      <c r="D2000" s="32">
        <v>5.6</v>
      </c>
      <c r="E2000" s="38">
        <f t="shared" si="151"/>
        <v>1195577</v>
      </c>
      <c r="F2000" s="38">
        <f>+인건비!$D$7</f>
        <v>213496</v>
      </c>
      <c r="G2000" s="38">
        <f>TRUNC(D2000*F2000)</f>
        <v>1195577</v>
      </c>
      <c r="H2000" s="53"/>
      <c r="I2000" s="53"/>
      <c r="J2000" s="53"/>
      <c r="K2000" s="53"/>
      <c r="L2000" s="23"/>
    </row>
    <row r="2001" spans="1:12">
      <c r="A2001" s="22" t="s">
        <v>1181</v>
      </c>
      <c r="B2001" s="30"/>
      <c r="C2001" s="23" t="s">
        <v>685</v>
      </c>
      <c r="D2001" s="32">
        <f>+D2000</f>
        <v>5.6</v>
      </c>
      <c r="E2001" s="38">
        <f>+G2001+I2001+K2001</f>
        <v>1334250</v>
      </c>
      <c r="F2001" s="38">
        <f>+인건비!$D$9</f>
        <v>238259</v>
      </c>
      <c r="G2001" s="38">
        <f>TRUNC(D2001*F2001)</f>
        <v>1334250</v>
      </c>
      <c r="H2001" s="53"/>
      <c r="I2001" s="53"/>
      <c r="J2001" s="53"/>
      <c r="K2001" s="53"/>
      <c r="L2001" s="23"/>
    </row>
    <row r="2002" spans="1:12" ht="17.25" customHeight="1">
      <c r="A2002" s="22" t="s">
        <v>740</v>
      </c>
      <c r="B2002" s="23"/>
      <c r="C2002" s="23" t="s">
        <v>685</v>
      </c>
      <c r="D2002" s="32">
        <v>5.6</v>
      </c>
      <c r="E2002" s="38">
        <f t="shared" si="151"/>
        <v>2126079</v>
      </c>
      <c r="F2002" s="38"/>
      <c r="G2002" s="38"/>
      <c r="H2002" s="38"/>
      <c r="I2002" s="38"/>
      <c r="J2002" s="38">
        <f>+인건비!$E$26</f>
        <v>379657</v>
      </c>
      <c r="K2002" s="38">
        <f>TRUNC(D2002*J2002)</f>
        <v>2126079</v>
      </c>
      <c r="L2002" s="23"/>
    </row>
    <row r="2003" spans="1:12" ht="17.25" customHeight="1">
      <c r="A2003" s="22" t="s">
        <v>714</v>
      </c>
      <c r="B2003" s="23"/>
      <c r="C2003" s="23" t="s">
        <v>685</v>
      </c>
      <c r="D2003" s="32">
        <v>10</v>
      </c>
      <c r="E2003" s="38">
        <f t="shared" si="151"/>
        <v>1918690</v>
      </c>
      <c r="F2003" s="38"/>
      <c r="G2003" s="38"/>
      <c r="H2003" s="38"/>
      <c r="I2003" s="38"/>
      <c r="J2003" s="38">
        <f>+인건비!$E$25</f>
        <v>191869</v>
      </c>
      <c r="K2003" s="38">
        <f>TRUNC(D2003*J2003)</f>
        <v>1918690</v>
      </c>
      <c r="L2003" s="23"/>
    </row>
    <row r="2004" spans="1:12" ht="17.25" customHeight="1">
      <c r="A2004" s="22" t="s">
        <v>1394</v>
      </c>
      <c r="B2004" s="23" t="s">
        <v>1401</v>
      </c>
      <c r="C2004" s="23" t="s">
        <v>734</v>
      </c>
      <c r="D2004" s="32">
        <v>1</v>
      </c>
      <c r="E2004" s="38">
        <f t="shared" si="151"/>
        <v>94000000</v>
      </c>
      <c r="F2004" s="38"/>
      <c r="G2004" s="38"/>
      <c r="H2004" s="38">
        <f>+재료비!$K$278</f>
        <v>94000000</v>
      </c>
      <c r="I2004" s="38">
        <f>TRUNC(D2004*H2004)</f>
        <v>94000000</v>
      </c>
      <c r="J2004" s="38"/>
      <c r="K2004" s="38"/>
      <c r="L2004" s="23"/>
    </row>
    <row r="2005" spans="1:12" ht="17.25" customHeight="1">
      <c r="A2005" s="22" t="s">
        <v>1396</v>
      </c>
      <c r="B2005" s="23"/>
      <c r="C2005" s="23" t="s">
        <v>665</v>
      </c>
      <c r="D2005" s="32">
        <v>1</v>
      </c>
      <c r="E2005" s="38">
        <f t="shared" si="151"/>
        <v>3000000</v>
      </c>
      <c r="F2005" s="38"/>
      <c r="G2005" s="38"/>
      <c r="H2005" s="38">
        <f>+재료비!$K$280</f>
        <v>3000000</v>
      </c>
      <c r="I2005" s="38">
        <f>TRUNC(D2005*H2005)</f>
        <v>3000000</v>
      </c>
      <c r="J2005" s="38"/>
      <c r="K2005" s="38"/>
      <c r="L2005" s="23"/>
    </row>
    <row r="2006" spans="1:12" ht="17.25" customHeight="1">
      <c r="A2006" s="22" t="s">
        <v>1397</v>
      </c>
      <c r="B2006" s="23" t="s">
        <v>630</v>
      </c>
      <c r="C2006" s="23" t="s">
        <v>734</v>
      </c>
      <c r="D2006" s="32">
        <v>2</v>
      </c>
      <c r="E2006" s="38">
        <f t="shared" si="151"/>
        <v>3000000</v>
      </c>
      <c r="F2006" s="38"/>
      <c r="G2006" s="38"/>
      <c r="H2006" s="38">
        <f>+재료비!$K$283</f>
        <v>1500000</v>
      </c>
      <c r="I2006" s="38">
        <f>TRUNC(D2006*H2006)</f>
        <v>3000000</v>
      </c>
      <c r="J2006" s="38"/>
      <c r="K2006" s="38"/>
      <c r="L2006" s="23"/>
    </row>
    <row r="2007" spans="1:12" ht="17.25" customHeight="1">
      <c r="A2007" s="22" t="s">
        <v>1380</v>
      </c>
      <c r="B2007" s="23" t="s">
        <v>581</v>
      </c>
      <c r="C2007" s="23" t="s">
        <v>665</v>
      </c>
      <c r="D2007" s="32">
        <v>1</v>
      </c>
      <c r="E2007" s="38">
        <f t="shared" si="151"/>
        <v>4000000</v>
      </c>
      <c r="F2007" s="38"/>
      <c r="G2007" s="38"/>
      <c r="H2007" s="38">
        <f>+재료비!$K$287</f>
        <v>4000000</v>
      </c>
      <c r="I2007" s="38">
        <f>TRUNC(D2007*H2007)</f>
        <v>4000000</v>
      </c>
      <c r="J2007" s="38"/>
      <c r="K2007" s="38"/>
      <c r="L2007" s="23"/>
    </row>
    <row r="2008" spans="1:12" ht="17.25" customHeight="1">
      <c r="A2008" s="22" t="s">
        <v>668</v>
      </c>
      <c r="B2008" s="23" t="s">
        <v>1159</v>
      </c>
      <c r="C2008" s="23" t="s">
        <v>666</v>
      </c>
      <c r="D2008" s="32">
        <v>5</v>
      </c>
      <c r="E2008" s="38">
        <f t="shared" si="151"/>
        <v>5200000</v>
      </c>
      <c r="F2008" s="38"/>
      <c r="G2008" s="38"/>
      <c r="H2008" s="38">
        <f>SUM(I2004:I2007)</f>
        <v>104000000</v>
      </c>
      <c r="I2008" s="38">
        <f>TRUNC(D2008/100*H2008)</f>
        <v>5200000</v>
      </c>
      <c r="J2008" s="38"/>
      <c r="K2008" s="38"/>
      <c r="L2008" s="23"/>
    </row>
    <row r="2009" spans="1:12" ht="17.25" customHeight="1">
      <c r="A2009" s="22" t="s">
        <v>858</v>
      </c>
      <c r="B2009" s="23" t="s">
        <v>1173</v>
      </c>
      <c r="C2009" s="23" t="s">
        <v>666</v>
      </c>
      <c r="D2009" s="32">
        <v>3</v>
      </c>
      <c r="E2009" s="38">
        <f t="shared" si="151"/>
        <v>60429</v>
      </c>
      <c r="F2009" s="38"/>
      <c r="G2009" s="38"/>
      <c r="H2009" s="38"/>
      <c r="I2009" s="38"/>
      <c r="J2009" s="38">
        <f>SUM(G1999:G2000)</f>
        <v>2014322</v>
      </c>
      <c r="K2009" s="38">
        <f>TRUNC(D2009/100*J2009)</f>
        <v>60429</v>
      </c>
      <c r="L2009" s="23"/>
    </row>
    <row r="2010" spans="1:12" ht="17.25" customHeight="1">
      <c r="A2010" s="22" t="s">
        <v>1382</v>
      </c>
      <c r="B2010" s="23" t="s">
        <v>1386</v>
      </c>
      <c r="C2010" s="23" t="s">
        <v>694</v>
      </c>
      <c r="D2010" s="32">
        <v>80</v>
      </c>
      <c r="E2010" s="38">
        <f t="shared" si="151"/>
        <v>5300640</v>
      </c>
      <c r="F2010" s="38"/>
      <c r="G2010" s="38"/>
      <c r="H2010" s="38"/>
      <c r="I2010" s="38"/>
      <c r="J2010" s="38">
        <f>+기계손료!$J$57</f>
        <v>66258</v>
      </c>
      <c r="K2010" s="38">
        <f>TRUNC(D2010*J2010)</f>
        <v>5300640</v>
      </c>
      <c r="L2010" s="23"/>
    </row>
    <row r="2011" spans="1:12" ht="17.25" customHeight="1">
      <c r="A2011" s="22" t="s">
        <v>1433</v>
      </c>
      <c r="B2011" s="29" t="s">
        <v>1250</v>
      </c>
      <c r="C2011" s="23" t="s">
        <v>694</v>
      </c>
      <c r="D2011" s="32">
        <v>80</v>
      </c>
      <c r="E2011" s="38">
        <f t="shared" si="151"/>
        <v>645120</v>
      </c>
      <c r="F2011" s="38"/>
      <c r="G2011" s="38"/>
      <c r="H2011" s="38"/>
      <c r="I2011" s="38"/>
      <c r="J2011" s="38">
        <f>+기계손료!$J$62</f>
        <v>8064</v>
      </c>
      <c r="K2011" s="38">
        <f>TRUNC(D2011*J2011)</f>
        <v>645120</v>
      </c>
      <c r="L2011" s="23"/>
    </row>
    <row r="2012" spans="1:12" ht="17.25" customHeight="1">
      <c r="A2012" s="22" t="s">
        <v>1429</v>
      </c>
      <c r="B2012" s="23" t="s">
        <v>1174</v>
      </c>
      <c r="C2012" s="23" t="s">
        <v>694</v>
      </c>
      <c r="D2012" s="32">
        <v>32</v>
      </c>
      <c r="E2012" s="38">
        <f t="shared" si="151"/>
        <v>1789440</v>
      </c>
      <c r="F2012" s="38"/>
      <c r="G2012" s="38"/>
      <c r="H2012" s="38"/>
      <c r="I2012" s="38"/>
      <c r="J2012" s="38">
        <f>+기계손료!$J$61</f>
        <v>55920</v>
      </c>
      <c r="K2012" s="38">
        <f>TRUNC(D2012*J2012)</f>
        <v>1789440</v>
      </c>
      <c r="L2012" s="23"/>
    </row>
    <row r="2013" spans="1:12" ht="17.25" customHeight="1">
      <c r="A2013" s="22" t="s">
        <v>867</v>
      </c>
      <c r="B2013" s="23" t="s">
        <v>1405</v>
      </c>
      <c r="C2013" s="23" t="s">
        <v>694</v>
      </c>
      <c r="D2013" s="32">
        <v>80</v>
      </c>
      <c r="E2013" s="38">
        <f t="shared" si="151"/>
        <v>5416800</v>
      </c>
      <c r="F2013" s="38"/>
      <c r="G2013" s="38"/>
      <c r="H2013" s="38"/>
      <c r="I2013" s="38"/>
      <c r="J2013" s="38">
        <f>+기계손료!$J$50</f>
        <v>67710</v>
      </c>
      <c r="K2013" s="38">
        <f>TRUNC(D2013*J2013)</f>
        <v>5416800</v>
      </c>
      <c r="L2013" s="23"/>
    </row>
    <row r="2014" spans="1:12">
      <c r="A2014" s="22" t="s">
        <v>701</v>
      </c>
      <c r="B2014" s="23"/>
      <c r="C2014" s="23"/>
      <c r="D2014" s="32"/>
      <c r="E2014" s="38">
        <f>SUM(E1999:E2013)</f>
        <v>129805770</v>
      </c>
      <c r="F2014" s="38"/>
      <c r="G2014" s="38">
        <f>SUM(G1999:G2013)</f>
        <v>3348572</v>
      </c>
      <c r="H2014" s="38"/>
      <c r="I2014" s="38">
        <f>SUM(I1999:I2013)</f>
        <v>109200000</v>
      </c>
      <c r="J2014" s="38"/>
      <c r="K2014" s="38">
        <f>SUM(K1999:K2013)</f>
        <v>17257198</v>
      </c>
      <c r="L2014" s="29"/>
    </row>
    <row r="2015" spans="1:12">
      <c r="A2015" s="22"/>
      <c r="B2015" s="23"/>
      <c r="C2015" s="23"/>
      <c r="D2015" s="32"/>
      <c r="E2015" s="38"/>
      <c r="F2015" s="38"/>
      <c r="G2015" s="38"/>
      <c r="H2015" s="38"/>
      <c r="I2015" s="38"/>
      <c r="J2015" s="38"/>
      <c r="K2015" s="38"/>
      <c r="L2015" s="29"/>
    </row>
    <row r="2016" spans="1:12">
      <c r="A2016" s="39" t="s">
        <v>682</v>
      </c>
      <c r="B2016" s="33" t="s">
        <v>1164</v>
      </c>
      <c r="C2016" s="34"/>
      <c r="D2016" s="35">
        <f>+집계표!$G$2</f>
        <v>1.1000000000000001</v>
      </c>
      <c r="E2016" s="40">
        <f>(G2016+I2016+K2016)</f>
        <v>3683429</v>
      </c>
      <c r="F2016" s="40"/>
      <c r="G2016" s="40"/>
      <c r="H2016" s="40"/>
      <c r="I2016" s="40"/>
      <c r="J2016" s="40">
        <f>+G2014</f>
        <v>3348572</v>
      </c>
      <c r="K2016" s="40">
        <f>TRUNC(D2016*J2016)</f>
        <v>3683429</v>
      </c>
      <c r="L2016" s="23"/>
    </row>
    <row r="2017" spans="1:12">
      <c r="A2017" s="39" t="s">
        <v>670</v>
      </c>
      <c r="B2017" s="33" t="s">
        <v>425</v>
      </c>
      <c r="C2017" s="34"/>
      <c r="D2017" s="35">
        <f>+집계표!$H$2</f>
        <v>0.2</v>
      </c>
      <c r="E2017" s="40">
        <f>(G2017+I2017+K2017)</f>
        <v>1406400</v>
      </c>
      <c r="F2017" s="40"/>
      <c r="G2017" s="40"/>
      <c r="H2017" s="40"/>
      <c r="I2017" s="40"/>
      <c r="J2017" s="40">
        <f>+J2016+K2016</f>
        <v>7032001</v>
      </c>
      <c r="K2017" s="40">
        <f>TRUNC(D2017*J2017)</f>
        <v>1406400</v>
      </c>
      <c r="L2017" s="23"/>
    </row>
    <row r="2018" spans="1:12">
      <c r="A2018" s="39" t="s">
        <v>718</v>
      </c>
      <c r="B2018" s="33"/>
      <c r="C2018" s="34"/>
      <c r="D2018" s="36"/>
      <c r="E2018" s="40">
        <f>SUM(E2014:E2017)</f>
        <v>134895599</v>
      </c>
      <c r="F2018" s="40"/>
      <c r="G2018" s="40">
        <f>SUM(G2014:G2017)</f>
        <v>3348572</v>
      </c>
      <c r="H2018" s="40"/>
      <c r="I2018" s="40">
        <f>+I2014</f>
        <v>109200000</v>
      </c>
      <c r="J2018" s="40"/>
      <c r="K2018" s="40">
        <f>SUM(K2014:K2017)</f>
        <v>22347027</v>
      </c>
      <c r="L2018" s="23"/>
    </row>
    <row r="2019" spans="1:12" ht="17.25" customHeight="1">
      <c r="A2019" s="39"/>
      <c r="B2019" s="30"/>
      <c r="C2019" s="23"/>
      <c r="D2019" s="32"/>
      <c r="E2019" s="38"/>
      <c r="F2019" s="38"/>
      <c r="G2019" s="38"/>
      <c r="H2019" s="53"/>
      <c r="I2019" s="38"/>
      <c r="J2019" s="38"/>
      <c r="K2019" s="38"/>
      <c r="L2019" s="23"/>
    </row>
    <row r="2020" spans="1:12" ht="17.25" customHeight="1">
      <c r="A2020" s="41" t="s">
        <v>452</v>
      </c>
      <c r="B2020" s="37"/>
      <c r="C2020" s="23"/>
      <c r="D2020" s="23"/>
      <c r="E2020" s="42"/>
      <c r="F2020" s="54"/>
      <c r="G2020" s="42"/>
      <c r="H2020" s="54"/>
      <c r="I2020" s="42"/>
      <c r="J2020" s="54"/>
      <c r="K2020" s="42"/>
      <c r="L2020" s="28"/>
    </row>
    <row r="2021" spans="1:12">
      <c r="A2021" s="22" t="s">
        <v>1154</v>
      </c>
      <c r="B2021" s="30"/>
      <c r="C2021" s="23" t="s">
        <v>685</v>
      </c>
      <c r="D2021" s="32">
        <v>3</v>
      </c>
      <c r="E2021" s="38">
        <f t="shared" ref="E2021:E2030" si="152">+G2021+I2021+K2021</f>
        <v>818745</v>
      </c>
      <c r="F2021" s="38">
        <f>+인건비!$D$6</f>
        <v>272915</v>
      </c>
      <c r="G2021" s="38">
        <f>TRUNC(D2021*F2021)</f>
        <v>818745</v>
      </c>
      <c r="H2021" s="53"/>
      <c r="I2021" s="53"/>
      <c r="J2021" s="53"/>
      <c r="K2021" s="53"/>
      <c r="L2021" s="23"/>
    </row>
    <row r="2022" spans="1:12">
      <c r="A2022" s="22" t="s">
        <v>1163</v>
      </c>
      <c r="B2022" s="30"/>
      <c r="C2022" s="23" t="s">
        <v>685</v>
      </c>
      <c r="D2022" s="32">
        <v>5</v>
      </c>
      <c r="E2022" s="38">
        <f t="shared" si="152"/>
        <v>1067480</v>
      </c>
      <c r="F2022" s="38">
        <f>+인건비!$D$7</f>
        <v>213496</v>
      </c>
      <c r="G2022" s="38">
        <f>TRUNC(D2022*F2022)</f>
        <v>1067480</v>
      </c>
      <c r="H2022" s="53"/>
      <c r="I2022" s="53"/>
      <c r="J2022" s="53"/>
      <c r="K2022" s="53"/>
      <c r="L2022" s="23"/>
    </row>
    <row r="2023" spans="1:12">
      <c r="A2023" s="22" t="s">
        <v>1181</v>
      </c>
      <c r="B2023" s="30"/>
      <c r="C2023" s="23" t="s">
        <v>685</v>
      </c>
      <c r="D2023" s="32">
        <f>+D2022</f>
        <v>5</v>
      </c>
      <c r="E2023" s="38">
        <f>+G2023+I2023+K2023</f>
        <v>1191295</v>
      </c>
      <c r="F2023" s="38">
        <f>+인건비!$D$9</f>
        <v>238259</v>
      </c>
      <c r="G2023" s="38">
        <f>TRUNC(D2023*F2023)</f>
        <v>1191295</v>
      </c>
      <c r="H2023" s="53"/>
      <c r="I2023" s="53"/>
      <c r="J2023" s="53"/>
      <c r="K2023" s="53"/>
      <c r="L2023" s="23"/>
    </row>
    <row r="2024" spans="1:12">
      <c r="A2024" s="22" t="s">
        <v>1167</v>
      </c>
      <c r="B2024" s="30"/>
      <c r="C2024" s="23" t="s">
        <v>685</v>
      </c>
      <c r="D2024" s="32">
        <v>5</v>
      </c>
      <c r="E2024" s="38">
        <f>+G2024+I2024+K2024</f>
        <v>970145</v>
      </c>
      <c r="F2024" s="38">
        <f>+인건비!$D$10</f>
        <v>194029</v>
      </c>
      <c r="G2024" s="38">
        <f>TRUNC(D2024*F2024)</f>
        <v>970145</v>
      </c>
      <c r="H2024" s="53"/>
      <c r="I2024" s="53"/>
      <c r="J2024" s="53"/>
      <c r="K2024" s="53"/>
      <c r="L2024" s="23"/>
    </row>
    <row r="2025" spans="1:12" ht="17.25" customHeight="1">
      <c r="A2025" s="22" t="s">
        <v>1394</v>
      </c>
      <c r="B2025" s="23" t="s">
        <v>1424</v>
      </c>
      <c r="C2025" s="23" t="s">
        <v>734</v>
      </c>
      <c r="D2025" s="32">
        <v>1</v>
      </c>
      <c r="E2025" s="38">
        <f t="shared" si="152"/>
        <v>798000000</v>
      </c>
      <c r="F2025" s="38"/>
      <c r="G2025" s="38"/>
      <c r="H2025" s="38">
        <f>+재료비!$K$279</f>
        <v>798000000</v>
      </c>
      <c r="I2025" s="38">
        <f>TRUNC(D2025*H2025)</f>
        <v>798000000</v>
      </c>
      <c r="J2025" s="38"/>
      <c r="K2025" s="38"/>
      <c r="L2025" s="23"/>
    </row>
    <row r="2026" spans="1:12" ht="17.25" customHeight="1">
      <c r="A2026" s="22" t="s">
        <v>1396</v>
      </c>
      <c r="B2026" s="23"/>
      <c r="C2026" s="23" t="s">
        <v>665</v>
      </c>
      <c r="D2026" s="32">
        <v>1</v>
      </c>
      <c r="E2026" s="38">
        <f t="shared" si="152"/>
        <v>3000000</v>
      </c>
      <c r="F2026" s="38"/>
      <c r="G2026" s="38"/>
      <c r="H2026" s="38">
        <f>+재료비!$K$280</f>
        <v>3000000</v>
      </c>
      <c r="I2026" s="38">
        <f>TRUNC(D2026*H2026)</f>
        <v>3000000</v>
      </c>
      <c r="J2026" s="38"/>
      <c r="K2026" s="38"/>
      <c r="L2026" s="23"/>
    </row>
    <row r="2027" spans="1:12" ht="17.25" customHeight="1">
      <c r="A2027" s="22" t="s">
        <v>790</v>
      </c>
      <c r="B2027" s="23"/>
      <c r="C2027" s="23" t="s">
        <v>665</v>
      </c>
      <c r="D2027" s="32">
        <v>1</v>
      </c>
      <c r="E2027" s="38">
        <f>+G2027+I2027+K2027</f>
        <v>1500000</v>
      </c>
      <c r="F2027" s="38"/>
      <c r="G2027" s="38"/>
      <c r="H2027" s="38">
        <f>+재료비!$K$281</f>
        <v>1500000</v>
      </c>
      <c r="I2027" s="38">
        <f>TRUNC(D2027*H2027)</f>
        <v>1500000</v>
      </c>
      <c r="J2027" s="38"/>
      <c r="K2027" s="38"/>
      <c r="L2027" s="23"/>
    </row>
    <row r="2028" spans="1:12" ht="17.25" customHeight="1">
      <c r="A2028" s="22" t="s">
        <v>1397</v>
      </c>
      <c r="B2028" s="23" t="s">
        <v>630</v>
      </c>
      <c r="C2028" s="23" t="s">
        <v>734</v>
      </c>
      <c r="D2028" s="32">
        <v>1</v>
      </c>
      <c r="E2028" s="38">
        <f t="shared" si="152"/>
        <v>1500000</v>
      </c>
      <c r="F2028" s="38"/>
      <c r="G2028" s="38"/>
      <c r="H2028" s="38">
        <f>+재료비!$K$283</f>
        <v>1500000</v>
      </c>
      <c r="I2028" s="38">
        <f>TRUNC(D2028*H2028)</f>
        <v>1500000</v>
      </c>
      <c r="J2028" s="38"/>
      <c r="K2028" s="38"/>
      <c r="L2028" s="23"/>
    </row>
    <row r="2029" spans="1:12" ht="17.25" customHeight="1">
      <c r="A2029" s="22" t="s">
        <v>668</v>
      </c>
      <c r="B2029" s="23" t="s">
        <v>1159</v>
      </c>
      <c r="C2029" s="23" t="s">
        <v>666</v>
      </c>
      <c r="D2029" s="32">
        <v>5</v>
      </c>
      <c r="E2029" s="38">
        <f t="shared" si="152"/>
        <v>40200000</v>
      </c>
      <c r="F2029" s="38"/>
      <c r="G2029" s="38"/>
      <c r="H2029" s="38">
        <f>SUM(I2025:I2028)</f>
        <v>804000000</v>
      </c>
      <c r="I2029" s="38">
        <f>TRUNC(D2029/100*H2029)</f>
        <v>40200000</v>
      </c>
      <c r="J2029" s="38"/>
      <c r="K2029" s="38"/>
      <c r="L2029" s="23"/>
    </row>
    <row r="2030" spans="1:12" ht="17.25" customHeight="1">
      <c r="A2030" s="22" t="s">
        <v>858</v>
      </c>
      <c r="B2030" s="23" t="s">
        <v>1173</v>
      </c>
      <c r="C2030" s="23" t="s">
        <v>666</v>
      </c>
      <c r="D2030" s="32">
        <v>3</v>
      </c>
      <c r="E2030" s="38">
        <f t="shared" si="152"/>
        <v>56586</v>
      </c>
      <c r="F2030" s="38"/>
      <c r="G2030" s="38"/>
      <c r="H2030" s="38"/>
      <c r="I2030" s="38"/>
      <c r="J2030" s="38">
        <f>SUM(G2021:G2022)</f>
        <v>1886225</v>
      </c>
      <c r="K2030" s="38">
        <f>TRUNC(D2030/100*J2030)</f>
        <v>56586</v>
      </c>
      <c r="L2030" s="23"/>
    </row>
    <row r="2031" spans="1:12">
      <c r="A2031" s="22" t="s">
        <v>701</v>
      </c>
      <c r="B2031" s="23"/>
      <c r="C2031" s="23"/>
      <c r="D2031" s="32"/>
      <c r="E2031" s="38">
        <f>SUM(E2021:E2030)</f>
        <v>848304251</v>
      </c>
      <c r="F2031" s="38"/>
      <c r="G2031" s="38">
        <f>SUM(G2021:G2030)</f>
        <v>4047665</v>
      </c>
      <c r="H2031" s="38"/>
      <c r="I2031" s="38">
        <f>SUM(I2021:I2030)</f>
        <v>844200000</v>
      </c>
      <c r="J2031" s="38"/>
      <c r="K2031" s="38">
        <f>SUM(K2021:K2030)</f>
        <v>56586</v>
      </c>
      <c r="L2031" s="29"/>
    </row>
    <row r="2032" spans="1:12">
      <c r="A2032" s="22"/>
      <c r="B2032" s="23"/>
      <c r="C2032" s="23"/>
      <c r="D2032" s="32"/>
      <c r="E2032" s="38"/>
      <c r="F2032" s="38"/>
      <c r="G2032" s="38"/>
      <c r="H2032" s="38"/>
      <c r="I2032" s="38"/>
      <c r="J2032" s="38"/>
      <c r="K2032" s="38"/>
      <c r="L2032" s="29"/>
    </row>
    <row r="2033" spans="1:12">
      <c r="A2033" s="39" t="s">
        <v>682</v>
      </c>
      <c r="B2033" s="33" t="s">
        <v>1164</v>
      </c>
      <c r="C2033" s="34"/>
      <c r="D2033" s="35">
        <f>+집계표!$G$2</f>
        <v>1.1000000000000001</v>
      </c>
      <c r="E2033" s="40">
        <f>(G2033+I2033+K2033)</f>
        <v>4452431</v>
      </c>
      <c r="F2033" s="40"/>
      <c r="G2033" s="40"/>
      <c r="H2033" s="40"/>
      <c r="I2033" s="40"/>
      <c r="J2033" s="40">
        <f>+G2031</f>
        <v>4047665</v>
      </c>
      <c r="K2033" s="40">
        <f>TRUNC(D2033*J2033)</f>
        <v>4452431</v>
      </c>
      <c r="L2033" s="23"/>
    </row>
    <row r="2034" spans="1:12">
      <c r="A2034" s="39" t="s">
        <v>670</v>
      </c>
      <c r="B2034" s="33" t="s">
        <v>425</v>
      </c>
      <c r="C2034" s="34"/>
      <c r="D2034" s="35">
        <f>+집계표!$H$2</f>
        <v>0.2</v>
      </c>
      <c r="E2034" s="40">
        <f>(G2034+I2034+K2034)</f>
        <v>1700019</v>
      </c>
      <c r="F2034" s="40"/>
      <c r="G2034" s="40"/>
      <c r="H2034" s="40"/>
      <c r="I2034" s="40"/>
      <c r="J2034" s="40">
        <f>+J2033+K2033</f>
        <v>8500096</v>
      </c>
      <c r="K2034" s="40">
        <f>TRUNC(D2034*J2034)</f>
        <v>1700019</v>
      </c>
      <c r="L2034" s="23"/>
    </row>
    <row r="2035" spans="1:12">
      <c r="A2035" s="39" t="s">
        <v>718</v>
      </c>
      <c r="B2035" s="33"/>
      <c r="C2035" s="34"/>
      <c r="D2035" s="36"/>
      <c r="E2035" s="40">
        <f>SUM(E2031:E2034)</f>
        <v>854456701</v>
      </c>
      <c r="F2035" s="40"/>
      <c r="G2035" s="40">
        <f>SUM(G2031:G2034)</f>
        <v>4047665</v>
      </c>
      <c r="H2035" s="40"/>
      <c r="I2035" s="40">
        <f>+I2031</f>
        <v>844200000</v>
      </c>
      <c r="J2035" s="40"/>
      <c r="K2035" s="40">
        <f>SUM(K2031:K2034)</f>
        <v>6209036</v>
      </c>
      <c r="L2035" s="23"/>
    </row>
    <row r="2036" spans="1:12" ht="17.25" customHeight="1">
      <c r="A2036" s="39"/>
      <c r="B2036" s="30"/>
      <c r="C2036" s="23"/>
      <c r="D2036" s="32"/>
      <c r="E2036" s="38"/>
      <c r="F2036" s="38"/>
      <c r="G2036" s="38"/>
      <c r="H2036" s="53"/>
      <c r="I2036" s="38"/>
      <c r="J2036" s="38"/>
      <c r="K2036" s="38"/>
      <c r="L2036" s="23"/>
    </row>
    <row r="2037" spans="1:12">
      <c r="A2037" s="43" t="s">
        <v>628</v>
      </c>
      <c r="B2037" s="37"/>
      <c r="C2037" s="23"/>
      <c r="D2037" s="23"/>
      <c r="E2037" s="38"/>
      <c r="F2037" s="53"/>
      <c r="G2037" s="38" t="s">
        <v>662</v>
      </c>
      <c r="H2037" s="53"/>
      <c r="I2037" s="38"/>
      <c r="J2037" s="53"/>
      <c r="K2037" s="38" t="s">
        <v>662</v>
      </c>
      <c r="L2037" s="26"/>
    </row>
    <row r="2038" spans="1:12">
      <c r="A2038" s="52" t="s">
        <v>585</v>
      </c>
      <c r="B2038" s="37"/>
      <c r="C2038" s="23"/>
      <c r="D2038" s="23"/>
      <c r="E2038" s="38"/>
      <c r="F2038" s="53"/>
      <c r="G2038" s="38" t="s">
        <v>662</v>
      </c>
      <c r="H2038" s="53"/>
      <c r="I2038" s="38"/>
      <c r="J2038" s="53"/>
      <c r="K2038" s="38" t="s">
        <v>662</v>
      </c>
      <c r="L2038" s="26"/>
    </row>
    <row r="2039" spans="1:12" ht="17.25" customHeight="1">
      <c r="A2039" s="41" t="s">
        <v>1693</v>
      </c>
      <c r="B2039" s="37"/>
      <c r="C2039" s="23"/>
      <c r="D2039" s="23"/>
      <c r="E2039" s="42"/>
      <c r="F2039" s="54"/>
      <c r="G2039" s="42"/>
      <c r="H2039" s="54"/>
      <c r="I2039" s="42"/>
      <c r="J2039" s="54"/>
      <c r="K2039" s="42"/>
      <c r="L2039" s="28"/>
    </row>
    <row r="2040" spans="1:12">
      <c r="A2040" s="22" t="s">
        <v>1154</v>
      </c>
      <c r="B2040" s="30"/>
      <c r="C2040" s="23" t="s">
        <v>685</v>
      </c>
      <c r="D2040" s="31">
        <v>2.5000000000000001E-2</v>
      </c>
      <c r="E2040" s="38">
        <f>+G2040+I2040+K2040</f>
        <v>6822</v>
      </c>
      <c r="F2040" s="38">
        <f>+인건비!$D$6</f>
        <v>272915</v>
      </c>
      <c r="G2040" s="38">
        <f>TRUNC(D2040*F2040)</f>
        <v>6822</v>
      </c>
      <c r="H2040" s="53"/>
      <c r="I2040" s="53"/>
      <c r="J2040" s="53"/>
      <c r="K2040" s="53"/>
      <c r="L2040" s="23"/>
    </row>
    <row r="2041" spans="1:12">
      <c r="A2041" s="22" t="s">
        <v>1163</v>
      </c>
      <c r="B2041" s="30"/>
      <c r="C2041" s="23" t="s">
        <v>685</v>
      </c>
      <c r="D2041" s="59">
        <v>0.05</v>
      </c>
      <c r="E2041" s="38">
        <f>+G2041+I2041+K2041</f>
        <v>10674</v>
      </c>
      <c r="F2041" s="38">
        <f>+인건비!$D$7</f>
        <v>213496</v>
      </c>
      <c r="G2041" s="38">
        <f>TRUNC(D2041*F2041)</f>
        <v>10674</v>
      </c>
      <c r="H2041" s="53"/>
      <c r="I2041" s="53"/>
      <c r="J2041" s="53"/>
      <c r="K2041" s="53"/>
      <c r="L2041" s="23"/>
    </row>
    <row r="2042" spans="1:12" ht="17.25" customHeight="1">
      <c r="A2042" s="22" t="s">
        <v>1187</v>
      </c>
      <c r="B2042" s="23"/>
      <c r="C2042" s="23" t="s">
        <v>685</v>
      </c>
      <c r="D2042" s="59">
        <f>+D2041</f>
        <v>0.05</v>
      </c>
      <c r="E2042" s="38">
        <f>+G2042+I2042+K2042</f>
        <v>10711</v>
      </c>
      <c r="F2042" s="38"/>
      <c r="G2042" s="38"/>
      <c r="H2042" s="38"/>
      <c r="I2042" s="38"/>
      <c r="J2042" s="38">
        <f>+인건비!$E$18</f>
        <v>214222</v>
      </c>
      <c r="K2042" s="38">
        <f>TRUNC(D2042*J2042)</f>
        <v>10711</v>
      </c>
      <c r="L2042" s="23"/>
    </row>
    <row r="2043" spans="1:12" ht="25.5" customHeight="1">
      <c r="A2043" s="22" t="s">
        <v>1432</v>
      </c>
      <c r="B2043" s="44" t="s">
        <v>648</v>
      </c>
      <c r="C2043" s="23" t="s">
        <v>692</v>
      </c>
      <c r="D2043" s="59">
        <v>0.05</v>
      </c>
      <c r="E2043" s="38">
        <f>+G2043+I2043+K2043</f>
        <v>160</v>
      </c>
      <c r="F2043" s="38"/>
      <c r="G2043" s="38"/>
      <c r="H2043" s="38"/>
      <c r="I2043" s="38"/>
      <c r="J2043" s="38">
        <f>+기계손료!$J$98</f>
        <v>3208</v>
      </c>
      <c r="K2043" s="38">
        <f>TRUNC(D2043*J2043)</f>
        <v>160</v>
      </c>
      <c r="L2043" s="23"/>
    </row>
    <row r="2044" spans="1:12">
      <c r="A2044" s="22" t="s">
        <v>701</v>
      </c>
      <c r="B2044" s="23"/>
      <c r="C2044" s="23"/>
      <c r="D2044" s="32"/>
      <c r="E2044" s="38">
        <f>SUM(E2040:E2043)</f>
        <v>28367</v>
      </c>
      <c r="F2044" s="38"/>
      <c r="G2044" s="38">
        <f>SUM(G2040:G2043)</f>
        <v>17496</v>
      </c>
      <c r="H2044" s="38"/>
      <c r="I2044" s="38"/>
      <c r="J2044" s="38"/>
      <c r="K2044" s="38">
        <f>SUM(K2040:K2043)</f>
        <v>10871</v>
      </c>
      <c r="L2044" s="29"/>
    </row>
    <row r="2045" spans="1:12">
      <c r="A2045" s="22"/>
      <c r="B2045" s="23"/>
      <c r="C2045" s="23"/>
      <c r="D2045" s="32"/>
      <c r="E2045" s="38"/>
      <c r="F2045" s="38"/>
      <c r="G2045" s="38"/>
      <c r="H2045" s="38"/>
      <c r="I2045" s="38"/>
      <c r="J2045" s="38"/>
      <c r="K2045" s="38"/>
      <c r="L2045" s="29"/>
    </row>
    <row r="2046" spans="1:12">
      <c r="A2046" s="39" t="s">
        <v>682</v>
      </c>
      <c r="B2046" s="33" t="s">
        <v>1164</v>
      </c>
      <c r="C2046" s="34"/>
      <c r="D2046" s="35">
        <f>+집계표!$G$2</f>
        <v>1.1000000000000001</v>
      </c>
      <c r="E2046" s="40">
        <f>(G2046+I2046+K2046)</f>
        <v>19245</v>
      </c>
      <c r="F2046" s="40"/>
      <c r="G2046" s="40"/>
      <c r="H2046" s="40"/>
      <c r="I2046" s="40"/>
      <c r="J2046" s="40">
        <f>+G2044</f>
        <v>17496</v>
      </c>
      <c r="K2046" s="40">
        <f>TRUNC(D2046*J2046)</f>
        <v>19245</v>
      </c>
      <c r="L2046" s="23"/>
    </row>
    <row r="2047" spans="1:12">
      <c r="A2047" s="39" t="s">
        <v>670</v>
      </c>
      <c r="B2047" s="33" t="s">
        <v>425</v>
      </c>
      <c r="C2047" s="34"/>
      <c r="D2047" s="35">
        <f>+집계표!$H$2</f>
        <v>0.2</v>
      </c>
      <c r="E2047" s="40">
        <f>(G2047+I2047+K2047)</f>
        <v>7348</v>
      </c>
      <c r="F2047" s="40"/>
      <c r="G2047" s="40"/>
      <c r="H2047" s="40"/>
      <c r="I2047" s="40"/>
      <c r="J2047" s="40">
        <f>+J2046+K2046</f>
        <v>36741</v>
      </c>
      <c r="K2047" s="40">
        <f>TRUNC(D2047*J2047)</f>
        <v>7348</v>
      </c>
      <c r="L2047" s="23"/>
    </row>
    <row r="2048" spans="1:12">
      <c r="A2048" s="39" t="s">
        <v>718</v>
      </c>
      <c r="B2048" s="33"/>
      <c r="C2048" s="34"/>
      <c r="D2048" s="36"/>
      <c r="E2048" s="40">
        <f>SUM(E2044:E2047)</f>
        <v>54960</v>
      </c>
      <c r="F2048" s="40"/>
      <c r="G2048" s="40">
        <f>SUM(G2044:G2047)</f>
        <v>17496</v>
      </c>
      <c r="H2048" s="40"/>
      <c r="I2048" s="40"/>
      <c r="J2048" s="40"/>
      <c r="K2048" s="40">
        <f>SUM(K2044:K2047)</f>
        <v>37464</v>
      </c>
      <c r="L2048" s="23"/>
    </row>
    <row r="2049" spans="1:12" ht="17.25" customHeight="1">
      <c r="A2049" s="39"/>
      <c r="B2049" s="30"/>
      <c r="C2049" s="23"/>
      <c r="D2049" s="32"/>
      <c r="E2049" s="38"/>
      <c r="F2049" s="38"/>
      <c r="G2049" s="38"/>
      <c r="H2049" s="53"/>
      <c r="I2049" s="38"/>
      <c r="J2049" s="38"/>
      <c r="K2049" s="38"/>
      <c r="L2049" s="23"/>
    </row>
    <row r="2050" spans="1:12" ht="17.25" customHeight="1">
      <c r="A2050" s="41" t="s">
        <v>1719</v>
      </c>
      <c r="B2050" s="37"/>
      <c r="C2050" s="23"/>
      <c r="D2050" s="23"/>
      <c r="E2050" s="42"/>
      <c r="F2050" s="54"/>
      <c r="G2050" s="42"/>
      <c r="H2050" s="54"/>
      <c r="I2050" s="42"/>
      <c r="J2050" s="54"/>
      <c r="K2050" s="42"/>
      <c r="L2050" s="28"/>
    </row>
    <row r="2051" spans="1:12">
      <c r="A2051" s="22" t="s">
        <v>1154</v>
      </c>
      <c r="B2051" s="30"/>
      <c r="C2051" s="23" t="s">
        <v>685</v>
      </c>
      <c r="D2051" s="31">
        <v>3.1E-2</v>
      </c>
      <c r="E2051" s="38">
        <f>+G2051+I2051+K2051</f>
        <v>8460</v>
      </c>
      <c r="F2051" s="38">
        <f>+인건비!$D$6</f>
        <v>272915</v>
      </c>
      <c r="G2051" s="38">
        <f>TRUNC(D2051*F2051)</f>
        <v>8460</v>
      </c>
      <c r="H2051" s="53"/>
      <c r="I2051" s="53"/>
      <c r="J2051" s="53"/>
      <c r="K2051" s="53"/>
      <c r="L2051" s="23"/>
    </row>
    <row r="2052" spans="1:12">
      <c r="A2052" s="22" t="s">
        <v>1163</v>
      </c>
      <c r="B2052" s="30"/>
      <c r="C2052" s="23" t="s">
        <v>685</v>
      </c>
      <c r="D2052" s="31">
        <v>6.3E-2</v>
      </c>
      <c r="E2052" s="38">
        <f>+G2052+I2052+K2052</f>
        <v>13450</v>
      </c>
      <c r="F2052" s="38">
        <f>+인건비!$D$7</f>
        <v>213496</v>
      </c>
      <c r="G2052" s="38">
        <f>TRUNC(D2052*F2052)</f>
        <v>13450</v>
      </c>
      <c r="H2052" s="53"/>
      <c r="I2052" s="53"/>
      <c r="J2052" s="53"/>
      <c r="K2052" s="53"/>
      <c r="L2052" s="23"/>
    </row>
    <row r="2053" spans="1:12" ht="17.25" customHeight="1">
      <c r="A2053" s="22" t="s">
        <v>1187</v>
      </c>
      <c r="B2053" s="23"/>
      <c r="C2053" s="23" t="s">
        <v>685</v>
      </c>
      <c r="D2053" s="31">
        <f>+D2052</f>
        <v>6.3E-2</v>
      </c>
      <c r="E2053" s="38">
        <f>+G2053+I2053+K2053</f>
        <v>13495</v>
      </c>
      <c r="F2053" s="38"/>
      <c r="G2053" s="38"/>
      <c r="H2053" s="38"/>
      <c r="I2053" s="38"/>
      <c r="J2053" s="38">
        <f>+인건비!$E$18</f>
        <v>214222</v>
      </c>
      <c r="K2053" s="38">
        <f>TRUNC(D2053*J2053)</f>
        <v>13495</v>
      </c>
      <c r="L2053" s="23"/>
    </row>
    <row r="2054" spans="1:12" ht="24.75" customHeight="1">
      <c r="A2054" s="22" t="s">
        <v>1432</v>
      </c>
      <c r="B2054" s="44" t="s">
        <v>648</v>
      </c>
      <c r="C2054" s="23" t="s">
        <v>692</v>
      </c>
      <c r="D2054" s="31">
        <v>6.3E-2</v>
      </c>
      <c r="E2054" s="38">
        <f>+G2054+I2054+K2054</f>
        <v>202</v>
      </c>
      <c r="F2054" s="38"/>
      <c r="G2054" s="38"/>
      <c r="H2054" s="38"/>
      <c r="I2054" s="38"/>
      <c r="J2054" s="38">
        <f>+기계손료!$J$98</f>
        <v>3208</v>
      </c>
      <c r="K2054" s="38">
        <f>TRUNC(D2054*J2054)</f>
        <v>202</v>
      </c>
      <c r="L2054" s="23"/>
    </row>
    <row r="2055" spans="1:12">
      <c r="A2055" s="22" t="s">
        <v>701</v>
      </c>
      <c r="B2055" s="23"/>
      <c r="C2055" s="23"/>
      <c r="D2055" s="32"/>
      <c r="E2055" s="38">
        <f>SUM(E2051:E2054)</f>
        <v>35607</v>
      </c>
      <c r="F2055" s="38"/>
      <c r="G2055" s="38">
        <f>SUM(G2051:G2054)</f>
        <v>21910</v>
      </c>
      <c r="H2055" s="38"/>
      <c r="I2055" s="38"/>
      <c r="J2055" s="38"/>
      <c r="K2055" s="38">
        <f>SUM(K2051:K2054)</f>
        <v>13697</v>
      </c>
      <c r="L2055" s="29"/>
    </row>
    <row r="2056" spans="1:12">
      <c r="A2056" s="22"/>
      <c r="B2056" s="23"/>
      <c r="C2056" s="23"/>
      <c r="D2056" s="32"/>
      <c r="E2056" s="38"/>
      <c r="F2056" s="38"/>
      <c r="G2056" s="38"/>
      <c r="H2056" s="38"/>
      <c r="I2056" s="38"/>
      <c r="J2056" s="38"/>
      <c r="K2056" s="38"/>
      <c r="L2056" s="29"/>
    </row>
    <row r="2057" spans="1:12">
      <c r="A2057" s="39" t="s">
        <v>682</v>
      </c>
      <c r="B2057" s="33" t="s">
        <v>1164</v>
      </c>
      <c r="C2057" s="34"/>
      <c r="D2057" s="35">
        <f>+집계표!$G$2</f>
        <v>1.1000000000000001</v>
      </c>
      <c r="E2057" s="40">
        <f>(G2057+I2057+K2057)</f>
        <v>24101</v>
      </c>
      <c r="F2057" s="40"/>
      <c r="G2057" s="40"/>
      <c r="H2057" s="40"/>
      <c r="I2057" s="40"/>
      <c r="J2057" s="40">
        <f>+G2055</f>
        <v>21910</v>
      </c>
      <c r="K2057" s="40">
        <f>TRUNC(D2057*J2057)</f>
        <v>24101</v>
      </c>
      <c r="L2057" s="23"/>
    </row>
    <row r="2058" spans="1:12">
      <c r="A2058" s="39" t="s">
        <v>670</v>
      </c>
      <c r="B2058" s="33" t="s">
        <v>425</v>
      </c>
      <c r="C2058" s="34"/>
      <c r="D2058" s="35">
        <f>+집계표!$H$2</f>
        <v>0.2</v>
      </c>
      <c r="E2058" s="40">
        <f>(G2058+I2058+K2058)</f>
        <v>9202</v>
      </c>
      <c r="F2058" s="40"/>
      <c r="G2058" s="40"/>
      <c r="H2058" s="40"/>
      <c r="I2058" s="40"/>
      <c r="J2058" s="40">
        <f>+J2057+K2057</f>
        <v>46011</v>
      </c>
      <c r="K2058" s="40">
        <f>TRUNC(D2058*J2058)</f>
        <v>9202</v>
      </c>
      <c r="L2058" s="23"/>
    </row>
    <row r="2059" spans="1:12">
      <c r="A2059" s="39" t="s">
        <v>718</v>
      </c>
      <c r="B2059" s="33"/>
      <c r="C2059" s="34"/>
      <c r="D2059" s="36"/>
      <c r="E2059" s="40">
        <f>SUM(E2055:E2058)</f>
        <v>68910</v>
      </c>
      <c r="F2059" s="40"/>
      <c r="G2059" s="40">
        <f>SUM(G2055:G2058)</f>
        <v>21910</v>
      </c>
      <c r="H2059" s="40"/>
      <c r="I2059" s="40"/>
      <c r="J2059" s="40"/>
      <c r="K2059" s="40">
        <f>SUM(K2055:K2058)</f>
        <v>47000</v>
      </c>
      <c r="L2059" s="23"/>
    </row>
    <row r="2060" spans="1:12" ht="17.25" customHeight="1">
      <c r="A2060" s="39"/>
      <c r="B2060" s="30"/>
      <c r="C2060" s="23"/>
      <c r="D2060" s="32"/>
      <c r="E2060" s="38"/>
      <c r="F2060" s="38"/>
      <c r="G2060" s="38"/>
      <c r="H2060" s="53"/>
      <c r="I2060" s="38"/>
      <c r="J2060" s="38"/>
      <c r="K2060" s="38"/>
      <c r="L2060" s="23"/>
    </row>
    <row r="2061" spans="1:12" ht="17.25" customHeight="1">
      <c r="A2061" s="41" t="s">
        <v>1715</v>
      </c>
      <c r="B2061" s="37"/>
      <c r="C2061" s="23"/>
      <c r="D2061" s="23"/>
      <c r="E2061" s="42"/>
      <c r="F2061" s="54"/>
      <c r="G2061" s="42"/>
      <c r="H2061" s="54"/>
      <c r="I2061" s="42"/>
      <c r="J2061" s="54"/>
      <c r="K2061" s="42"/>
      <c r="L2061" s="28"/>
    </row>
    <row r="2062" spans="1:12">
      <c r="A2062" s="22" t="s">
        <v>1154</v>
      </c>
      <c r="B2062" s="30"/>
      <c r="C2062" s="23" t="s">
        <v>685</v>
      </c>
      <c r="D2062" s="31">
        <v>3.5999999999999997E-2</v>
      </c>
      <c r="E2062" s="38">
        <f>+G2062+I2062+K2062</f>
        <v>9824</v>
      </c>
      <c r="F2062" s="38">
        <f>+인건비!$D$6</f>
        <v>272915</v>
      </c>
      <c r="G2062" s="38">
        <f>TRUNC(D2062*F2062)</f>
        <v>9824</v>
      </c>
      <c r="H2062" s="53"/>
      <c r="I2062" s="53"/>
      <c r="J2062" s="53"/>
      <c r="K2062" s="53"/>
      <c r="L2062" s="23"/>
    </row>
    <row r="2063" spans="1:12">
      <c r="A2063" s="22" t="s">
        <v>1163</v>
      </c>
      <c r="B2063" s="30"/>
      <c r="C2063" s="23" t="s">
        <v>685</v>
      </c>
      <c r="D2063" s="31">
        <v>7.0999999999999994E-2</v>
      </c>
      <c r="E2063" s="38">
        <f>+G2063+I2063+K2063</f>
        <v>15158</v>
      </c>
      <c r="F2063" s="38">
        <f>+인건비!$D$7</f>
        <v>213496</v>
      </c>
      <c r="G2063" s="38">
        <f>TRUNC(D2063*F2063)</f>
        <v>15158</v>
      </c>
      <c r="H2063" s="53"/>
      <c r="I2063" s="53"/>
      <c r="J2063" s="53"/>
      <c r="K2063" s="53"/>
      <c r="L2063" s="23"/>
    </row>
    <row r="2064" spans="1:12" ht="17.25" customHeight="1">
      <c r="A2064" s="22" t="s">
        <v>1187</v>
      </c>
      <c r="B2064" s="23"/>
      <c r="C2064" s="23" t="s">
        <v>685</v>
      </c>
      <c r="D2064" s="31">
        <f>+D2063</f>
        <v>7.0999999999999994E-2</v>
      </c>
      <c r="E2064" s="38">
        <f>+G2064+I2064+K2064</f>
        <v>15209</v>
      </c>
      <c r="F2064" s="38"/>
      <c r="G2064" s="38"/>
      <c r="H2064" s="38"/>
      <c r="I2064" s="38"/>
      <c r="J2064" s="38">
        <f>+인건비!$E$18</f>
        <v>214222</v>
      </c>
      <c r="K2064" s="38">
        <f>TRUNC(D2064*J2064)</f>
        <v>15209</v>
      </c>
      <c r="L2064" s="23"/>
    </row>
    <row r="2065" spans="1:12" ht="27" customHeight="1">
      <c r="A2065" s="22" t="s">
        <v>1432</v>
      </c>
      <c r="B2065" s="44" t="s">
        <v>648</v>
      </c>
      <c r="C2065" s="23" t="s">
        <v>692</v>
      </c>
      <c r="D2065" s="31">
        <v>7.0999999999999994E-2</v>
      </c>
      <c r="E2065" s="38">
        <f>+G2065+I2065+K2065</f>
        <v>227</v>
      </c>
      <c r="F2065" s="38"/>
      <c r="G2065" s="38"/>
      <c r="H2065" s="38"/>
      <c r="I2065" s="38"/>
      <c r="J2065" s="38">
        <f>+기계손료!$J$98</f>
        <v>3208</v>
      </c>
      <c r="K2065" s="38">
        <f>TRUNC(D2065*J2065)</f>
        <v>227</v>
      </c>
      <c r="L2065" s="23"/>
    </row>
    <row r="2066" spans="1:12">
      <c r="A2066" s="22" t="s">
        <v>701</v>
      </c>
      <c r="B2066" s="23"/>
      <c r="C2066" s="23"/>
      <c r="D2066" s="32"/>
      <c r="E2066" s="38">
        <f>SUM(E2062:E2065)</f>
        <v>40418</v>
      </c>
      <c r="F2066" s="38"/>
      <c r="G2066" s="38">
        <f>SUM(G2062:G2065)</f>
        <v>24982</v>
      </c>
      <c r="H2066" s="38"/>
      <c r="I2066" s="38"/>
      <c r="J2066" s="38"/>
      <c r="K2066" s="38">
        <f>SUM(K2062:K2065)</f>
        <v>15436</v>
      </c>
      <c r="L2066" s="29"/>
    </row>
    <row r="2067" spans="1:12">
      <c r="A2067" s="22"/>
      <c r="B2067" s="23"/>
      <c r="C2067" s="23"/>
      <c r="D2067" s="32"/>
      <c r="E2067" s="38"/>
      <c r="F2067" s="38"/>
      <c r="G2067" s="38"/>
      <c r="H2067" s="38"/>
      <c r="I2067" s="38"/>
      <c r="J2067" s="38"/>
      <c r="K2067" s="38"/>
      <c r="L2067" s="29"/>
    </row>
    <row r="2068" spans="1:12">
      <c r="A2068" s="39" t="s">
        <v>682</v>
      </c>
      <c r="B2068" s="33" t="s">
        <v>1164</v>
      </c>
      <c r="C2068" s="34"/>
      <c r="D2068" s="35">
        <f>+집계표!$G$2</f>
        <v>1.1000000000000001</v>
      </c>
      <c r="E2068" s="40">
        <f>(G2068+I2068+K2068)</f>
        <v>27480</v>
      </c>
      <c r="F2068" s="40"/>
      <c r="G2068" s="40"/>
      <c r="H2068" s="40"/>
      <c r="I2068" s="40"/>
      <c r="J2068" s="40">
        <f>+G2066</f>
        <v>24982</v>
      </c>
      <c r="K2068" s="40">
        <f>TRUNC(D2068*J2068)</f>
        <v>27480</v>
      </c>
      <c r="L2068" s="23"/>
    </row>
    <row r="2069" spans="1:12">
      <c r="A2069" s="39" t="s">
        <v>670</v>
      </c>
      <c r="B2069" s="33" t="s">
        <v>425</v>
      </c>
      <c r="C2069" s="34"/>
      <c r="D2069" s="35">
        <f>+집계표!$H$2</f>
        <v>0.2</v>
      </c>
      <c r="E2069" s="40">
        <f>(G2069+I2069+K2069)</f>
        <v>10492</v>
      </c>
      <c r="F2069" s="40"/>
      <c r="G2069" s="40"/>
      <c r="H2069" s="40"/>
      <c r="I2069" s="40"/>
      <c r="J2069" s="40">
        <f>+J2068+K2068</f>
        <v>52462</v>
      </c>
      <c r="K2069" s="40">
        <f>TRUNC(D2069*J2069)</f>
        <v>10492</v>
      </c>
      <c r="L2069" s="23"/>
    </row>
    <row r="2070" spans="1:12">
      <c r="A2070" s="39" t="s">
        <v>718</v>
      </c>
      <c r="B2070" s="33"/>
      <c r="C2070" s="34"/>
      <c r="D2070" s="36"/>
      <c r="E2070" s="40">
        <f>SUM(E2066:E2069)</f>
        <v>78390</v>
      </c>
      <c r="F2070" s="40"/>
      <c r="G2070" s="40">
        <f>SUM(G2066:G2069)</f>
        <v>24982</v>
      </c>
      <c r="H2070" s="40"/>
      <c r="I2070" s="40"/>
      <c r="J2070" s="40"/>
      <c r="K2070" s="40">
        <f>SUM(K2066:K2069)</f>
        <v>53408</v>
      </c>
      <c r="L2070" s="23"/>
    </row>
    <row r="2071" spans="1:12" ht="17.25" customHeight="1">
      <c r="A2071" s="39"/>
      <c r="B2071" s="30"/>
      <c r="C2071" s="23"/>
      <c r="D2071" s="32"/>
      <c r="E2071" s="38"/>
      <c r="F2071" s="38"/>
      <c r="G2071" s="38"/>
      <c r="H2071" s="53"/>
      <c r="I2071" s="38"/>
      <c r="J2071" s="38"/>
      <c r="K2071" s="38"/>
      <c r="L2071" s="23"/>
    </row>
    <row r="2072" spans="1:12" ht="17.25" customHeight="1">
      <c r="A2072" s="41" t="s">
        <v>1699</v>
      </c>
      <c r="B2072" s="37"/>
      <c r="C2072" s="23"/>
      <c r="D2072" s="23"/>
      <c r="E2072" s="42"/>
      <c r="F2072" s="54"/>
      <c r="G2072" s="42"/>
      <c r="H2072" s="54"/>
      <c r="I2072" s="42"/>
      <c r="J2072" s="54"/>
      <c r="K2072" s="42"/>
      <c r="L2072" s="28"/>
    </row>
    <row r="2073" spans="1:12">
      <c r="A2073" s="22" t="s">
        <v>1154</v>
      </c>
      <c r="B2073" s="30"/>
      <c r="C2073" s="23" t="s">
        <v>685</v>
      </c>
      <c r="D2073" s="31">
        <v>4.2000000000000003E-2</v>
      </c>
      <c r="E2073" s="38">
        <f>+G2073+I2073+K2073</f>
        <v>11462</v>
      </c>
      <c r="F2073" s="38">
        <f>+인건비!$D$6</f>
        <v>272915</v>
      </c>
      <c r="G2073" s="38">
        <f>TRUNC(D2073*F2073)</f>
        <v>11462</v>
      </c>
      <c r="H2073" s="53"/>
      <c r="I2073" s="53"/>
      <c r="J2073" s="53"/>
      <c r="K2073" s="53"/>
      <c r="L2073" s="23"/>
    </row>
    <row r="2074" spans="1:12">
      <c r="A2074" s="22" t="s">
        <v>1163</v>
      </c>
      <c r="B2074" s="30"/>
      <c r="C2074" s="23" t="s">
        <v>685</v>
      </c>
      <c r="D2074" s="31">
        <v>8.3000000000000004E-2</v>
      </c>
      <c r="E2074" s="38">
        <f>+G2074+I2074+K2074</f>
        <v>17720</v>
      </c>
      <c r="F2074" s="38">
        <f>+인건비!$D$7</f>
        <v>213496</v>
      </c>
      <c r="G2074" s="38">
        <f>TRUNC(D2074*F2074)</f>
        <v>17720</v>
      </c>
      <c r="H2074" s="53"/>
      <c r="I2074" s="53"/>
      <c r="J2074" s="53"/>
      <c r="K2074" s="53"/>
      <c r="L2074" s="23"/>
    </row>
    <row r="2075" spans="1:12" ht="17.25" customHeight="1">
      <c r="A2075" s="22" t="s">
        <v>1187</v>
      </c>
      <c r="B2075" s="23"/>
      <c r="C2075" s="23" t="s">
        <v>685</v>
      </c>
      <c r="D2075" s="31">
        <f>+D2074</f>
        <v>8.3000000000000004E-2</v>
      </c>
      <c r="E2075" s="38">
        <f>+G2075+I2075+K2075</f>
        <v>17780</v>
      </c>
      <c r="F2075" s="38"/>
      <c r="G2075" s="38"/>
      <c r="H2075" s="38"/>
      <c r="I2075" s="38"/>
      <c r="J2075" s="38">
        <f>+인건비!$E$18</f>
        <v>214222</v>
      </c>
      <c r="K2075" s="38">
        <f>TRUNC(D2075*J2075)</f>
        <v>17780</v>
      </c>
      <c r="L2075" s="23"/>
    </row>
    <row r="2076" spans="1:12" ht="24.75" customHeight="1">
      <c r="A2076" s="22" t="s">
        <v>1432</v>
      </c>
      <c r="B2076" s="44" t="s">
        <v>648</v>
      </c>
      <c r="C2076" s="23" t="s">
        <v>692</v>
      </c>
      <c r="D2076" s="31">
        <v>8.3000000000000004E-2</v>
      </c>
      <c r="E2076" s="38">
        <f>+G2076+I2076+K2076</f>
        <v>266</v>
      </c>
      <c r="F2076" s="38"/>
      <c r="G2076" s="38"/>
      <c r="H2076" s="38"/>
      <c r="I2076" s="38"/>
      <c r="J2076" s="38">
        <f>+기계손료!$J$98</f>
        <v>3208</v>
      </c>
      <c r="K2076" s="38">
        <f>TRUNC(D2076*J2076)</f>
        <v>266</v>
      </c>
      <c r="L2076" s="23"/>
    </row>
    <row r="2077" spans="1:12">
      <c r="A2077" s="22" t="s">
        <v>701</v>
      </c>
      <c r="B2077" s="23"/>
      <c r="C2077" s="23"/>
      <c r="D2077" s="32"/>
      <c r="E2077" s="38">
        <f>SUM(E2073:E2076)</f>
        <v>47228</v>
      </c>
      <c r="F2077" s="38"/>
      <c r="G2077" s="38">
        <f>SUM(G2073:G2076)</f>
        <v>29182</v>
      </c>
      <c r="H2077" s="38"/>
      <c r="I2077" s="38"/>
      <c r="J2077" s="38"/>
      <c r="K2077" s="38">
        <f>SUM(K2073:K2076)</f>
        <v>18046</v>
      </c>
      <c r="L2077" s="29"/>
    </row>
    <row r="2078" spans="1:12">
      <c r="A2078" s="22"/>
      <c r="B2078" s="23"/>
      <c r="C2078" s="23"/>
      <c r="D2078" s="32"/>
      <c r="E2078" s="38"/>
      <c r="F2078" s="38"/>
      <c r="G2078" s="38"/>
      <c r="H2078" s="38"/>
      <c r="I2078" s="38"/>
      <c r="J2078" s="38"/>
      <c r="K2078" s="38"/>
      <c r="L2078" s="29"/>
    </row>
    <row r="2079" spans="1:12">
      <c r="A2079" s="39" t="s">
        <v>682</v>
      </c>
      <c r="B2079" s="33" t="s">
        <v>1164</v>
      </c>
      <c r="C2079" s="34"/>
      <c r="D2079" s="35">
        <f>+집계표!$G$2</f>
        <v>1.1000000000000001</v>
      </c>
      <c r="E2079" s="40">
        <f>(G2079+I2079+K2079)</f>
        <v>32100</v>
      </c>
      <c r="F2079" s="40"/>
      <c r="G2079" s="40"/>
      <c r="H2079" s="40"/>
      <c r="I2079" s="40"/>
      <c r="J2079" s="40">
        <f>+G2077</f>
        <v>29182</v>
      </c>
      <c r="K2079" s="40">
        <f>TRUNC(D2079*J2079)</f>
        <v>32100</v>
      </c>
      <c r="L2079" s="23"/>
    </row>
    <row r="2080" spans="1:12">
      <c r="A2080" s="39" t="s">
        <v>670</v>
      </c>
      <c r="B2080" s="33" t="s">
        <v>425</v>
      </c>
      <c r="C2080" s="34"/>
      <c r="D2080" s="35">
        <f>+집계표!$H$2</f>
        <v>0.2</v>
      </c>
      <c r="E2080" s="40">
        <f>(G2080+I2080+K2080)</f>
        <v>12256</v>
      </c>
      <c r="F2080" s="40"/>
      <c r="G2080" s="40"/>
      <c r="H2080" s="40"/>
      <c r="I2080" s="40"/>
      <c r="J2080" s="40">
        <f>+J2079+K2079</f>
        <v>61282</v>
      </c>
      <c r="K2080" s="40">
        <f>TRUNC(D2080*J2080)</f>
        <v>12256</v>
      </c>
      <c r="L2080" s="23"/>
    </row>
    <row r="2081" spans="1:12">
      <c r="A2081" s="39" t="s">
        <v>718</v>
      </c>
      <c r="B2081" s="33"/>
      <c r="C2081" s="34"/>
      <c r="D2081" s="36"/>
      <c r="E2081" s="40">
        <f>SUM(E2077:E2080)</f>
        <v>91584</v>
      </c>
      <c r="F2081" s="40"/>
      <c r="G2081" s="40">
        <f>SUM(G2077:G2080)</f>
        <v>29182</v>
      </c>
      <c r="H2081" s="40"/>
      <c r="I2081" s="40"/>
      <c r="J2081" s="40"/>
      <c r="K2081" s="40">
        <f>SUM(K2077:K2080)</f>
        <v>62402</v>
      </c>
      <c r="L2081" s="23"/>
    </row>
    <row r="2082" spans="1:12" ht="17.25" customHeight="1">
      <c r="A2082" s="39"/>
      <c r="B2082" s="30"/>
      <c r="C2082" s="23"/>
      <c r="D2082" s="32"/>
      <c r="E2082" s="38"/>
      <c r="F2082" s="38"/>
      <c r="G2082" s="38"/>
      <c r="H2082" s="53"/>
      <c r="I2082" s="38"/>
      <c r="J2082" s="38"/>
      <c r="K2082" s="38"/>
      <c r="L2082" s="23"/>
    </row>
    <row r="2083" spans="1:12" ht="17.25" customHeight="1">
      <c r="A2083" s="41" t="s">
        <v>1720</v>
      </c>
      <c r="B2083" s="37"/>
      <c r="C2083" s="23"/>
      <c r="D2083" s="23"/>
      <c r="E2083" s="42"/>
      <c r="F2083" s="54"/>
      <c r="G2083" s="42"/>
      <c r="H2083" s="54"/>
      <c r="I2083" s="42"/>
      <c r="J2083" s="54"/>
      <c r="K2083" s="42"/>
      <c r="L2083" s="28"/>
    </row>
    <row r="2084" spans="1:12">
      <c r="A2084" s="22" t="s">
        <v>1154</v>
      </c>
      <c r="B2084" s="30"/>
      <c r="C2084" s="23" t="s">
        <v>685</v>
      </c>
      <c r="D2084" s="59">
        <v>0.05</v>
      </c>
      <c r="E2084" s="38">
        <f>+G2084+I2084+K2084</f>
        <v>13645</v>
      </c>
      <c r="F2084" s="38">
        <f>+인건비!$D$6</f>
        <v>272915</v>
      </c>
      <c r="G2084" s="38">
        <f>TRUNC(D2084*F2084)</f>
        <v>13645</v>
      </c>
      <c r="H2084" s="53"/>
      <c r="I2084" s="53"/>
      <c r="J2084" s="53"/>
      <c r="K2084" s="53"/>
      <c r="L2084" s="23"/>
    </row>
    <row r="2085" spans="1:12">
      <c r="A2085" s="22" t="s">
        <v>1163</v>
      </c>
      <c r="B2085" s="30"/>
      <c r="C2085" s="23" t="s">
        <v>685</v>
      </c>
      <c r="D2085" s="32">
        <v>0.1</v>
      </c>
      <c r="E2085" s="38">
        <f>+G2085+I2085+K2085</f>
        <v>21349</v>
      </c>
      <c r="F2085" s="38">
        <f>+인건비!$D$7</f>
        <v>213496</v>
      </c>
      <c r="G2085" s="38">
        <f>TRUNC(D2085*F2085)</f>
        <v>21349</v>
      </c>
      <c r="H2085" s="53"/>
      <c r="I2085" s="53"/>
      <c r="J2085" s="53"/>
      <c r="K2085" s="53"/>
      <c r="L2085" s="23"/>
    </row>
    <row r="2086" spans="1:12" ht="17.25" customHeight="1">
      <c r="A2086" s="22" t="s">
        <v>1187</v>
      </c>
      <c r="B2086" s="23"/>
      <c r="C2086" s="23" t="s">
        <v>685</v>
      </c>
      <c r="D2086" s="32">
        <f>+D2085</f>
        <v>0.1</v>
      </c>
      <c r="E2086" s="38">
        <f>+G2086+I2086+K2086</f>
        <v>21422</v>
      </c>
      <c r="F2086" s="38"/>
      <c r="G2086" s="38"/>
      <c r="H2086" s="38"/>
      <c r="I2086" s="38"/>
      <c r="J2086" s="38">
        <f>+인건비!$E$18</f>
        <v>214222</v>
      </c>
      <c r="K2086" s="38">
        <f>TRUNC(D2086*J2086)</f>
        <v>21422</v>
      </c>
      <c r="L2086" s="23"/>
    </row>
    <row r="2087" spans="1:12" ht="25.5" customHeight="1">
      <c r="A2087" s="22" t="s">
        <v>1432</v>
      </c>
      <c r="B2087" s="44" t="s">
        <v>648</v>
      </c>
      <c r="C2087" s="23" t="s">
        <v>692</v>
      </c>
      <c r="D2087" s="32">
        <v>0.1</v>
      </c>
      <c r="E2087" s="38">
        <f>+G2087+I2087+K2087</f>
        <v>320</v>
      </c>
      <c r="F2087" s="38"/>
      <c r="G2087" s="38"/>
      <c r="H2087" s="38"/>
      <c r="I2087" s="38"/>
      <c r="J2087" s="38">
        <f>+기계손료!$J$98</f>
        <v>3208</v>
      </c>
      <c r="K2087" s="38">
        <f>TRUNC(D2087*J2087)</f>
        <v>320</v>
      </c>
      <c r="L2087" s="23"/>
    </row>
    <row r="2088" spans="1:12">
      <c r="A2088" s="22" t="s">
        <v>701</v>
      </c>
      <c r="B2088" s="23"/>
      <c r="C2088" s="23"/>
      <c r="D2088" s="32"/>
      <c r="E2088" s="38">
        <f>SUM(E2084:E2087)</f>
        <v>56736</v>
      </c>
      <c r="F2088" s="38"/>
      <c r="G2088" s="38">
        <f>SUM(G2084:G2087)</f>
        <v>34994</v>
      </c>
      <c r="H2088" s="38"/>
      <c r="I2088" s="38"/>
      <c r="J2088" s="38"/>
      <c r="K2088" s="38">
        <f>SUM(K2084:K2087)</f>
        <v>21742</v>
      </c>
      <c r="L2088" s="29"/>
    </row>
    <row r="2089" spans="1:12">
      <c r="A2089" s="22"/>
      <c r="B2089" s="23"/>
      <c r="C2089" s="23"/>
      <c r="D2089" s="32"/>
      <c r="E2089" s="38"/>
      <c r="F2089" s="38"/>
      <c r="G2089" s="38"/>
      <c r="H2089" s="38"/>
      <c r="I2089" s="38"/>
      <c r="J2089" s="38"/>
      <c r="K2089" s="38"/>
      <c r="L2089" s="29"/>
    </row>
    <row r="2090" spans="1:12">
      <c r="A2090" s="39" t="s">
        <v>682</v>
      </c>
      <c r="B2090" s="33" t="s">
        <v>1164</v>
      </c>
      <c r="C2090" s="34"/>
      <c r="D2090" s="35">
        <f>+집계표!$G$2</f>
        <v>1.1000000000000001</v>
      </c>
      <c r="E2090" s="40">
        <f>(G2090+I2090+K2090)</f>
        <v>38493</v>
      </c>
      <c r="F2090" s="40"/>
      <c r="G2090" s="40"/>
      <c r="H2090" s="40"/>
      <c r="I2090" s="40"/>
      <c r="J2090" s="40">
        <f>+G2088</f>
        <v>34994</v>
      </c>
      <c r="K2090" s="40">
        <f>TRUNC(D2090*J2090)</f>
        <v>38493</v>
      </c>
      <c r="L2090" s="23"/>
    </row>
    <row r="2091" spans="1:12">
      <c r="A2091" s="39" t="s">
        <v>670</v>
      </c>
      <c r="B2091" s="33" t="s">
        <v>425</v>
      </c>
      <c r="C2091" s="34"/>
      <c r="D2091" s="35">
        <f>+집계표!$H$2</f>
        <v>0.2</v>
      </c>
      <c r="E2091" s="40">
        <f>(G2091+I2091+K2091)</f>
        <v>14697</v>
      </c>
      <c r="F2091" s="40"/>
      <c r="G2091" s="40"/>
      <c r="H2091" s="40"/>
      <c r="I2091" s="40"/>
      <c r="J2091" s="40">
        <f>+J2090+K2090</f>
        <v>73487</v>
      </c>
      <c r="K2091" s="40">
        <f>TRUNC(D2091*J2091)</f>
        <v>14697</v>
      </c>
      <c r="L2091" s="23"/>
    </row>
    <row r="2092" spans="1:12">
      <c r="A2092" s="39" t="s">
        <v>718</v>
      </c>
      <c r="B2092" s="33"/>
      <c r="C2092" s="34"/>
      <c r="D2092" s="36"/>
      <c r="E2092" s="40">
        <f>SUM(E2088:E2091)</f>
        <v>109926</v>
      </c>
      <c r="F2092" s="40"/>
      <c r="G2092" s="40">
        <f>SUM(G2088:G2091)</f>
        <v>34994</v>
      </c>
      <c r="H2092" s="40"/>
      <c r="I2092" s="40"/>
      <c r="J2092" s="40"/>
      <c r="K2092" s="40">
        <f>SUM(K2088:K2091)</f>
        <v>74932</v>
      </c>
      <c r="L2092" s="23"/>
    </row>
    <row r="2093" spans="1:12" ht="17.25" customHeight="1">
      <c r="A2093" s="39"/>
      <c r="B2093" s="30"/>
      <c r="C2093" s="23"/>
      <c r="D2093" s="32"/>
      <c r="E2093" s="38"/>
      <c r="F2093" s="38"/>
      <c r="G2093" s="38"/>
      <c r="H2093" s="53"/>
      <c r="I2093" s="38"/>
      <c r="J2093" s="38"/>
      <c r="K2093" s="38"/>
      <c r="L2093" s="23"/>
    </row>
    <row r="2094" spans="1:12" ht="17.25" customHeight="1">
      <c r="A2094" s="41" t="s">
        <v>4</v>
      </c>
      <c r="B2094" s="37"/>
      <c r="C2094" s="23"/>
      <c r="D2094" s="23"/>
      <c r="E2094" s="42"/>
      <c r="F2094" s="54"/>
      <c r="G2094" s="42"/>
      <c r="H2094" s="54"/>
      <c r="I2094" s="42"/>
      <c r="J2094" s="54"/>
      <c r="K2094" s="42"/>
      <c r="L2094" s="28"/>
    </row>
    <row r="2095" spans="1:12">
      <c r="A2095" s="22" t="s">
        <v>1154</v>
      </c>
      <c r="B2095" s="30"/>
      <c r="C2095" s="23" t="s">
        <v>685</v>
      </c>
      <c r="D2095" s="32">
        <v>0.1</v>
      </c>
      <c r="E2095" s="38">
        <f>+G2095+I2095+K2095</f>
        <v>27291</v>
      </c>
      <c r="F2095" s="38">
        <f>+인건비!$D$6</f>
        <v>272915</v>
      </c>
      <c r="G2095" s="38">
        <f>TRUNC(D2095*F2095)</f>
        <v>27291</v>
      </c>
      <c r="H2095" s="53"/>
      <c r="I2095" s="53"/>
      <c r="J2095" s="53"/>
      <c r="K2095" s="53"/>
      <c r="L2095" s="23"/>
    </row>
    <row r="2096" spans="1:12">
      <c r="A2096" s="22" t="s">
        <v>1163</v>
      </c>
      <c r="B2096" s="30"/>
      <c r="C2096" s="23" t="s">
        <v>685</v>
      </c>
      <c r="D2096" s="32">
        <v>0.2</v>
      </c>
      <c r="E2096" s="38">
        <f>+G2096+I2096+K2096</f>
        <v>42699</v>
      </c>
      <c r="F2096" s="38">
        <f>+인건비!$D$7</f>
        <v>213496</v>
      </c>
      <c r="G2096" s="38">
        <f>TRUNC(D2096*F2096)</f>
        <v>42699</v>
      </c>
      <c r="H2096" s="53"/>
      <c r="I2096" s="53"/>
      <c r="J2096" s="53"/>
      <c r="K2096" s="53"/>
      <c r="L2096" s="23"/>
    </row>
    <row r="2097" spans="1:12" ht="17.25" customHeight="1">
      <c r="A2097" s="22" t="s">
        <v>1187</v>
      </c>
      <c r="B2097" s="23"/>
      <c r="C2097" s="23" t="s">
        <v>685</v>
      </c>
      <c r="D2097" s="32">
        <f>+D2096</f>
        <v>0.2</v>
      </c>
      <c r="E2097" s="38">
        <f>+G2097+I2097+K2097</f>
        <v>42844</v>
      </c>
      <c r="F2097" s="38"/>
      <c r="G2097" s="38"/>
      <c r="H2097" s="38"/>
      <c r="I2097" s="38"/>
      <c r="J2097" s="38">
        <f>+인건비!$E$18</f>
        <v>214222</v>
      </c>
      <c r="K2097" s="38">
        <f>TRUNC(D2097*J2097)</f>
        <v>42844</v>
      </c>
      <c r="L2097" s="23"/>
    </row>
    <row r="2098" spans="1:12" ht="26.25" customHeight="1">
      <c r="A2098" s="22" t="s">
        <v>1432</v>
      </c>
      <c r="B2098" s="44" t="s">
        <v>648</v>
      </c>
      <c r="C2098" s="23" t="s">
        <v>692</v>
      </c>
      <c r="D2098" s="32">
        <v>0.2</v>
      </c>
      <c r="E2098" s="38">
        <f>+G2098+I2098+K2098</f>
        <v>641</v>
      </c>
      <c r="F2098" s="38"/>
      <c r="G2098" s="38"/>
      <c r="H2098" s="38"/>
      <c r="I2098" s="38"/>
      <c r="J2098" s="38">
        <f>+기계손료!$J$98</f>
        <v>3208</v>
      </c>
      <c r="K2098" s="38">
        <f>TRUNC(D2098*J2098)</f>
        <v>641</v>
      </c>
      <c r="L2098" s="23"/>
    </row>
    <row r="2099" spans="1:12">
      <c r="A2099" s="22" t="s">
        <v>701</v>
      </c>
      <c r="B2099" s="23"/>
      <c r="C2099" s="23"/>
      <c r="D2099" s="32"/>
      <c r="E2099" s="38">
        <f>SUM(E2095:E2098)</f>
        <v>113475</v>
      </c>
      <c r="F2099" s="38"/>
      <c r="G2099" s="38">
        <f>SUM(G2095:G2098)</f>
        <v>69990</v>
      </c>
      <c r="H2099" s="38"/>
      <c r="I2099" s="38"/>
      <c r="J2099" s="38"/>
      <c r="K2099" s="38">
        <f>SUM(K2095:K2098)</f>
        <v>43485</v>
      </c>
      <c r="L2099" s="29"/>
    </row>
    <row r="2100" spans="1:12">
      <c r="A2100" s="22"/>
      <c r="B2100" s="23"/>
      <c r="C2100" s="23"/>
      <c r="D2100" s="32"/>
      <c r="E2100" s="38"/>
      <c r="F2100" s="38"/>
      <c r="G2100" s="38"/>
      <c r="H2100" s="38"/>
      <c r="I2100" s="38"/>
      <c r="J2100" s="38"/>
      <c r="K2100" s="38"/>
      <c r="L2100" s="29"/>
    </row>
    <row r="2101" spans="1:12">
      <c r="A2101" s="39" t="s">
        <v>682</v>
      </c>
      <c r="B2101" s="33" t="s">
        <v>1164</v>
      </c>
      <c r="C2101" s="34"/>
      <c r="D2101" s="35">
        <f>+집계표!$G$2</f>
        <v>1.1000000000000001</v>
      </c>
      <c r="E2101" s="40">
        <f>(G2101+I2101+K2101)</f>
        <v>76989</v>
      </c>
      <c r="F2101" s="40"/>
      <c r="G2101" s="40"/>
      <c r="H2101" s="40"/>
      <c r="I2101" s="40"/>
      <c r="J2101" s="40">
        <f>+G2099</f>
        <v>69990</v>
      </c>
      <c r="K2101" s="40">
        <f>TRUNC(D2101*J2101)</f>
        <v>76989</v>
      </c>
      <c r="L2101" s="23"/>
    </row>
    <row r="2102" spans="1:12">
      <c r="A2102" s="39" t="s">
        <v>670</v>
      </c>
      <c r="B2102" s="33" t="s">
        <v>425</v>
      </c>
      <c r="C2102" s="34"/>
      <c r="D2102" s="35">
        <f>+집계표!$H$2</f>
        <v>0.2</v>
      </c>
      <c r="E2102" s="40">
        <f>(G2102+I2102+K2102)</f>
        <v>29395</v>
      </c>
      <c r="F2102" s="40"/>
      <c r="G2102" s="40"/>
      <c r="H2102" s="40"/>
      <c r="I2102" s="40"/>
      <c r="J2102" s="40">
        <f>+J2101+K2101</f>
        <v>146979</v>
      </c>
      <c r="K2102" s="40">
        <f>TRUNC(D2102*J2102)</f>
        <v>29395</v>
      </c>
      <c r="L2102" s="23"/>
    </row>
    <row r="2103" spans="1:12">
      <c r="A2103" s="39" t="s">
        <v>718</v>
      </c>
      <c r="B2103" s="33"/>
      <c r="C2103" s="34"/>
      <c r="D2103" s="36"/>
      <c r="E2103" s="40">
        <f>SUM(E2099:E2102)</f>
        <v>219859</v>
      </c>
      <c r="F2103" s="40"/>
      <c r="G2103" s="40">
        <f>SUM(G2099:G2102)</f>
        <v>69990</v>
      </c>
      <c r="H2103" s="40"/>
      <c r="I2103" s="40"/>
      <c r="J2103" s="40"/>
      <c r="K2103" s="40">
        <f>SUM(K2099:K2102)</f>
        <v>149869</v>
      </c>
      <c r="L2103" s="23"/>
    </row>
    <row r="2104" spans="1:12" ht="17.25" customHeight="1">
      <c r="A2104" s="39"/>
      <c r="B2104" s="30"/>
      <c r="C2104" s="23"/>
      <c r="D2104" s="32"/>
      <c r="E2104" s="38"/>
      <c r="F2104" s="38"/>
      <c r="G2104" s="38"/>
      <c r="H2104" s="53"/>
      <c r="I2104" s="38"/>
      <c r="J2104" s="38"/>
      <c r="K2104" s="38"/>
      <c r="L2104" s="23"/>
    </row>
    <row r="2105" spans="1:12" ht="17.25" customHeight="1">
      <c r="A2105" s="41" t="s">
        <v>2</v>
      </c>
      <c r="B2105" s="37"/>
      <c r="C2105" s="23"/>
      <c r="D2105" s="23"/>
      <c r="E2105" s="42"/>
      <c r="F2105" s="54"/>
      <c r="G2105" s="42"/>
      <c r="H2105" s="54"/>
      <c r="I2105" s="42"/>
      <c r="J2105" s="54"/>
      <c r="K2105" s="42"/>
      <c r="L2105" s="28"/>
    </row>
    <row r="2106" spans="1:12">
      <c r="A2106" s="22" t="s">
        <v>1154</v>
      </c>
      <c r="B2106" s="30"/>
      <c r="C2106" s="23" t="s">
        <v>685</v>
      </c>
      <c r="D2106" s="59">
        <v>0.25</v>
      </c>
      <c r="E2106" s="38">
        <f>+G2106+I2106+K2106</f>
        <v>68228</v>
      </c>
      <c r="F2106" s="38">
        <f>+인건비!$D$6</f>
        <v>272915</v>
      </c>
      <c r="G2106" s="38">
        <f>TRUNC(D2106*F2106)</f>
        <v>68228</v>
      </c>
      <c r="H2106" s="53"/>
      <c r="I2106" s="53"/>
      <c r="J2106" s="53"/>
      <c r="K2106" s="53"/>
      <c r="L2106" s="23"/>
    </row>
    <row r="2107" spans="1:12">
      <c r="A2107" s="22" t="s">
        <v>1163</v>
      </c>
      <c r="B2107" s="30"/>
      <c r="C2107" s="23" t="s">
        <v>685</v>
      </c>
      <c r="D2107" s="32">
        <v>0.5</v>
      </c>
      <c r="E2107" s="38">
        <f>+G2107+I2107+K2107</f>
        <v>106748</v>
      </c>
      <c r="F2107" s="38">
        <f>+인건비!$D$7</f>
        <v>213496</v>
      </c>
      <c r="G2107" s="38">
        <f>TRUNC(D2107*F2107)</f>
        <v>106748</v>
      </c>
      <c r="H2107" s="53"/>
      <c r="I2107" s="53"/>
      <c r="J2107" s="53"/>
      <c r="K2107" s="53"/>
      <c r="L2107" s="23"/>
    </row>
    <row r="2108" spans="1:12" ht="17.25" customHeight="1">
      <c r="A2108" s="22" t="s">
        <v>1187</v>
      </c>
      <c r="B2108" s="23"/>
      <c r="C2108" s="23" t="s">
        <v>685</v>
      </c>
      <c r="D2108" s="32">
        <f>+D2107</f>
        <v>0.5</v>
      </c>
      <c r="E2108" s="38">
        <f>+G2108+I2108+K2108</f>
        <v>107111</v>
      </c>
      <c r="F2108" s="38"/>
      <c r="G2108" s="38"/>
      <c r="H2108" s="38"/>
      <c r="I2108" s="38"/>
      <c r="J2108" s="38">
        <f>+인건비!$E$18</f>
        <v>214222</v>
      </c>
      <c r="K2108" s="38">
        <f>TRUNC(D2108*J2108)</f>
        <v>107111</v>
      </c>
      <c r="L2108" s="23"/>
    </row>
    <row r="2109" spans="1:12" ht="27" customHeight="1">
      <c r="A2109" s="22" t="s">
        <v>1432</v>
      </c>
      <c r="B2109" s="44" t="s">
        <v>648</v>
      </c>
      <c r="C2109" s="23" t="s">
        <v>692</v>
      </c>
      <c r="D2109" s="32">
        <v>0.5</v>
      </c>
      <c r="E2109" s="38">
        <f>+G2109+I2109+K2109</f>
        <v>1604</v>
      </c>
      <c r="F2109" s="38"/>
      <c r="G2109" s="38"/>
      <c r="H2109" s="38"/>
      <c r="I2109" s="38"/>
      <c r="J2109" s="38">
        <f>+기계손료!$J$98</f>
        <v>3208</v>
      </c>
      <c r="K2109" s="38">
        <f>TRUNC(D2109*J2109)</f>
        <v>1604</v>
      </c>
      <c r="L2109" s="23"/>
    </row>
    <row r="2110" spans="1:12">
      <c r="A2110" s="22" t="s">
        <v>701</v>
      </c>
      <c r="B2110" s="23"/>
      <c r="C2110" s="23"/>
      <c r="D2110" s="32"/>
      <c r="E2110" s="38">
        <f>SUM(E2106:E2109)</f>
        <v>283691</v>
      </c>
      <c r="F2110" s="38"/>
      <c r="G2110" s="38">
        <f>SUM(G2106:G2109)</f>
        <v>174976</v>
      </c>
      <c r="H2110" s="38"/>
      <c r="I2110" s="38"/>
      <c r="J2110" s="38"/>
      <c r="K2110" s="38">
        <f>SUM(K2106:K2109)</f>
        <v>108715</v>
      </c>
      <c r="L2110" s="29"/>
    </row>
    <row r="2111" spans="1:12">
      <c r="A2111" s="22"/>
      <c r="B2111" s="23"/>
      <c r="C2111" s="23"/>
      <c r="D2111" s="32"/>
      <c r="E2111" s="38"/>
      <c r="F2111" s="38"/>
      <c r="G2111" s="38"/>
      <c r="H2111" s="38"/>
      <c r="I2111" s="38"/>
      <c r="J2111" s="38"/>
      <c r="K2111" s="38"/>
      <c r="L2111" s="29"/>
    </row>
    <row r="2112" spans="1:12">
      <c r="A2112" s="39" t="s">
        <v>682</v>
      </c>
      <c r="B2112" s="33" t="s">
        <v>1164</v>
      </c>
      <c r="C2112" s="34"/>
      <c r="D2112" s="35">
        <f>+집계표!$G$2</f>
        <v>1.1000000000000001</v>
      </c>
      <c r="E2112" s="40">
        <f>(G2112+I2112+K2112)</f>
        <v>192473</v>
      </c>
      <c r="F2112" s="40"/>
      <c r="G2112" s="40"/>
      <c r="H2112" s="40"/>
      <c r="I2112" s="40"/>
      <c r="J2112" s="40">
        <f>+G2110</f>
        <v>174976</v>
      </c>
      <c r="K2112" s="40">
        <f>TRUNC(D2112*J2112)</f>
        <v>192473</v>
      </c>
      <c r="L2112" s="23"/>
    </row>
    <row r="2113" spans="1:12">
      <c r="A2113" s="39" t="s">
        <v>670</v>
      </c>
      <c r="B2113" s="33" t="s">
        <v>425</v>
      </c>
      <c r="C2113" s="34"/>
      <c r="D2113" s="35">
        <f>+집계표!$H$2</f>
        <v>0.2</v>
      </c>
      <c r="E2113" s="40">
        <f>(G2113+I2113+K2113)</f>
        <v>73489</v>
      </c>
      <c r="F2113" s="40"/>
      <c r="G2113" s="40"/>
      <c r="H2113" s="40"/>
      <c r="I2113" s="40"/>
      <c r="J2113" s="40">
        <f>+J2112+K2112</f>
        <v>367449</v>
      </c>
      <c r="K2113" s="40">
        <f>TRUNC(D2113*J2113)</f>
        <v>73489</v>
      </c>
      <c r="L2113" s="23"/>
    </row>
    <row r="2114" spans="1:12">
      <c r="A2114" s="39" t="s">
        <v>718</v>
      </c>
      <c r="B2114" s="33"/>
      <c r="C2114" s="34"/>
      <c r="D2114" s="36"/>
      <c r="E2114" s="40">
        <f>SUM(E2110:E2113)</f>
        <v>549653</v>
      </c>
      <c r="F2114" s="40"/>
      <c r="G2114" s="40">
        <f>SUM(G2110:G2113)</f>
        <v>174976</v>
      </c>
      <c r="H2114" s="40"/>
      <c r="I2114" s="40"/>
      <c r="J2114" s="40"/>
      <c r="K2114" s="40">
        <f>SUM(K2110:K2113)</f>
        <v>374677</v>
      </c>
      <c r="L2114" s="23"/>
    </row>
    <row r="2115" spans="1:12" ht="17.25" customHeight="1">
      <c r="A2115" s="39"/>
      <c r="B2115" s="30"/>
      <c r="C2115" s="23"/>
      <c r="D2115" s="32"/>
      <c r="E2115" s="38"/>
      <c r="F2115" s="38"/>
      <c r="G2115" s="38"/>
      <c r="H2115" s="53"/>
      <c r="I2115" s="38"/>
      <c r="J2115" s="38"/>
      <c r="K2115" s="38"/>
      <c r="L2115" s="23"/>
    </row>
    <row r="2116" spans="1:12" ht="17.25" customHeight="1">
      <c r="A2116" s="41" t="s">
        <v>1706</v>
      </c>
      <c r="B2116" s="37"/>
      <c r="C2116" s="23"/>
      <c r="D2116" s="23"/>
      <c r="E2116" s="42"/>
      <c r="F2116" s="54"/>
      <c r="G2116" s="42"/>
      <c r="H2116" s="54"/>
      <c r="I2116" s="42"/>
      <c r="J2116" s="54"/>
      <c r="K2116" s="42"/>
      <c r="L2116" s="28"/>
    </row>
    <row r="2117" spans="1:12">
      <c r="A2117" s="22" t="s">
        <v>1161</v>
      </c>
      <c r="B2117" s="30"/>
      <c r="C2117" s="23" t="s">
        <v>685</v>
      </c>
      <c r="D2117" s="32">
        <v>1</v>
      </c>
      <c r="E2117" s="38">
        <f>+G2117+I2117+K2117</f>
        <v>293799</v>
      </c>
      <c r="F2117" s="38">
        <f>+인건비!$D$5</f>
        <v>293799</v>
      </c>
      <c r="G2117" s="38">
        <f>TRUNC(D2117*F2117)</f>
        <v>293799</v>
      </c>
      <c r="H2117" s="53"/>
      <c r="I2117" s="53"/>
      <c r="J2117" s="53"/>
      <c r="K2117" s="53"/>
      <c r="L2117" s="23"/>
    </row>
    <row r="2118" spans="1:12">
      <c r="A2118" s="22" t="s">
        <v>1154</v>
      </c>
      <c r="B2118" s="30"/>
      <c r="C2118" s="23" t="s">
        <v>685</v>
      </c>
      <c r="D2118" s="32">
        <v>1</v>
      </c>
      <c r="E2118" s="38">
        <f>+G2118+I2118+K2118</f>
        <v>272915</v>
      </c>
      <c r="F2118" s="38">
        <f>+인건비!$D$6</f>
        <v>272915</v>
      </c>
      <c r="G2118" s="38">
        <f>TRUNC(D2118*F2118)</f>
        <v>272915</v>
      </c>
      <c r="H2118" s="53"/>
      <c r="I2118" s="53"/>
      <c r="J2118" s="53"/>
      <c r="K2118" s="53"/>
      <c r="L2118" s="23"/>
    </row>
    <row r="2119" spans="1:12" ht="17.25" customHeight="1">
      <c r="A2119" s="22" t="s">
        <v>1187</v>
      </c>
      <c r="B2119" s="23"/>
      <c r="C2119" s="23" t="s">
        <v>685</v>
      </c>
      <c r="D2119" s="32">
        <f>+D2118</f>
        <v>1</v>
      </c>
      <c r="E2119" s="38">
        <f>+G2119+I2119+K2119</f>
        <v>214222</v>
      </c>
      <c r="F2119" s="38"/>
      <c r="G2119" s="38"/>
      <c r="H2119" s="38"/>
      <c r="I2119" s="38"/>
      <c r="J2119" s="38">
        <f>+인건비!$E$18</f>
        <v>214222</v>
      </c>
      <c r="K2119" s="38">
        <f>TRUNC(D2119*J2119)</f>
        <v>214222</v>
      </c>
      <c r="L2119" s="23"/>
    </row>
    <row r="2120" spans="1:12" ht="27" customHeight="1">
      <c r="A2120" s="22" t="s">
        <v>1432</v>
      </c>
      <c r="B2120" s="44" t="s">
        <v>648</v>
      </c>
      <c r="C2120" s="23" t="s">
        <v>692</v>
      </c>
      <c r="D2120" s="32">
        <v>0.5</v>
      </c>
      <c r="E2120" s="38">
        <f>+G2120+I2120+K2120</f>
        <v>1604</v>
      </c>
      <c r="F2120" s="38"/>
      <c r="G2120" s="38"/>
      <c r="H2120" s="38"/>
      <c r="I2120" s="38"/>
      <c r="J2120" s="38">
        <f>+기계손료!$J$98</f>
        <v>3208</v>
      </c>
      <c r="K2120" s="38">
        <f>TRUNC(D2120*J2120)</f>
        <v>1604</v>
      </c>
      <c r="L2120" s="95"/>
    </row>
    <row r="2121" spans="1:12">
      <c r="A2121" s="22" t="s">
        <v>701</v>
      </c>
      <c r="B2121" s="23"/>
      <c r="C2121" s="23"/>
      <c r="D2121" s="32"/>
      <c r="E2121" s="38">
        <f>SUM(E2117:E2120)</f>
        <v>782540</v>
      </c>
      <c r="F2121" s="38"/>
      <c r="G2121" s="38">
        <f>SUM(G2117:G2120)</f>
        <v>566714</v>
      </c>
      <c r="H2121" s="38"/>
      <c r="I2121" s="38"/>
      <c r="J2121" s="38"/>
      <c r="K2121" s="38">
        <f>SUM(K2117:K2120)</f>
        <v>215826</v>
      </c>
      <c r="L2121" s="29"/>
    </row>
    <row r="2122" spans="1:12">
      <c r="A2122" s="22"/>
      <c r="B2122" s="23"/>
      <c r="C2122" s="23"/>
      <c r="D2122" s="32"/>
      <c r="E2122" s="38"/>
      <c r="F2122" s="38"/>
      <c r="G2122" s="38"/>
      <c r="H2122" s="38"/>
      <c r="I2122" s="38"/>
      <c r="J2122" s="38"/>
      <c r="K2122" s="38"/>
      <c r="L2122" s="29"/>
    </row>
    <row r="2123" spans="1:12">
      <c r="A2123" s="39" t="s">
        <v>682</v>
      </c>
      <c r="B2123" s="33" t="s">
        <v>1164</v>
      </c>
      <c r="C2123" s="34"/>
      <c r="D2123" s="35">
        <f>+집계표!$G$2</f>
        <v>1.1000000000000001</v>
      </c>
      <c r="E2123" s="40">
        <f>(G2123+I2123+K2123)</f>
        <v>623385</v>
      </c>
      <c r="F2123" s="40"/>
      <c r="G2123" s="40"/>
      <c r="H2123" s="40"/>
      <c r="I2123" s="40"/>
      <c r="J2123" s="40">
        <f>+G2121</f>
        <v>566714</v>
      </c>
      <c r="K2123" s="40">
        <f>TRUNC(D2123*J2123)</f>
        <v>623385</v>
      </c>
      <c r="L2123" s="23"/>
    </row>
    <row r="2124" spans="1:12">
      <c r="A2124" s="39" t="s">
        <v>670</v>
      </c>
      <c r="B2124" s="33" t="s">
        <v>425</v>
      </c>
      <c r="C2124" s="34"/>
      <c r="D2124" s="35">
        <f>+집계표!$H$2</f>
        <v>0.2</v>
      </c>
      <c r="E2124" s="40">
        <f>(G2124+I2124+K2124)</f>
        <v>238019</v>
      </c>
      <c r="F2124" s="40"/>
      <c r="G2124" s="40"/>
      <c r="H2124" s="40"/>
      <c r="I2124" s="40"/>
      <c r="J2124" s="40">
        <f>+J2123+K2123</f>
        <v>1190099</v>
      </c>
      <c r="K2124" s="40">
        <f>TRUNC(D2124*J2124)</f>
        <v>238019</v>
      </c>
      <c r="L2124" s="23"/>
    </row>
    <row r="2125" spans="1:12">
      <c r="A2125" s="39" t="s">
        <v>718</v>
      </c>
      <c r="B2125" s="33"/>
      <c r="C2125" s="34"/>
      <c r="D2125" s="36"/>
      <c r="E2125" s="40">
        <f>SUM(E2121:E2124)</f>
        <v>1643944</v>
      </c>
      <c r="F2125" s="40"/>
      <c r="G2125" s="40">
        <f>SUM(G2121:G2124)</f>
        <v>566714</v>
      </c>
      <c r="H2125" s="40"/>
      <c r="I2125" s="40"/>
      <c r="J2125" s="40"/>
      <c r="K2125" s="40">
        <f>SUM(K2121:K2124)</f>
        <v>1077230</v>
      </c>
      <c r="L2125" s="23"/>
    </row>
    <row r="2126" spans="1:12" ht="17.25" customHeight="1">
      <c r="A2126" s="39"/>
      <c r="B2126" s="30"/>
      <c r="C2126" s="23"/>
      <c r="D2126" s="32"/>
      <c r="E2126" s="38"/>
      <c r="F2126" s="38"/>
      <c r="G2126" s="38"/>
      <c r="H2126" s="53"/>
      <c r="I2126" s="38"/>
      <c r="J2126" s="38"/>
      <c r="K2126" s="38"/>
      <c r="L2126" s="23"/>
    </row>
    <row r="2127" spans="1:12" ht="17.25" customHeight="1">
      <c r="A2127" s="41" t="s">
        <v>1700</v>
      </c>
      <c r="B2127" s="37"/>
      <c r="C2127" s="23"/>
      <c r="D2127" s="23"/>
      <c r="E2127" s="42"/>
      <c r="F2127" s="54"/>
      <c r="G2127" s="42"/>
      <c r="H2127" s="54"/>
      <c r="I2127" s="42"/>
      <c r="J2127" s="54"/>
      <c r="K2127" s="42"/>
      <c r="L2127" s="28"/>
    </row>
    <row r="2128" spans="1:12">
      <c r="A2128" s="22" t="s">
        <v>1172</v>
      </c>
      <c r="B2128" s="30"/>
      <c r="C2128" s="23" t="s">
        <v>685</v>
      </c>
      <c r="D2128" s="32">
        <v>1</v>
      </c>
      <c r="E2128" s="38">
        <f>+G2128+I2128+K2128</f>
        <v>346855</v>
      </c>
      <c r="F2128" s="38">
        <f>+인건비!$D$4</f>
        <v>346855</v>
      </c>
      <c r="G2128" s="38">
        <f>TRUNC(D2128*F2128)</f>
        <v>346855</v>
      </c>
      <c r="H2128" s="53"/>
      <c r="I2128" s="53"/>
      <c r="J2128" s="53"/>
      <c r="K2128" s="53"/>
      <c r="L2128" s="23"/>
    </row>
    <row r="2129" spans="1:12">
      <c r="A2129" s="22" t="s">
        <v>1161</v>
      </c>
      <c r="B2129" s="30"/>
      <c r="C2129" s="23" t="s">
        <v>685</v>
      </c>
      <c r="D2129" s="32">
        <v>1</v>
      </c>
      <c r="E2129" s="38">
        <f>+G2129+I2129+K2129</f>
        <v>293799</v>
      </c>
      <c r="F2129" s="38">
        <f>+인건비!$D$5</f>
        <v>293799</v>
      </c>
      <c r="G2129" s="38">
        <f>TRUNC(D2129*F2129)</f>
        <v>293799</v>
      </c>
      <c r="H2129" s="53"/>
      <c r="I2129" s="53"/>
      <c r="J2129" s="53"/>
      <c r="K2129" s="53"/>
      <c r="L2129" s="23"/>
    </row>
    <row r="2130" spans="1:12">
      <c r="A2130" s="22" t="s">
        <v>1154</v>
      </c>
      <c r="B2130" s="30"/>
      <c r="C2130" s="23" t="s">
        <v>685</v>
      </c>
      <c r="D2130" s="32">
        <v>1</v>
      </c>
      <c r="E2130" s="38">
        <f>+G2130+I2130+K2130</f>
        <v>272915</v>
      </c>
      <c r="F2130" s="38">
        <f>+인건비!$D$6</f>
        <v>272915</v>
      </c>
      <c r="G2130" s="38">
        <f>TRUNC(D2130*F2130)</f>
        <v>272915</v>
      </c>
      <c r="H2130" s="53"/>
      <c r="I2130" s="53"/>
      <c r="J2130" s="53"/>
      <c r="K2130" s="53"/>
      <c r="L2130" s="23"/>
    </row>
    <row r="2131" spans="1:12" ht="17.25" customHeight="1">
      <c r="A2131" s="22" t="s">
        <v>1187</v>
      </c>
      <c r="B2131" s="23"/>
      <c r="C2131" s="23" t="s">
        <v>685</v>
      </c>
      <c r="D2131" s="32">
        <v>2</v>
      </c>
      <c r="E2131" s="38">
        <f>+G2131+I2131+K2131</f>
        <v>428444</v>
      </c>
      <c r="F2131" s="38"/>
      <c r="G2131" s="38"/>
      <c r="H2131" s="38"/>
      <c r="I2131" s="38"/>
      <c r="J2131" s="38">
        <f>+인건비!$E$18</f>
        <v>214222</v>
      </c>
      <c r="K2131" s="38">
        <f>TRUNC(D2131*J2131)</f>
        <v>428444</v>
      </c>
      <c r="L2131" s="94"/>
    </row>
    <row r="2132" spans="1:12" ht="25.5" customHeight="1">
      <c r="A2132" s="22" t="s">
        <v>1432</v>
      </c>
      <c r="B2132" s="44" t="s">
        <v>648</v>
      </c>
      <c r="C2132" s="23" t="s">
        <v>692</v>
      </c>
      <c r="D2132" s="32">
        <v>0.1</v>
      </c>
      <c r="E2132" s="38">
        <f>+G2132+I2132+K2132</f>
        <v>320</v>
      </c>
      <c r="F2132" s="38"/>
      <c r="G2132" s="38"/>
      <c r="H2132" s="38"/>
      <c r="I2132" s="38"/>
      <c r="J2132" s="38">
        <f>+기계손료!$J$98</f>
        <v>3208</v>
      </c>
      <c r="K2132" s="38">
        <f>TRUNC(D2132*J2132)</f>
        <v>320</v>
      </c>
      <c r="L2132" s="95"/>
    </row>
    <row r="2133" spans="1:12">
      <c r="A2133" s="22" t="s">
        <v>701</v>
      </c>
      <c r="B2133" s="23"/>
      <c r="C2133" s="23"/>
      <c r="D2133" s="32"/>
      <c r="E2133" s="38">
        <f>SUM(E2128:E2132)</f>
        <v>1342333</v>
      </c>
      <c r="F2133" s="38"/>
      <c r="G2133" s="38">
        <f>SUM(G2128:G2132)</f>
        <v>913569</v>
      </c>
      <c r="H2133" s="38"/>
      <c r="I2133" s="38"/>
      <c r="J2133" s="38"/>
      <c r="K2133" s="38">
        <f>SUM(K2128:K2132)</f>
        <v>428764</v>
      </c>
      <c r="L2133" s="29"/>
    </row>
    <row r="2134" spans="1:12">
      <c r="A2134" s="22"/>
      <c r="B2134" s="23"/>
      <c r="C2134" s="23"/>
      <c r="D2134" s="32"/>
      <c r="E2134" s="38"/>
      <c r="F2134" s="38"/>
      <c r="G2134" s="38"/>
      <c r="H2134" s="38"/>
      <c r="I2134" s="38"/>
      <c r="J2134" s="38"/>
      <c r="K2134" s="38"/>
      <c r="L2134" s="29"/>
    </row>
    <row r="2135" spans="1:12">
      <c r="A2135" s="39" t="s">
        <v>682</v>
      </c>
      <c r="B2135" s="33" t="s">
        <v>1164</v>
      </c>
      <c r="C2135" s="34"/>
      <c r="D2135" s="35">
        <f>+집계표!$G$2</f>
        <v>1.1000000000000001</v>
      </c>
      <c r="E2135" s="40">
        <f>(G2135+I2135+K2135)</f>
        <v>1004925</v>
      </c>
      <c r="F2135" s="40"/>
      <c r="G2135" s="40"/>
      <c r="H2135" s="40"/>
      <c r="I2135" s="40"/>
      <c r="J2135" s="40">
        <f>+G2133</f>
        <v>913569</v>
      </c>
      <c r="K2135" s="40">
        <f>TRUNC(D2135*J2135)</f>
        <v>1004925</v>
      </c>
      <c r="L2135" s="23"/>
    </row>
    <row r="2136" spans="1:12">
      <c r="A2136" s="39" t="s">
        <v>670</v>
      </c>
      <c r="B2136" s="33" t="s">
        <v>425</v>
      </c>
      <c r="C2136" s="34"/>
      <c r="D2136" s="35">
        <f>+집계표!$H$2</f>
        <v>0.2</v>
      </c>
      <c r="E2136" s="40">
        <f>(G2136+I2136+K2136)</f>
        <v>383698</v>
      </c>
      <c r="F2136" s="40"/>
      <c r="G2136" s="40"/>
      <c r="H2136" s="40"/>
      <c r="I2136" s="40"/>
      <c r="J2136" s="40">
        <f>+J2135+K2135</f>
        <v>1918494</v>
      </c>
      <c r="K2136" s="40">
        <f>TRUNC(D2136*J2136)</f>
        <v>383698</v>
      </c>
      <c r="L2136" s="23"/>
    </row>
    <row r="2137" spans="1:12">
      <c r="A2137" s="39" t="s">
        <v>718</v>
      </c>
      <c r="B2137" s="33"/>
      <c r="C2137" s="34"/>
      <c r="D2137" s="36"/>
      <c r="E2137" s="40">
        <f>SUM(E2133:E2136)</f>
        <v>2730956</v>
      </c>
      <c r="F2137" s="40"/>
      <c r="G2137" s="40">
        <f>SUM(G2133:G2136)</f>
        <v>913569</v>
      </c>
      <c r="H2137" s="40"/>
      <c r="I2137" s="40"/>
      <c r="J2137" s="40"/>
      <c r="K2137" s="40">
        <f>SUM(K2133:K2136)</f>
        <v>1817387</v>
      </c>
      <c r="L2137" s="23"/>
    </row>
    <row r="2138" spans="1:12" ht="17.25" customHeight="1">
      <c r="A2138" s="39"/>
      <c r="B2138" s="30"/>
      <c r="C2138" s="23"/>
      <c r="D2138" s="32"/>
      <c r="E2138" s="38"/>
      <c r="F2138" s="38"/>
      <c r="G2138" s="38"/>
      <c r="H2138" s="53"/>
      <c r="I2138" s="38"/>
      <c r="J2138" s="38"/>
      <c r="K2138" s="38"/>
      <c r="L2138" s="23"/>
    </row>
    <row r="2139" spans="1:12" ht="17.25" customHeight="1">
      <c r="A2139" s="41" t="s">
        <v>464</v>
      </c>
      <c r="B2139" s="37"/>
      <c r="C2139" s="23"/>
      <c r="D2139" s="23"/>
      <c r="E2139" s="42"/>
      <c r="F2139" s="54"/>
      <c r="G2139" s="42"/>
      <c r="H2139" s="54"/>
      <c r="I2139" s="42"/>
      <c r="J2139" s="54"/>
      <c r="K2139" s="42"/>
      <c r="L2139" s="28"/>
    </row>
    <row r="2140" spans="1:12">
      <c r="A2140" s="22" t="s">
        <v>1161</v>
      </c>
      <c r="B2140" s="30"/>
      <c r="C2140" s="23" t="s">
        <v>685</v>
      </c>
      <c r="D2140" s="32">
        <v>1</v>
      </c>
      <c r="E2140" s="38">
        <f>+G2140+I2140+K2140</f>
        <v>293799</v>
      </c>
      <c r="F2140" s="38">
        <f>+인건비!$D$5</f>
        <v>293799</v>
      </c>
      <c r="G2140" s="38">
        <f>TRUNC(D2140*F2140)</f>
        <v>293799</v>
      </c>
      <c r="H2140" s="53"/>
      <c r="I2140" s="53"/>
      <c r="J2140" s="53"/>
      <c r="K2140" s="53"/>
      <c r="L2140" s="23"/>
    </row>
    <row r="2141" spans="1:12">
      <c r="A2141" s="22" t="s">
        <v>1154</v>
      </c>
      <c r="B2141" s="30"/>
      <c r="C2141" s="23" t="s">
        <v>685</v>
      </c>
      <c r="D2141" s="32">
        <v>1</v>
      </c>
      <c r="E2141" s="38">
        <f>+G2141+I2141+K2141</f>
        <v>272915</v>
      </c>
      <c r="F2141" s="38">
        <f>+인건비!$D$6</f>
        <v>272915</v>
      </c>
      <c r="G2141" s="38">
        <f>TRUNC(D2141*F2141)</f>
        <v>272915</v>
      </c>
      <c r="H2141" s="53"/>
      <c r="I2141" s="53"/>
      <c r="J2141" s="53"/>
      <c r="K2141" s="53"/>
      <c r="L2141" s="23"/>
    </row>
    <row r="2142" spans="1:12" ht="17.25" customHeight="1">
      <c r="A2142" s="22" t="s">
        <v>1187</v>
      </c>
      <c r="B2142" s="23"/>
      <c r="C2142" s="23" t="s">
        <v>685</v>
      </c>
      <c r="D2142" s="32">
        <f>+D2141</f>
        <v>1</v>
      </c>
      <c r="E2142" s="38">
        <f>+G2142+I2142+K2142</f>
        <v>214222</v>
      </c>
      <c r="F2142" s="38"/>
      <c r="G2142" s="38"/>
      <c r="H2142" s="38"/>
      <c r="I2142" s="38"/>
      <c r="J2142" s="38">
        <f>+인건비!$E$18</f>
        <v>214222</v>
      </c>
      <c r="K2142" s="38">
        <f>TRUNC(D2142*J2142)</f>
        <v>214222</v>
      </c>
      <c r="L2142" s="23"/>
    </row>
    <row r="2143" spans="1:12" ht="25.5" customHeight="1">
      <c r="A2143" s="22" t="s">
        <v>1432</v>
      </c>
      <c r="B2143" s="44" t="s">
        <v>648</v>
      </c>
      <c r="C2143" s="23" t="s">
        <v>692</v>
      </c>
      <c r="D2143" s="32">
        <v>0.1</v>
      </c>
      <c r="E2143" s="38">
        <f>+G2143+I2143+K2143</f>
        <v>320</v>
      </c>
      <c r="F2143" s="38"/>
      <c r="G2143" s="38"/>
      <c r="H2143" s="38"/>
      <c r="I2143" s="38"/>
      <c r="J2143" s="38">
        <f>+기계손료!$J$98</f>
        <v>3208</v>
      </c>
      <c r="K2143" s="38">
        <f>TRUNC(D2143*J2143)</f>
        <v>320</v>
      </c>
      <c r="L2143" s="95"/>
    </row>
    <row r="2144" spans="1:12">
      <c r="A2144" s="22" t="s">
        <v>701</v>
      </c>
      <c r="B2144" s="23"/>
      <c r="C2144" s="23"/>
      <c r="D2144" s="32"/>
      <c r="E2144" s="38">
        <f>SUM(E2140:E2143)</f>
        <v>781256</v>
      </c>
      <c r="F2144" s="38"/>
      <c r="G2144" s="38">
        <f>SUM(G2140:G2143)</f>
        <v>566714</v>
      </c>
      <c r="H2144" s="38"/>
      <c r="I2144" s="38"/>
      <c r="J2144" s="38"/>
      <c r="K2144" s="38">
        <f>SUM(K2140:K2143)</f>
        <v>214542</v>
      </c>
      <c r="L2144" s="29"/>
    </row>
    <row r="2145" spans="1:12">
      <c r="A2145" s="22"/>
      <c r="B2145" s="23"/>
      <c r="C2145" s="23"/>
      <c r="D2145" s="32"/>
      <c r="E2145" s="38"/>
      <c r="F2145" s="38"/>
      <c r="G2145" s="38"/>
      <c r="H2145" s="38"/>
      <c r="I2145" s="38"/>
      <c r="J2145" s="38"/>
      <c r="K2145" s="38"/>
      <c r="L2145" s="29"/>
    </row>
    <row r="2146" spans="1:12">
      <c r="A2146" s="39" t="s">
        <v>682</v>
      </c>
      <c r="B2146" s="33" t="s">
        <v>1164</v>
      </c>
      <c r="C2146" s="34"/>
      <c r="D2146" s="35">
        <f>+집계표!$G$2</f>
        <v>1.1000000000000001</v>
      </c>
      <c r="E2146" s="40">
        <f>(G2146+I2146+K2146)</f>
        <v>623385</v>
      </c>
      <c r="F2146" s="40"/>
      <c r="G2146" s="40"/>
      <c r="H2146" s="40"/>
      <c r="I2146" s="40"/>
      <c r="J2146" s="40">
        <f>+G2144</f>
        <v>566714</v>
      </c>
      <c r="K2146" s="40">
        <f>TRUNC(D2146*J2146)</f>
        <v>623385</v>
      </c>
      <c r="L2146" s="23"/>
    </row>
    <row r="2147" spans="1:12">
      <c r="A2147" s="39" t="s">
        <v>670</v>
      </c>
      <c r="B2147" s="33" t="s">
        <v>425</v>
      </c>
      <c r="C2147" s="34"/>
      <c r="D2147" s="35">
        <f>+집계표!$H$2</f>
        <v>0.2</v>
      </c>
      <c r="E2147" s="40">
        <f>(G2147+I2147+K2147)</f>
        <v>238019</v>
      </c>
      <c r="F2147" s="40"/>
      <c r="G2147" s="40"/>
      <c r="H2147" s="40"/>
      <c r="I2147" s="40"/>
      <c r="J2147" s="40">
        <f>+J2146+K2146</f>
        <v>1190099</v>
      </c>
      <c r="K2147" s="40">
        <f>TRUNC(D2147*J2147)</f>
        <v>238019</v>
      </c>
      <c r="L2147" s="23"/>
    </row>
    <row r="2148" spans="1:12">
      <c r="A2148" s="39" t="s">
        <v>718</v>
      </c>
      <c r="B2148" s="33"/>
      <c r="C2148" s="34"/>
      <c r="D2148" s="36"/>
      <c r="E2148" s="40">
        <f>SUM(E2144:E2147)</f>
        <v>1642660</v>
      </c>
      <c r="F2148" s="40"/>
      <c r="G2148" s="40">
        <f>SUM(G2144:G2147)</f>
        <v>566714</v>
      </c>
      <c r="H2148" s="40"/>
      <c r="I2148" s="40"/>
      <c r="J2148" s="40"/>
      <c r="K2148" s="40">
        <f>SUM(K2144:K2147)</f>
        <v>1075946</v>
      </c>
      <c r="L2148" s="23"/>
    </row>
    <row r="2149" spans="1:12" ht="17.25" customHeight="1">
      <c r="A2149" s="39"/>
      <c r="B2149" s="30"/>
      <c r="C2149" s="23"/>
      <c r="D2149" s="32"/>
      <c r="E2149" s="38"/>
      <c r="F2149" s="38"/>
      <c r="G2149" s="38"/>
      <c r="H2149" s="53"/>
      <c r="I2149" s="38"/>
      <c r="J2149" s="38"/>
      <c r="K2149" s="38"/>
      <c r="L2149" s="23"/>
    </row>
    <row r="2150" spans="1:12" ht="17.25" customHeight="1">
      <c r="A2150" s="41" t="s">
        <v>462</v>
      </c>
      <c r="B2150" s="37"/>
      <c r="C2150" s="23"/>
      <c r="D2150" s="23"/>
      <c r="E2150" s="42"/>
      <c r="F2150" s="54"/>
      <c r="G2150" s="42"/>
      <c r="H2150" s="54"/>
      <c r="I2150" s="42"/>
      <c r="J2150" s="54"/>
      <c r="K2150" s="42"/>
      <c r="L2150" s="28"/>
    </row>
    <row r="2151" spans="1:12">
      <c r="A2151" s="22" t="s">
        <v>1161</v>
      </c>
      <c r="B2151" s="30"/>
      <c r="C2151" s="23" t="s">
        <v>685</v>
      </c>
      <c r="D2151" s="32">
        <v>1</v>
      </c>
      <c r="E2151" s="38">
        <f>+G2151+I2151+K2151</f>
        <v>293799</v>
      </c>
      <c r="F2151" s="38">
        <f>+인건비!$D$5</f>
        <v>293799</v>
      </c>
      <c r="G2151" s="38">
        <f>TRUNC(D2151*F2151)</f>
        <v>293799</v>
      </c>
      <c r="H2151" s="53"/>
      <c r="I2151" s="53"/>
      <c r="J2151" s="53"/>
      <c r="K2151" s="53"/>
      <c r="L2151" s="23"/>
    </row>
    <row r="2152" spans="1:12">
      <c r="A2152" s="22" t="s">
        <v>1154</v>
      </c>
      <c r="B2152" s="30"/>
      <c r="C2152" s="23" t="s">
        <v>685</v>
      </c>
      <c r="D2152" s="32">
        <v>1</v>
      </c>
      <c r="E2152" s="38">
        <f>+G2152+I2152+K2152</f>
        <v>272915</v>
      </c>
      <c r="F2152" s="38">
        <f>+인건비!$D$6</f>
        <v>272915</v>
      </c>
      <c r="G2152" s="38">
        <f>TRUNC(D2152*F2152)</f>
        <v>272915</v>
      </c>
      <c r="H2152" s="53"/>
      <c r="I2152" s="53"/>
      <c r="J2152" s="53"/>
      <c r="K2152" s="53"/>
      <c r="L2152" s="23"/>
    </row>
    <row r="2153" spans="1:12" ht="17.25" customHeight="1">
      <c r="A2153" s="22" t="s">
        <v>1187</v>
      </c>
      <c r="B2153" s="23"/>
      <c r="C2153" s="23" t="s">
        <v>685</v>
      </c>
      <c r="D2153" s="32">
        <v>2</v>
      </c>
      <c r="E2153" s="38">
        <f>+G2153+I2153+K2153</f>
        <v>428444</v>
      </c>
      <c r="F2153" s="38"/>
      <c r="G2153" s="38"/>
      <c r="H2153" s="38"/>
      <c r="I2153" s="38"/>
      <c r="J2153" s="38">
        <f>+인건비!$E$18</f>
        <v>214222</v>
      </c>
      <c r="K2153" s="38">
        <f>TRUNC(D2153*J2153)</f>
        <v>428444</v>
      </c>
      <c r="L2153" s="23"/>
    </row>
    <row r="2154" spans="1:12" ht="25.5" customHeight="1">
      <c r="A2154" s="22" t="s">
        <v>1432</v>
      </c>
      <c r="B2154" s="44" t="s">
        <v>648</v>
      </c>
      <c r="C2154" s="23" t="s">
        <v>692</v>
      </c>
      <c r="D2154" s="32">
        <v>0.1</v>
      </c>
      <c r="E2154" s="38">
        <f>+G2154+I2154+K2154</f>
        <v>320</v>
      </c>
      <c r="F2154" s="38"/>
      <c r="G2154" s="38"/>
      <c r="H2154" s="38"/>
      <c r="I2154" s="38"/>
      <c r="J2154" s="38">
        <f>+기계손료!$J$98</f>
        <v>3208</v>
      </c>
      <c r="K2154" s="38">
        <f>TRUNC(D2154*J2154)</f>
        <v>320</v>
      </c>
      <c r="L2154" s="95"/>
    </row>
    <row r="2155" spans="1:12">
      <c r="A2155" s="22" t="s">
        <v>701</v>
      </c>
      <c r="B2155" s="23"/>
      <c r="C2155" s="23"/>
      <c r="D2155" s="32"/>
      <c r="E2155" s="38">
        <f>SUM(E2151:E2154)</f>
        <v>995478</v>
      </c>
      <c r="F2155" s="38"/>
      <c r="G2155" s="38">
        <f>SUM(G2151:G2154)</f>
        <v>566714</v>
      </c>
      <c r="H2155" s="38"/>
      <c r="I2155" s="38"/>
      <c r="J2155" s="38"/>
      <c r="K2155" s="38">
        <f>SUM(K2151:K2154)</f>
        <v>428764</v>
      </c>
      <c r="L2155" s="29"/>
    </row>
    <row r="2156" spans="1:12">
      <c r="A2156" s="22"/>
      <c r="B2156" s="23"/>
      <c r="C2156" s="23"/>
      <c r="D2156" s="32"/>
      <c r="E2156" s="38"/>
      <c r="F2156" s="38"/>
      <c r="G2156" s="38"/>
      <c r="H2156" s="38"/>
      <c r="I2156" s="38"/>
      <c r="J2156" s="38"/>
      <c r="K2156" s="38"/>
      <c r="L2156" s="29"/>
    </row>
    <row r="2157" spans="1:12">
      <c r="A2157" s="39" t="s">
        <v>682</v>
      </c>
      <c r="B2157" s="33" t="s">
        <v>1164</v>
      </c>
      <c r="C2157" s="34"/>
      <c r="D2157" s="35">
        <f>+집계표!$G$2</f>
        <v>1.1000000000000001</v>
      </c>
      <c r="E2157" s="40">
        <f>(G2157+I2157+K2157)</f>
        <v>623385</v>
      </c>
      <c r="F2157" s="40"/>
      <c r="G2157" s="40"/>
      <c r="H2157" s="40"/>
      <c r="I2157" s="40"/>
      <c r="J2157" s="40">
        <f>+G2155</f>
        <v>566714</v>
      </c>
      <c r="K2157" s="40">
        <f>TRUNC(D2157*J2157)</f>
        <v>623385</v>
      </c>
      <c r="L2157" s="23"/>
    </row>
    <row r="2158" spans="1:12">
      <c r="A2158" s="39" t="s">
        <v>670</v>
      </c>
      <c r="B2158" s="33" t="s">
        <v>425</v>
      </c>
      <c r="C2158" s="34"/>
      <c r="D2158" s="35">
        <f>+집계표!$H$2</f>
        <v>0.2</v>
      </c>
      <c r="E2158" s="40">
        <f>(G2158+I2158+K2158)</f>
        <v>238019</v>
      </c>
      <c r="F2158" s="40"/>
      <c r="G2158" s="40"/>
      <c r="H2158" s="40"/>
      <c r="I2158" s="40"/>
      <c r="J2158" s="40">
        <f>+J2157+K2157</f>
        <v>1190099</v>
      </c>
      <c r="K2158" s="40">
        <f>TRUNC(D2158*J2158)</f>
        <v>238019</v>
      </c>
      <c r="L2158" s="23"/>
    </row>
    <row r="2159" spans="1:12">
      <c r="A2159" s="39" t="s">
        <v>718</v>
      </c>
      <c r="B2159" s="33"/>
      <c r="C2159" s="34"/>
      <c r="D2159" s="36"/>
      <c r="E2159" s="40">
        <f>SUM(E2155:E2158)</f>
        <v>1856882</v>
      </c>
      <c r="F2159" s="40"/>
      <c r="G2159" s="40">
        <f>SUM(G2155:G2158)</f>
        <v>566714</v>
      </c>
      <c r="H2159" s="40"/>
      <c r="I2159" s="40"/>
      <c r="J2159" s="40"/>
      <c r="K2159" s="40">
        <f>SUM(K2155:K2158)</f>
        <v>1290168</v>
      </c>
      <c r="L2159" s="23"/>
    </row>
    <row r="2160" spans="1:12" ht="17.25" customHeight="1">
      <c r="A2160" s="39"/>
      <c r="B2160" s="30"/>
      <c r="C2160" s="23"/>
      <c r="D2160" s="32"/>
      <c r="E2160" s="38"/>
      <c r="F2160" s="38"/>
      <c r="G2160" s="38"/>
      <c r="H2160" s="53"/>
      <c r="I2160" s="38"/>
      <c r="J2160" s="38"/>
      <c r="K2160" s="38"/>
      <c r="L2160" s="23"/>
    </row>
    <row r="2161" spans="1:12" ht="17.25" customHeight="1">
      <c r="A2161" s="41" t="s">
        <v>1611</v>
      </c>
      <c r="B2161" s="37"/>
      <c r="C2161" s="23"/>
      <c r="D2161" s="23"/>
      <c r="E2161" s="42"/>
      <c r="F2161" s="54"/>
      <c r="G2161" s="42"/>
      <c r="H2161" s="54"/>
      <c r="I2161" s="42"/>
      <c r="J2161" s="54"/>
      <c r="K2161" s="42"/>
      <c r="L2161" s="28"/>
    </row>
    <row r="2162" spans="1:12">
      <c r="A2162" s="22" t="s">
        <v>1172</v>
      </c>
      <c r="B2162" s="30"/>
      <c r="C2162" s="23" t="s">
        <v>685</v>
      </c>
      <c r="D2162" s="32">
        <v>1</v>
      </c>
      <c r="E2162" s="38">
        <f>+G2162+I2162+K2162</f>
        <v>346855</v>
      </c>
      <c r="F2162" s="38">
        <f>+인건비!$D$4</f>
        <v>346855</v>
      </c>
      <c r="G2162" s="38">
        <f>TRUNC(D2162*F2162)</f>
        <v>346855</v>
      </c>
      <c r="H2162" s="53"/>
      <c r="I2162" s="53"/>
      <c r="J2162" s="53"/>
      <c r="K2162" s="53"/>
      <c r="L2162" s="23"/>
    </row>
    <row r="2163" spans="1:12">
      <c r="A2163" s="22" t="s">
        <v>1161</v>
      </c>
      <c r="B2163" s="30"/>
      <c r="C2163" s="23" t="s">
        <v>685</v>
      </c>
      <c r="D2163" s="32">
        <v>1</v>
      </c>
      <c r="E2163" s="38">
        <f>+G2163+I2163+K2163</f>
        <v>293799</v>
      </c>
      <c r="F2163" s="38">
        <f>+인건비!$D$5</f>
        <v>293799</v>
      </c>
      <c r="G2163" s="38">
        <f>TRUNC(D2163*F2163)</f>
        <v>293799</v>
      </c>
      <c r="H2163" s="53"/>
      <c r="I2163" s="53"/>
      <c r="J2163" s="53"/>
      <c r="K2163" s="53"/>
      <c r="L2163" s="23"/>
    </row>
    <row r="2164" spans="1:12">
      <c r="A2164" s="22" t="s">
        <v>1154</v>
      </c>
      <c r="B2164" s="30"/>
      <c r="C2164" s="23" t="s">
        <v>685</v>
      </c>
      <c r="D2164" s="32">
        <v>1</v>
      </c>
      <c r="E2164" s="38">
        <f>+G2164+I2164+K2164</f>
        <v>272915</v>
      </c>
      <c r="F2164" s="38">
        <f>+인건비!$D$6</f>
        <v>272915</v>
      </c>
      <c r="G2164" s="38">
        <f>TRUNC(D2164*F2164)</f>
        <v>272915</v>
      </c>
      <c r="H2164" s="53"/>
      <c r="I2164" s="53"/>
      <c r="J2164" s="53"/>
      <c r="K2164" s="53"/>
      <c r="L2164" s="23"/>
    </row>
    <row r="2165" spans="1:12" ht="17.25" customHeight="1">
      <c r="A2165" s="22" t="s">
        <v>1187</v>
      </c>
      <c r="B2165" s="23"/>
      <c r="C2165" s="23" t="s">
        <v>685</v>
      </c>
      <c r="D2165" s="32">
        <v>2</v>
      </c>
      <c r="E2165" s="38">
        <f>+G2165+I2165+K2165</f>
        <v>428444</v>
      </c>
      <c r="F2165" s="38"/>
      <c r="G2165" s="38"/>
      <c r="H2165" s="38"/>
      <c r="I2165" s="38"/>
      <c r="J2165" s="38">
        <f>+인건비!$E$18</f>
        <v>214222</v>
      </c>
      <c r="K2165" s="38">
        <f>TRUNC(D2165*J2165)</f>
        <v>428444</v>
      </c>
      <c r="L2165" s="23"/>
    </row>
    <row r="2166" spans="1:12" ht="25.5" customHeight="1">
      <c r="A2166" s="22" t="s">
        <v>1432</v>
      </c>
      <c r="B2166" s="44" t="s">
        <v>648</v>
      </c>
      <c r="C2166" s="23" t="s">
        <v>692</v>
      </c>
      <c r="D2166" s="32">
        <v>0.1</v>
      </c>
      <c r="E2166" s="38">
        <f>+G2166+I2166+K2166</f>
        <v>320</v>
      </c>
      <c r="F2166" s="38"/>
      <c r="G2166" s="38"/>
      <c r="H2166" s="38"/>
      <c r="I2166" s="38"/>
      <c r="J2166" s="38">
        <f>+기계손료!$J$98</f>
        <v>3208</v>
      </c>
      <c r="K2166" s="38">
        <f>TRUNC(D2166*J2166)</f>
        <v>320</v>
      </c>
      <c r="L2166" s="95"/>
    </row>
    <row r="2167" spans="1:12">
      <c r="A2167" s="22" t="s">
        <v>701</v>
      </c>
      <c r="B2167" s="23"/>
      <c r="C2167" s="23"/>
      <c r="D2167" s="32"/>
      <c r="E2167" s="38">
        <f>SUM(E2162:E2166)</f>
        <v>1342333</v>
      </c>
      <c r="F2167" s="38"/>
      <c r="G2167" s="38">
        <f>SUM(G2162:G2166)</f>
        <v>913569</v>
      </c>
      <c r="H2167" s="38"/>
      <c r="I2167" s="38"/>
      <c r="J2167" s="38"/>
      <c r="K2167" s="38">
        <f>SUM(K2162:K2166)</f>
        <v>428764</v>
      </c>
      <c r="L2167" s="29"/>
    </row>
    <row r="2168" spans="1:12">
      <c r="A2168" s="22"/>
      <c r="B2168" s="23"/>
      <c r="C2168" s="23"/>
      <c r="D2168" s="32"/>
      <c r="E2168" s="38"/>
      <c r="F2168" s="38"/>
      <c r="G2168" s="38"/>
      <c r="H2168" s="38"/>
      <c r="I2168" s="38"/>
      <c r="J2168" s="38"/>
      <c r="K2168" s="38"/>
      <c r="L2168" s="29"/>
    </row>
    <row r="2169" spans="1:12">
      <c r="A2169" s="39" t="s">
        <v>682</v>
      </c>
      <c r="B2169" s="33" t="s">
        <v>1164</v>
      </c>
      <c r="C2169" s="34"/>
      <c r="D2169" s="35">
        <f>+집계표!$G$2</f>
        <v>1.1000000000000001</v>
      </c>
      <c r="E2169" s="40">
        <f>(G2169+I2169+K2169)</f>
        <v>1004925</v>
      </c>
      <c r="F2169" s="40"/>
      <c r="G2169" s="40"/>
      <c r="H2169" s="40"/>
      <c r="I2169" s="40"/>
      <c r="J2169" s="40">
        <f>+G2167</f>
        <v>913569</v>
      </c>
      <c r="K2169" s="40">
        <f>TRUNC(D2169*J2169)</f>
        <v>1004925</v>
      </c>
      <c r="L2169" s="23"/>
    </row>
    <row r="2170" spans="1:12">
      <c r="A2170" s="39" t="s">
        <v>670</v>
      </c>
      <c r="B2170" s="33" t="s">
        <v>425</v>
      </c>
      <c r="C2170" s="34"/>
      <c r="D2170" s="35">
        <f>+집계표!$H$2</f>
        <v>0.2</v>
      </c>
      <c r="E2170" s="40">
        <f>(G2170+I2170+K2170)</f>
        <v>383698</v>
      </c>
      <c r="F2170" s="40"/>
      <c r="G2170" s="40"/>
      <c r="H2170" s="40"/>
      <c r="I2170" s="40"/>
      <c r="J2170" s="40">
        <f>+J2169+K2169</f>
        <v>1918494</v>
      </c>
      <c r="K2170" s="40">
        <f>TRUNC(D2170*J2170)</f>
        <v>383698</v>
      </c>
      <c r="L2170" s="23"/>
    </row>
    <row r="2171" spans="1:12">
      <c r="A2171" s="39" t="s">
        <v>718</v>
      </c>
      <c r="B2171" s="33"/>
      <c r="C2171" s="34"/>
      <c r="D2171" s="36"/>
      <c r="E2171" s="40">
        <f>SUM(E2167:E2170)</f>
        <v>2730956</v>
      </c>
      <c r="F2171" s="40"/>
      <c r="G2171" s="40">
        <f>SUM(G2167:G2170)</f>
        <v>913569</v>
      </c>
      <c r="H2171" s="40"/>
      <c r="I2171" s="40"/>
      <c r="J2171" s="40"/>
      <c r="K2171" s="40">
        <f>SUM(K2167:K2170)</f>
        <v>1817387</v>
      </c>
      <c r="L2171" s="23"/>
    </row>
    <row r="2172" spans="1:12" ht="17.25" customHeight="1">
      <c r="A2172" s="39"/>
      <c r="B2172" s="30"/>
      <c r="C2172" s="23"/>
      <c r="D2172" s="32"/>
      <c r="E2172" s="38"/>
      <c r="F2172" s="38"/>
      <c r="G2172" s="38"/>
      <c r="H2172" s="53"/>
      <c r="I2172" s="38"/>
      <c r="J2172" s="38"/>
      <c r="K2172" s="38"/>
      <c r="L2172" s="23"/>
    </row>
    <row r="2173" spans="1:12" ht="17.25" customHeight="1">
      <c r="A2173" s="41" t="s">
        <v>1623</v>
      </c>
      <c r="B2173" s="37"/>
      <c r="C2173" s="23"/>
      <c r="D2173" s="23"/>
      <c r="E2173" s="42"/>
      <c r="F2173" s="54"/>
      <c r="G2173" s="42"/>
      <c r="H2173" s="54"/>
      <c r="I2173" s="42"/>
      <c r="J2173" s="54"/>
      <c r="K2173" s="42"/>
      <c r="L2173" s="28"/>
    </row>
    <row r="2174" spans="1:12">
      <c r="A2174" s="22" t="s">
        <v>1172</v>
      </c>
      <c r="B2174" s="30"/>
      <c r="C2174" s="23" t="s">
        <v>685</v>
      </c>
      <c r="D2174" s="32">
        <v>1</v>
      </c>
      <c r="E2174" s="38">
        <f>+G2174+I2174+K2174</f>
        <v>346855</v>
      </c>
      <c r="F2174" s="38">
        <f>+인건비!$D$4</f>
        <v>346855</v>
      </c>
      <c r="G2174" s="38">
        <f>TRUNC(D2174*F2174)</f>
        <v>346855</v>
      </c>
      <c r="H2174" s="53"/>
      <c r="I2174" s="53"/>
      <c r="J2174" s="53"/>
      <c r="K2174" s="53"/>
      <c r="L2174" s="23"/>
    </row>
    <row r="2175" spans="1:12">
      <c r="A2175" s="22" t="s">
        <v>1161</v>
      </c>
      <c r="B2175" s="30"/>
      <c r="C2175" s="23" t="s">
        <v>685</v>
      </c>
      <c r="D2175" s="32">
        <v>1</v>
      </c>
      <c r="E2175" s="38">
        <f>+G2175+I2175+K2175</f>
        <v>293799</v>
      </c>
      <c r="F2175" s="38">
        <f>+인건비!$D$5</f>
        <v>293799</v>
      </c>
      <c r="G2175" s="38">
        <f>TRUNC(D2175*F2175)</f>
        <v>293799</v>
      </c>
      <c r="H2175" s="53"/>
      <c r="I2175" s="53"/>
      <c r="J2175" s="53"/>
      <c r="K2175" s="53"/>
      <c r="L2175" s="23"/>
    </row>
    <row r="2176" spans="1:12">
      <c r="A2176" s="22" t="s">
        <v>1154</v>
      </c>
      <c r="B2176" s="30"/>
      <c r="C2176" s="23" t="s">
        <v>685</v>
      </c>
      <c r="D2176" s="32">
        <v>2</v>
      </c>
      <c r="E2176" s="38">
        <f>+G2176+I2176+K2176</f>
        <v>545830</v>
      </c>
      <c r="F2176" s="38">
        <f>+인건비!$D$6</f>
        <v>272915</v>
      </c>
      <c r="G2176" s="38">
        <f>TRUNC(D2176*F2176)</f>
        <v>545830</v>
      </c>
      <c r="H2176" s="53"/>
      <c r="I2176" s="53"/>
      <c r="J2176" s="53"/>
      <c r="K2176" s="53"/>
      <c r="L2176" s="23"/>
    </row>
    <row r="2177" spans="1:12" ht="17.25" customHeight="1">
      <c r="A2177" s="22" t="s">
        <v>1187</v>
      </c>
      <c r="B2177" s="23"/>
      <c r="C2177" s="23" t="s">
        <v>685</v>
      </c>
      <c r="D2177" s="32">
        <v>3</v>
      </c>
      <c r="E2177" s="38">
        <f>+G2177+I2177+K2177</f>
        <v>642666</v>
      </c>
      <c r="F2177" s="38"/>
      <c r="G2177" s="38"/>
      <c r="H2177" s="38"/>
      <c r="I2177" s="38"/>
      <c r="J2177" s="38">
        <f>+인건비!$E$18</f>
        <v>214222</v>
      </c>
      <c r="K2177" s="38">
        <f>TRUNC(D2177*J2177)</f>
        <v>642666</v>
      </c>
      <c r="L2177" s="23"/>
    </row>
    <row r="2178" spans="1:12" ht="25.5" customHeight="1">
      <c r="A2178" s="22" t="s">
        <v>1432</v>
      </c>
      <c r="B2178" s="44" t="s">
        <v>648</v>
      </c>
      <c r="C2178" s="23" t="s">
        <v>692</v>
      </c>
      <c r="D2178" s="32">
        <v>0.1</v>
      </c>
      <c r="E2178" s="38">
        <f>+G2178+I2178+K2178</f>
        <v>320</v>
      </c>
      <c r="F2178" s="38"/>
      <c r="G2178" s="38"/>
      <c r="H2178" s="38"/>
      <c r="I2178" s="38"/>
      <c r="J2178" s="38">
        <f>+기계손료!$J$98</f>
        <v>3208</v>
      </c>
      <c r="K2178" s="38">
        <f>TRUNC(D2178*J2178)</f>
        <v>320</v>
      </c>
      <c r="L2178" s="95"/>
    </row>
    <row r="2179" spans="1:12">
      <c r="A2179" s="22" t="s">
        <v>701</v>
      </c>
      <c r="B2179" s="23"/>
      <c r="C2179" s="23"/>
      <c r="D2179" s="32"/>
      <c r="E2179" s="38">
        <f>SUM(E2174:E2178)</f>
        <v>1829470</v>
      </c>
      <c r="F2179" s="38"/>
      <c r="G2179" s="38">
        <f>SUM(G2174:G2178)</f>
        <v>1186484</v>
      </c>
      <c r="H2179" s="38"/>
      <c r="I2179" s="38"/>
      <c r="J2179" s="38"/>
      <c r="K2179" s="38">
        <f>SUM(K2174:K2178)</f>
        <v>642986</v>
      </c>
      <c r="L2179" s="29"/>
    </row>
    <row r="2180" spans="1:12">
      <c r="A2180" s="22"/>
      <c r="B2180" s="23"/>
      <c r="C2180" s="23"/>
      <c r="D2180" s="32"/>
      <c r="E2180" s="38"/>
      <c r="F2180" s="38"/>
      <c r="G2180" s="38"/>
      <c r="H2180" s="38"/>
      <c r="I2180" s="38"/>
      <c r="J2180" s="38"/>
      <c r="K2180" s="38"/>
      <c r="L2180" s="29"/>
    </row>
    <row r="2181" spans="1:12">
      <c r="A2181" s="39" t="s">
        <v>682</v>
      </c>
      <c r="B2181" s="33" t="s">
        <v>1164</v>
      </c>
      <c r="C2181" s="34"/>
      <c r="D2181" s="35">
        <f>+집계표!$G$2</f>
        <v>1.1000000000000001</v>
      </c>
      <c r="E2181" s="40">
        <f>(G2181+I2181+K2181)</f>
        <v>1305132</v>
      </c>
      <c r="F2181" s="40"/>
      <c r="G2181" s="40"/>
      <c r="H2181" s="40"/>
      <c r="I2181" s="40"/>
      <c r="J2181" s="40">
        <f>+G2179</f>
        <v>1186484</v>
      </c>
      <c r="K2181" s="40">
        <f>TRUNC(D2181*J2181)</f>
        <v>1305132</v>
      </c>
      <c r="L2181" s="23"/>
    </row>
    <row r="2182" spans="1:12">
      <c r="A2182" s="39" t="s">
        <v>670</v>
      </c>
      <c r="B2182" s="33" t="s">
        <v>425</v>
      </c>
      <c r="C2182" s="34"/>
      <c r="D2182" s="35">
        <f>+집계표!$H$2</f>
        <v>0.2</v>
      </c>
      <c r="E2182" s="40">
        <f>(G2182+I2182+K2182)</f>
        <v>498323</v>
      </c>
      <c r="F2182" s="40"/>
      <c r="G2182" s="40"/>
      <c r="H2182" s="40"/>
      <c r="I2182" s="40"/>
      <c r="J2182" s="40">
        <f>+J2181+K2181</f>
        <v>2491616</v>
      </c>
      <c r="K2182" s="40">
        <f>TRUNC(D2182*J2182)</f>
        <v>498323</v>
      </c>
      <c r="L2182" s="23"/>
    </row>
    <row r="2183" spans="1:12">
      <c r="A2183" s="39" t="s">
        <v>718</v>
      </c>
      <c r="B2183" s="33"/>
      <c r="C2183" s="34"/>
      <c r="D2183" s="36"/>
      <c r="E2183" s="40">
        <f>SUM(E2179:E2182)</f>
        <v>3632925</v>
      </c>
      <c r="F2183" s="40"/>
      <c r="G2183" s="40">
        <f>SUM(G2179:G2182)</f>
        <v>1186484</v>
      </c>
      <c r="H2183" s="40"/>
      <c r="I2183" s="40"/>
      <c r="J2183" s="40"/>
      <c r="K2183" s="40">
        <f>SUM(K2179:K2182)</f>
        <v>2446441</v>
      </c>
      <c r="L2183" s="23"/>
    </row>
    <row r="2184" spans="1:12" ht="17.25" customHeight="1">
      <c r="A2184" s="39"/>
      <c r="B2184" s="30"/>
      <c r="C2184" s="23"/>
      <c r="D2184" s="32"/>
      <c r="E2184" s="38"/>
      <c r="F2184" s="38"/>
      <c r="G2184" s="38"/>
      <c r="H2184" s="53"/>
      <c r="I2184" s="38"/>
      <c r="J2184" s="38"/>
      <c r="K2184" s="38"/>
      <c r="L2184" s="23"/>
    </row>
    <row r="2185" spans="1:12" ht="17.25" customHeight="1">
      <c r="A2185" s="41" t="s">
        <v>2161</v>
      </c>
      <c r="B2185" s="37"/>
      <c r="C2185" s="23"/>
      <c r="D2185" s="23"/>
      <c r="E2185" s="42"/>
      <c r="F2185" s="54"/>
      <c r="G2185" s="42"/>
      <c r="H2185" s="54"/>
      <c r="I2185" s="42"/>
      <c r="J2185" s="54"/>
      <c r="K2185" s="42"/>
      <c r="L2185" s="28"/>
    </row>
    <row r="2186" spans="1:12">
      <c r="A2186" s="22" t="s">
        <v>1161</v>
      </c>
      <c r="B2186" s="30"/>
      <c r="C2186" s="23" t="s">
        <v>685</v>
      </c>
      <c r="D2186" s="32">
        <v>1</v>
      </c>
      <c r="E2186" s="38">
        <f>+G2186+I2186+K2186</f>
        <v>293799</v>
      </c>
      <c r="F2186" s="38">
        <f>+인건비!$D$5</f>
        <v>293799</v>
      </c>
      <c r="G2186" s="38">
        <f>TRUNC(D2186*F2186)</f>
        <v>293799</v>
      </c>
      <c r="H2186" s="53"/>
      <c r="I2186" s="53"/>
      <c r="J2186" s="53"/>
      <c r="K2186" s="53"/>
      <c r="L2186" s="23"/>
    </row>
    <row r="2187" spans="1:12">
      <c r="A2187" s="22" t="s">
        <v>1154</v>
      </c>
      <c r="B2187" s="30"/>
      <c r="C2187" s="23" t="s">
        <v>685</v>
      </c>
      <c r="D2187" s="32">
        <v>1</v>
      </c>
      <c r="E2187" s="38">
        <f>+G2187+I2187+K2187</f>
        <v>272915</v>
      </c>
      <c r="F2187" s="38">
        <f>+인건비!$D$6</f>
        <v>272915</v>
      </c>
      <c r="G2187" s="38">
        <f>TRUNC(D2187*F2187)</f>
        <v>272915</v>
      </c>
      <c r="H2187" s="53"/>
      <c r="I2187" s="53"/>
      <c r="J2187" s="53"/>
      <c r="K2187" s="53"/>
      <c r="L2187" s="23"/>
    </row>
    <row r="2188" spans="1:12" ht="17.25" customHeight="1">
      <c r="A2188" s="22" t="s">
        <v>1187</v>
      </c>
      <c r="B2188" s="23"/>
      <c r="C2188" s="23" t="s">
        <v>685</v>
      </c>
      <c r="D2188" s="32">
        <v>1</v>
      </c>
      <c r="E2188" s="38">
        <f>+G2188+I2188+K2188</f>
        <v>214222</v>
      </c>
      <c r="F2188" s="38"/>
      <c r="G2188" s="38"/>
      <c r="H2188" s="38"/>
      <c r="I2188" s="38"/>
      <c r="J2188" s="38">
        <f>+인건비!$E$18</f>
        <v>214222</v>
      </c>
      <c r="K2188" s="38">
        <f>TRUNC(D2188*J2188)</f>
        <v>214222</v>
      </c>
      <c r="L2188" s="23"/>
    </row>
    <row r="2189" spans="1:12" ht="25.5" customHeight="1">
      <c r="A2189" s="22" t="s">
        <v>1432</v>
      </c>
      <c r="B2189" s="44" t="s">
        <v>648</v>
      </c>
      <c r="C2189" s="23" t="s">
        <v>692</v>
      </c>
      <c r="D2189" s="32">
        <v>0.1</v>
      </c>
      <c r="E2189" s="38">
        <f>+G2189+I2189+K2189</f>
        <v>320</v>
      </c>
      <c r="F2189" s="38"/>
      <c r="G2189" s="38"/>
      <c r="H2189" s="38"/>
      <c r="I2189" s="38"/>
      <c r="J2189" s="38">
        <f>+기계손료!$J$98</f>
        <v>3208</v>
      </c>
      <c r="K2189" s="38">
        <f>TRUNC(D2189*J2189)</f>
        <v>320</v>
      </c>
      <c r="L2189" s="95"/>
    </row>
    <row r="2190" spans="1:12">
      <c r="A2190" s="22" t="s">
        <v>701</v>
      </c>
      <c r="B2190" s="23"/>
      <c r="C2190" s="23"/>
      <c r="D2190" s="32"/>
      <c r="E2190" s="38">
        <f>SUM(E2186:E2189)</f>
        <v>781256</v>
      </c>
      <c r="F2190" s="38"/>
      <c r="G2190" s="38">
        <f>SUM(G2186:G2189)</f>
        <v>566714</v>
      </c>
      <c r="H2190" s="38"/>
      <c r="I2190" s="38"/>
      <c r="J2190" s="38"/>
      <c r="K2190" s="38">
        <f>SUM(K2186:K2189)</f>
        <v>214542</v>
      </c>
      <c r="L2190" s="29"/>
    </row>
    <row r="2191" spans="1:12">
      <c r="A2191" s="22"/>
      <c r="B2191" s="23"/>
      <c r="C2191" s="23"/>
      <c r="D2191" s="32"/>
      <c r="E2191" s="38"/>
      <c r="F2191" s="38"/>
      <c r="G2191" s="38"/>
      <c r="H2191" s="38"/>
      <c r="I2191" s="38"/>
      <c r="J2191" s="38"/>
      <c r="K2191" s="38"/>
      <c r="L2191" s="29"/>
    </row>
    <row r="2192" spans="1:12">
      <c r="A2192" s="39" t="s">
        <v>682</v>
      </c>
      <c r="B2192" s="33" t="s">
        <v>1164</v>
      </c>
      <c r="C2192" s="34"/>
      <c r="D2192" s="35">
        <f>+집계표!$G$2</f>
        <v>1.1000000000000001</v>
      </c>
      <c r="E2192" s="40">
        <f>(G2192+I2192+K2192)</f>
        <v>623385</v>
      </c>
      <c r="F2192" s="40"/>
      <c r="G2192" s="40"/>
      <c r="H2192" s="40"/>
      <c r="I2192" s="40"/>
      <c r="J2192" s="40">
        <f>+G2190</f>
        <v>566714</v>
      </c>
      <c r="K2192" s="40">
        <f>TRUNC(D2192*J2192)</f>
        <v>623385</v>
      </c>
      <c r="L2192" s="23"/>
    </row>
    <row r="2193" spans="1:12">
      <c r="A2193" s="39" t="s">
        <v>670</v>
      </c>
      <c r="B2193" s="33" t="s">
        <v>425</v>
      </c>
      <c r="C2193" s="34"/>
      <c r="D2193" s="35">
        <f>+집계표!$H$2</f>
        <v>0.2</v>
      </c>
      <c r="E2193" s="40">
        <f>(G2193+I2193+K2193)</f>
        <v>238019</v>
      </c>
      <c r="F2193" s="40"/>
      <c r="G2193" s="40"/>
      <c r="H2193" s="40"/>
      <c r="I2193" s="40"/>
      <c r="J2193" s="40">
        <f>+J2192+K2192</f>
        <v>1190099</v>
      </c>
      <c r="K2193" s="40">
        <f>TRUNC(D2193*J2193)</f>
        <v>238019</v>
      </c>
      <c r="L2193" s="23"/>
    </row>
    <row r="2194" spans="1:12">
      <c r="A2194" s="39" t="s">
        <v>718</v>
      </c>
      <c r="B2194" s="33"/>
      <c r="C2194" s="34"/>
      <c r="D2194" s="36"/>
      <c r="E2194" s="40">
        <f>SUM(E2190:E2193)</f>
        <v>1642660</v>
      </c>
      <c r="F2194" s="40"/>
      <c r="G2194" s="40">
        <f>SUM(G2190:G2193)</f>
        <v>566714</v>
      </c>
      <c r="H2194" s="40"/>
      <c r="I2194" s="40"/>
      <c r="J2194" s="40"/>
      <c r="K2194" s="40">
        <f>SUM(K2190:K2193)</f>
        <v>1075946</v>
      </c>
      <c r="L2194" s="23"/>
    </row>
    <row r="2195" spans="1:12" ht="17.25" customHeight="1">
      <c r="A2195" s="39"/>
      <c r="B2195" s="30"/>
      <c r="C2195" s="23"/>
      <c r="D2195" s="32"/>
      <c r="E2195" s="38"/>
      <c r="F2195" s="38"/>
      <c r="G2195" s="38"/>
      <c r="H2195" s="53"/>
      <c r="I2195" s="38"/>
      <c r="J2195" s="38"/>
      <c r="K2195" s="38"/>
      <c r="L2195" s="23"/>
    </row>
    <row r="2196" spans="1:12" ht="17.25" customHeight="1">
      <c r="A2196" s="41" t="s">
        <v>2175</v>
      </c>
      <c r="B2196" s="37"/>
      <c r="C2196" s="23"/>
      <c r="D2196" s="23"/>
      <c r="E2196" s="42"/>
      <c r="F2196" s="54"/>
      <c r="G2196" s="42"/>
      <c r="H2196" s="54"/>
      <c r="I2196" s="42"/>
      <c r="J2196" s="54"/>
      <c r="K2196" s="42"/>
      <c r="L2196" s="28"/>
    </row>
    <row r="2197" spans="1:12">
      <c r="A2197" s="22" t="s">
        <v>1161</v>
      </c>
      <c r="B2197" s="30"/>
      <c r="C2197" s="23" t="s">
        <v>685</v>
      </c>
      <c r="D2197" s="32">
        <v>1</v>
      </c>
      <c r="E2197" s="38">
        <f>+G2197+I2197+K2197</f>
        <v>293799</v>
      </c>
      <c r="F2197" s="38">
        <f>+인건비!$D$5</f>
        <v>293799</v>
      </c>
      <c r="G2197" s="38">
        <f>TRUNC(D2197*F2197)</f>
        <v>293799</v>
      </c>
      <c r="H2197" s="53"/>
      <c r="I2197" s="53"/>
      <c r="J2197" s="53"/>
      <c r="K2197" s="53"/>
      <c r="L2197" s="23"/>
    </row>
    <row r="2198" spans="1:12">
      <c r="A2198" s="22" t="s">
        <v>1154</v>
      </c>
      <c r="B2198" s="30"/>
      <c r="C2198" s="23" t="s">
        <v>685</v>
      </c>
      <c r="D2198" s="32">
        <v>1</v>
      </c>
      <c r="E2198" s="38">
        <f>+G2198+I2198+K2198</f>
        <v>272915</v>
      </c>
      <c r="F2198" s="38">
        <f>+인건비!$D$6</f>
        <v>272915</v>
      </c>
      <c r="G2198" s="38">
        <f>TRUNC(D2198*F2198)</f>
        <v>272915</v>
      </c>
      <c r="H2198" s="53"/>
      <c r="I2198" s="53"/>
      <c r="J2198" s="53"/>
      <c r="K2198" s="53"/>
      <c r="L2198" s="23"/>
    </row>
    <row r="2199" spans="1:12" ht="17.25" customHeight="1">
      <c r="A2199" s="22" t="s">
        <v>1187</v>
      </c>
      <c r="B2199" s="23"/>
      <c r="C2199" s="23" t="s">
        <v>685</v>
      </c>
      <c r="D2199" s="32">
        <f>+D2198</f>
        <v>1</v>
      </c>
      <c r="E2199" s="38">
        <f>+G2199+I2199+K2199</f>
        <v>214222</v>
      </c>
      <c r="F2199" s="38"/>
      <c r="G2199" s="38"/>
      <c r="H2199" s="38"/>
      <c r="I2199" s="38"/>
      <c r="J2199" s="38">
        <f>+인건비!$E$18</f>
        <v>214222</v>
      </c>
      <c r="K2199" s="38">
        <f>TRUNC(D2199*J2199)</f>
        <v>214222</v>
      </c>
      <c r="L2199" s="23"/>
    </row>
    <row r="2200" spans="1:12" ht="25.5" customHeight="1">
      <c r="A2200" s="22" t="s">
        <v>1432</v>
      </c>
      <c r="B2200" s="44" t="s">
        <v>648</v>
      </c>
      <c r="C2200" s="23" t="s">
        <v>692</v>
      </c>
      <c r="D2200" s="32">
        <v>0.1</v>
      </c>
      <c r="E2200" s="38">
        <f>+G2200+I2200+K2200</f>
        <v>320</v>
      </c>
      <c r="F2200" s="38"/>
      <c r="G2200" s="38"/>
      <c r="H2200" s="38"/>
      <c r="I2200" s="38"/>
      <c r="J2200" s="38">
        <f>+기계손료!$J$98</f>
        <v>3208</v>
      </c>
      <c r="K2200" s="38">
        <f>TRUNC(D2200*J2200)</f>
        <v>320</v>
      </c>
      <c r="L2200" s="23"/>
    </row>
    <row r="2201" spans="1:12">
      <c r="A2201" s="22" t="s">
        <v>701</v>
      </c>
      <c r="B2201" s="23"/>
      <c r="C2201" s="23"/>
      <c r="D2201" s="32"/>
      <c r="E2201" s="38">
        <f>SUM(E2197:E2200)</f>
        <v>781256</v>
      </c>
      <c r="F2201" s="38"/>
      <c r="G2201" s="38">
        <f>SUM(G2197:G2200)</f>
        <v>566714</v>
      </c>
      <c r="H2201" s="38"/>
      <c r="I2201" s="38"/>
      <c r="J2201" s="38"/>
      <c r="K2201" s="38">
        <f>SUM(K2197:K2200)</f>
        <v>214542</v>
      </c>
      <c r="L2201" s="29"/>
    </row>
    <row r="2202" spans="1:12">
      <c r="A2202" s="22"/>
      <c r="B2202" s="23"/>
      <c r="C2202" s="23"/>
      <c r="D2202" s="32"/>
      <c r="E2202" s="38"/>
      <c r="F2202" s="38"/>
      <c r="G2202" s="38"/>
      <c r="H2202" s="38"/>
      <c r="I2202" s="38"/>
      <c r="J2202" s="38"/>
      <c r="K2202" s="38"/>
      <c r="L2202" s="29"/>
    </row>
    <row r="2203" spans="1:12">
      <c r="A2203" s="39" t="s">
        <v>682</v>
      </c>
      <c r="B2203" s="33" t="s">
        <v>1164</v>
      </c>
      <c r="C2203" s="34"/>
      <c r="D2203" s="35">
        <f>+집계표!$G$2</f>
        <v>1.1000000000000001</v>
      </c>
      <c r="E2203" s="40">
        <f>(G2203+I2203+K2203)</f>
        <v>623385</v>
      </c>
      <c r="F2203" s="40"/>
      <c r="G2203" s="40"/>
      <c r="H2203" s="40"/>
      <c r="I2203" s="40"/>
      <c r="J2203" s="40">
        <f>+G2201</f>
        <v>566714</v>
      </c>
      <c r="K2203" s="40">
        <f>TRUNC(D2203*J2203)</f>
        <v>623385</v>
      </c>
      <c r="L2203" s="23"/>
    </row>
    <row r="2204" spans="1:12">
      <c r="A2204" s="39" t="s">
        <v>670</v>
      </c>
      <c r="B2204" s="33" t="s">
        <v>425</v>
      </c>
      <c r="C2204" s="34"/>
      <c r="D2204" s="35">
        <f>+집계표!$H$2</f>
        <v>0.2</v>
      </c>
      <c r="E2204" s="40">
        <f>(G2204+I2204+K2204)</f>
        <v>238019</v>
      </c>
      <c r="F2204" s="40"/>
      <c r="G2204" s="40"/>
      <c r="H2204" s="40"/>
      <c r="I2204" s="40"/>
      <c r="J2204" s="40">
        <f>+J2203+K2203</f>
        <v>1190099</v>
      </c>
      <c r="K2204" s="40">
        <f>TRUNC(D2204*J2204)</f>
        <v>238019</v>
      </c>
      <c r="L2204" s="23"/>
    </row>
    <row r="2205" spans="1:12">
      <c r="A2205" s="39" t="s">
        <v>718</v>
      </c>
      <c r="B2205" s="33"/>
      <c r="C2205" s="34"/>
      <c r="D2205" s="36"/>
      <c r="E2205" s="40">
        <f>SUM(E2201:E2204)</f>
        <v>1642660</v>
      </c>
      <c r="F2205" s="40"/>
      <c r="G2205" s="40">
        <f>SUM(G2201:G2204)</f>
        <v>566714</v>
      </c>
      <c r="H2205" s="40"/>
      <c r="I2205" s="40"/>
      <c r="J2205" s="40"/>
      <c r="K2205" s="40">
        <f>SUM(K2201:K2204)</f>
        <v>1075946</v>
      </c>
      <c r="L2205" s="23"/>
    </row>
    <row r="2206" spans="1:12" ht="17.25" customHeight="1">
      <c r="A2206" s="39"/>
      <c r="B2206" s="30"/>
      <c r="C2206" s="23"/>
      <c r="D2206" s="32"/>
      <c r="E2206" s="38"/>
      <c r="F2206" s="38"/>
      <c r="G2206" s="38"/>
      <c r="H2206" s="53"/>
      <c r="I2206" s="38"/>
      <c r="J2206" s="38"/>
      <c r="K2206" s="38"/>
      <c r="L2206" s="23"/>
    </row>
    <row r="2207" spans="1:12" ht="17.25" customHeight="1">
      <c r="A2207" s="41" t="s">
        <v>2170</v>
      </c>
      <c r="B2207" s="37"/>
      <c r="C2207" s="23"/>
      <c r="D2207" s="23"/>
      <c r="E2207" s="42"/>
      <c r="F2207" s="54"/>
      <c r="G2207" s="42"/>
      <c r="H2207" s="54"/>
      <c r="I2207" s="42"/>
      <c r="J2207" s="54"/>
      <c r="K2207" s="42"/>
      <c r="L2207" s="28"/>
    </row>
    <row r="2208" spans="1:12">
      <c r="A2208" s="22" t="s">
        <v>1161</v>
      </c>
      <c r="B2208" s="30"/>
      <c r="C2208" s="23" t="s">
        <v>685</v>
      </c>
      <c r="D2208" s="32">
        <v>1</v>
      </c>
      <c r="E2208" s="38">
        <f>+G2208+I2208+K2208</f>
        <v>293799</v>
      </c>
      <c r="F2208" s="38">
        <f>+인건비!$D$5</f>
        <v>293799</v>
      </c>
      <c r="G2208" s="38">
        <f>TRUNC(D2208*F2208)</f>
        <v>293799</v>
      </c>
      <c r="H2208" s="53"/>
      <c r="I2208" s="53"/>
      <c r="J2208" s="53"/>
      <c r="K2208" s="53"/>
      <c r="L2208" s="23"/>
    </row>
    <row r="2209" spans="1:12">
      <c r="A2209" s="22" t="s">
        <v>1154</v>
      </c>
      <c r="B2209" s="30"/>
      <c r="C2209" s="23" t="s">
        <v>685</v>
      </c>
      <c r="D2209" s="32">
        <v>1</v>
      </c>
      <c r="E2209" s="38">
        <f>+G2209+I2209+K2209</f>
        <v>272915</v>
      </c>
      <c r="F2209" s="38">
        <f>+인건비!$D$6</f>
        <v>272915</v>
      </c>
      <c r="G2209" s="38">
        <f>TRUNC(D2209*F2209)</f>
        <v>272915</v>
      </c>
      <c r="H2209" s="53"/>
      <c r="I2209" s="53"/>
      <c r="J2209" s="53"/>
      <c r="K2209" s="53"/>
      <c r="L2209" s="23"/>
    </row>
    <row r="2210" spans="1:12" ht="17.25" customHeight="1">
      <c r="A2210" s="22" t="s">
        <v>1187</v>
      </c>
      <c r="B2210" s="23"/>
      <c r="C2210" s="23" t="s">
        <v>685</v>
      </c>
      <c r="D2210" s="32">
        <v>2</v>
      </c>
      <c r="E2210" s="38">
        <f>+G2210+I2210+K2210</f>
        <v>428444</v>
      </c>
      <c r="F2210" s="38"/>
      <c r="G2210" s="38"/>
      <c r="H2210" s="38"/>
      <c r="I2210" s="38"/>
      <c r="J2210" s="38">
        <f>+인건비!$E$18</f>
        <v>214222</v>
      </c>
      <c r="K2210" s="38">
        <f>TRUNC(D2210*J2210)</f>
        <v>428444</v>
      </c>
      <c r="L2210" s="94"/>
    </row>
    <row r="2211" spans="1:12" ht="25.5" customHeight="1">
      <c r="A2211" s="22" t="s">
        <v>1432</v>
      </c>
      <c r="B2211" s="44" t="s">
        <v>648</v>
      </c>
      <c r="C2211" s="23" t="s">
        <v>692</v>
      </c>
      <c r="D2211" s="32">
        <v>0.1</v>
      </c>
      <c r="E2211" s="38">
        <f>+G2211+I2211+K2211</f>
        <v>320</v>
      </c>
      <c r="F2211" s="38"/>
      <c r="G2211" s="38"/>
      <c r="H2211" s="38"/>
      <c r="I2211" s="38"/>
      <c r="J2211" s="38">
        <f>+기계손료!$J$98</f>
        <v>3208</v>
      </c>
      <c r="K2211" s="38">
        <f>TRUNC(D2211*J2211)</f>
        <v>320</v>
      </c>
      <c r="L2211" s="23"/>
    </row>
    <row r="2212" spans="1:12">
      <c r="A2212" s="22" t="s">
        <v>701</v>
      </c>
      <c r="B2212" s="23"/>
      <c r="C2212" s="23"/>
      <c r="D2212" s="32"/>
      <c r="E2212" s="38">
        <f>SUM(E2208:E2211)</f>
        <v>995478</v>
      </c>
      <c r="F2212" s="38"/>
      <c r="G2212" s="38">
        <f>SUM(G2208:G2211)</f>
        <v>566714</v>
      </c>
      <c r="H2212" s="38"/>
      <c r="I2212" s="38"/>
      <c r="J2212" s="38"/>
      <c r="K2212" s="38">
        <f>SUM(K2208:K2211)</f>
        <v>428764</v>
      </c>
      <c r="L2212" s="29"/>
    </row>
    <row r="2213" spans="1:12">
      <c r="A2213" s="22"/>
      <c r="B2213" s="23"/>
      <c r="C2213" s="23"/>
      <c r="D2213" s="32"/>
      <c r="E2213" s="38"/>
      <c r="F2213" s="38"/>
      <c r="G2213" s="38"/>
      <c r="H2213" s="38"/>
      <c r="I2213" s="38"/>
      <c r="J2213" s="38"/>
      <c r="K2213" s="38"/>
      <c r="L2213" s="29"/>
    </row>
    <row r="2214" spans="1:12">
      <c r="A2214" s="39" t="s">
        <v>682</v>
      </c>
      <c r="B2214" s="33" t="s">
        <v>1164</v>
      </c>
      <c r="C2214" s="34"/>
      <c r="D2214" s="35">
        <f>+집계표!$G$2</f>
        <v>1.1000000000000001</v>
      </c>
      <c r="E2214" s="40">
        <f>(G2214+I2214+K2214)</f>
        <v>623385</v>
      </c>
      <c r="F2214" s="40"/>
      <c r="G2214" s="40"/>
      <c r="H2214" s="40"/>
      <c r="I2214" s="40"/>
      <c r="J2214" s="40">
        <f>+G2212</f>
        <v>566714</v>
      </c>
      <c r="K2214" s="40">
        <f>TRUNC(D2214*J2214)</f>
        <v>623385</v>
      </c>
      <c r="L2214" s="23"/>
    </row>
    <row r="2215" spans="1:12">
      <c r="A2215" s="39" t="s">
        <v>670</v>
      </c>
      <c r="B2215" s="33" t="s">
        <v>425</v>
      </c>
      <c r="C2215" s="34"/>
      <c r="D2215" s="35">
        <f>+집계표!$H$2</f>
        <v>0.2</v>
      </c>
      <c r="E2215" s="40">
        <f>(G2215+I2215+K2215)</f>
        <v>238019</v>
      </c>
      <c r="F2215" s="40"/>
      <c r="G2215" s="40"/>
      <c r="H2215" s="40"/>
      <c r="I2215" s="40"/>
      <c r="J2215" s="40">
        <f>+J2214+K2214</f>
        <v>1190099</v>
      </c>
      <c r="K2215" s="40">
        <f>TRUNC(D2215*J2215)</f>
        <v>238019</v>
      </c>
      <c r="L2215" s="23"/>
    </row>
    <row r="2216" spans="1:12">
      <c r="A2216" s="39" t="s">
        <v>718</v>
      </c>
      <c r="B2216" s="33"/>
      <c r="C2216" s="34"/>
      <c r="D2216" s="36"/>
      <c r="E2216" s="40">
        <f>SUM(E2212:E2215)</f>
        <v>1856882</v>
      </c>
      <c r="F2216" s="40"/>
      <c r="G2216" s="40">
        <f>SUM(G2212:G2215)</f>
        <v>566714</v>
      </c>
      <c r="H2216" s="40"/>
      <c r="I2216" s="40"/>
      <c r="J2216" s="40"/>
      <c r="K2216" s="40">
        <f>SUM(K2212:K2215)</f>
        <v>1290168</v>
      </c>
      <c r="L2216" s="23"/>
    </row>
    <row r="2217" spans="1:12" ht="17.25" customHeight="1">
      <c r="A2217" s="39"/>
      <c r="B2217" s="30"/>
      <c r="C2217" s="23"/>
      <c r="D2217" s="32"/>
      <c r="E2217" s="38"/>
      <c r="F2217" s="38"/>
      <c r="G2217" s="38"/>
      <c r="H2217" s="53"/>
      <c r="I2217" s="38"/>
      <c r="J2217" s="38"/>
      <c r="K2217" s="38"/>
      <c r="L2217" s="23"/>
    </row>
    <row r="2218" spans="1:12" ht="17.25" customHeight="1">
      <c r="A2218" s="41" t="s">
        <v>2176</v>
      </c>
      <c r="B2218" s="37"/>
      <c r="C2218" s="23"/>
      <c r="D2218" s="23"/>
      <c r="E2218" s="42"/>
      <c r="F2218" s="54"/>
      <c r="G2218" s="42"/>
      <c r="H2218" s="54"/>
      <c r="I2218" s="42"/>
      <c r="J2218" s="54"/>
      <c r="K2218" s="42"/>
      <c r="L2218" s="28"/>
    </row>
    <row r="2219" spans="1:12">
      <c r="A2219" s="22" t="s">
        <v>1172</v>
      </c>
      <c r="B2219" s="30"/>
      <c r="C2219" s="23" t="s">
        <v>685</v>
      </c>
      <c r="D2219" s="32">
        <v>1</v>
      </c>
      <c r="E2219" s="38">
        <f>+G2219+I2219+K2219</f>
        <v>346855</v>
      </c>
      <c r="F2219" s="38">
        <f>+인건비!$D$4</f>
        <v>346855</v>
      </c>
      <c r="G2219" s="38">
        <f>TRUNC(D2219*F2219)</f>
        <v>346855</v>
      </c>
      <c r="H2219" s="53"/>
      <c r="I2219" s="53"/>
      <c r="J2219" s="53"/>
      <c r="K2219" s="53"/>
      <c r="L2219" s="23"/>
    </row>
    <row r="2220" spans="1:12">
      <c r="A2220" s="22" t="s">
        <v>1161</v>
      </c>
      <c r="B2220" s="30"/>
      <c r="C2220" s="23" t="s">
        <v>685</v>
      </c>
      <c r="D2220" s="32">
        <v>1</v>
      </c>
      <c r="E2220" s="38">
        <f>+G2220+I2220+K2220</f>
        <v>293799</v>
      </c>
      <c r="F2220" s="38">
        <f>+인건비!$D$5</f>
        <v>293799</v>
      </c>
      <c r="G2220" s="38">
        <f>TRUNC(D2220*F2220)</f>
        <v>293799</v>
      </c>
      <c r="H2220" s="53"/>
      <c r="I2220" s="53"/>
      <c r="J2220" s="53"/>
      <c r="K2220" s="53"/>
      <c r="L2220" s="23"/>
    </row>
    <row r="2221" spans="1:12">
      <c r="A2221" s="22" t="s">
        <v>1154</v>
      </c>
      <c r="B2221" s="30"/>
      <c r="C2221" s="23" t="s">
        <v>685</v>
      </c>
      <c r="D2221" s="32">
        <v>2</v>
      </c>
      <c r="E2221" s="38">
        <f>+G2221+I2221+K2221</f>
        <v>545830</v>
      </c>
      <c r="F2221" s="38">
        <f>+인건비!$D$6</f>
        <v>272915</v>
      </c>
      <c r="G2221" s="38">
        <f>TRUNC(D2221*F2221)</f>
        <v>545830</v>
      </c>
      <c r="H2221" s="53"/>
      <c r="I2221" s="53"/>
      <c r="J2221" s="53"/>
      <c r="K2221" s="53"/>
      <c r="L2221" s="23"/>
    </row>
    <row r="2222" spans="1:12" ht="17.25" customHeight="1">
      <c r="A2222" s="22" t="s">
        <v>1187</v>
      </c>
      <c r="B2222" s="23"/>
      <c r="C2222" s="23" t="s">
        <v>685</v>
      </c>
      <c r="D2222" s="32">
        <f>+D2221</f>
        <v>2</v>
      </c>
      <c r="E2222" s="38">
        <f>+G2222+I2222+K2222</f>
        <v>428444</v>
      </c>
      <c r="F2222" s="38"/>
      <c r="G2222" s="38"/>
      <c r="H2222" s="38"/>
      <c r="I2222" s="38"/>
      <c r="J2222" s="38">
        <f>+인건비!$E$18</f>
        <v>214222</v>
      </c>
      <c r="K2222" s="38">
        <f>TRUNC(D2222*J2222)</f>
        <v>428444</v>
      </c>
      <c r="L2222" s="23"/>
    </row>
    <row r="2223" spans="1:12" ht="25.5" customHeight="1">
      <c r="A2223" s="22" t="s">
        <v>1432</v>
      </c>
      <c r="B2223" s="44" t="s">
        <v>648</v>
      </c>
      <c r="C2223" s="23" t="s">
        <v>692</v>
      </c>
      <c r="D2223" s="32">
        <v>0.1</v>
      </c>
      <c r="E2223" s="38">
        <f>+G2223+I2223+K2223</f>
        <v>320</v>
      </c>
      <c r="F2223" s="38"/>
      <c r="G2223" s="38"/>
      <c r="H2223" s="38"/>
      <c r="I2223" s="38"/>
      <c r="J2223" s="38">
        <f>+기계손료!$J$98</f>
        <v>3208</v>
      </c>
      <c r="K2223" s="38">
        <f>TRUNC(D2223*J2223)</f>
        <v>320</v>
      </c>
      <c r="L2223" s="23"/>
    </row>
    <row r="2224" spans="1:12">
      <c r="A2224" s="22" t="s">
        <v>701</v>
      </c>
      <c r="B2224" s="23"/>
      <c r="C2224" s="23"/>
      <c r="D2224" s="32"/>
      <c r="E2224" s="38">
        <f>SUM(E2219:E2223)</f>
        <v>1615248</v>
      </c>
      <c r="F2224" s="38"/>
      <c r="G2224" s="38">
        <f>SUM(G2219:G2223)</f>
        <v>1186484</v>
      </c>
      <c r="H2224" s="38"/>
      <c r="I2224" s="38"/>
      <c r="J2224" s="38"/>
      <c r="K2224" s="38">
        <f>SUM(K2219:K2223)</f>
        <v>428764</v>
      </c>
      <c r="L2224" s="29"/>
    </row>
    <row r="2225" spans="1:12">
      <c r="A2225" s="22"/>
      <c r="B2225" s="23"/>
      <c r="C2225" s="23"/>
      <c r="D2225" s="32"/>
      <c r="E2225" s="38"/>
      <c r="F2225" s="38"/>
      <c r="G2225" s="38"/>
      <c r="H2225" s="38"/>
      <c r="I2225" s="38"/>
      <c r="J2225" s="38"/>
      <c r="K2225" s="38"/>
      <c r="L2225" s="29"/>
    </row>
    <row r="2226" spans="1:12">
      <c r="A2226" s="39" t="s">
        <v>682</v>
      </c>
      <c r="B2226" s="33" t="s">
        <v>1164</v>
      </c>
      <c r="C2226" s="34"/>
      <c r="D2226" s="35">
        <f>+집계표!$G$2</f>
        <v>1.1000000000000001</v>
      </c>
      <c r="E2226" s="40">
        <f>(G2226+I2226+K2226)</f>
        <v>1305132</v>
      </c>
      <c r="F2226" s="40"/>
      <c r="G2226" s="40"/>
      <c r="H2226" s="40"/>
      <c r="I2226" s="40"/>
      <c r="J2226" s="40">
        <f>+G2224</f>
        <v>1186484</v>
      </c>
      <c r="K2226" s="40">
        <f>TRUNC(D2226*J2226)</f>
        <v>1305132</v>
      </c>
      <c r="L2226" s="23"/>
    </row>
    <row r="2227" spans="1:12">
      <c r="A2227" s="39" t="s">
        <v>670</v>
      </c>
      <c r="B2227" s="33" t="s">
        <v>425</v>
      </c>
      <c r="C2227" s="34"/>
      <c r="D2227" s="35">
        <f>+집계표!$H$2</f>
        <v>0.2</v>
      </c>
      <c r="E2227" s="40">
        <f>(G2227+I2227+K2227)</f>
        <v>498323</v>
      </c>
      <c r="F2227" s="40"/>
      <c r="G2227" s="40"/>
      <c r="H2227" s="40"/>
      <c r="I2227" s="40"/>
      <c r="J2227" s="40">
        <f>+J2226+K2226</f>
        <v>2491616</v>
      </c>
      <c r="K2227" s="40">
        <f>TRUNC(D2227*J2227)</f>
        <v>498323</v>
      </c>
      <c r="L2227" s="23"/>
    </row>
    <row r="2228" spans="1:12">
      <c r="A2228" s="39" t="s">
        <v>718</v>
      </c>
      <c r="B2228" s="33"/>
      <c r="C2228" s="34"/>
      <c r="D2228" s="36"/>
      <c r="E2228" s="40">
        <f>SUM(E2224:E2227)</f>
        <v>3418703</v>
      </c>
      <c r="F2228" s="40"/>
      <c r="G2228" s="40">
        <f>SUM(G2224:G2227)</f>
        <v>1186484</v>
      </c>
      <c r="H2228" s="40"/>
      <c r="I2228" s="40"/>
      <c r="J2228" s="40"/>
      <c r="K2228" s="40">
        <f>SUM(K2224:K2227)</f>
        <v>2232219</v>
      </c>
      <c r="L2228" s="23"/>
    </row>
    <row r="2229" spans="1:12" ht="17.25" customHeight="1">
      <c r="A2229" s="39"/>
      <c r="B2229" s="30"/>
      <c r="C2229" s="23"/>
      <c r="D2229" s="32"/>
      <c r="E2229" s="38"/>
      <c r="F2229" s="38"/>
      <c r="G2229" s="38"/>
      <c r="H2229" s="53"/>
      <c r="I2229" s="38"/>
      <c r="J2229" s="38"/>
      <c r="K2229" s="38"/>
      <c r="L2229" s="23"/>
    </row>
    <row r="2230" spans="1:12" ht="17.25" customHeight="1">
      <c r="A2230" s="41" t="s">
        <v>465</v>
      </c>
      <c r="B2230" s="37"/>
      <c r="C2230" s="23"/>
      <c r="D2230" s="23"/>
      <c r="E2230" s="42"/>
      <c r="F2230" s="54"/>
      <c r="G2230" s="42"/>
      <c r="H2230" s="54"/>
      <c r="I2230" s="42"/>
      <c r="J2230" s="54"/>
      <c r="K2230" s="42"/>
      <c r="L2230" s="28"/>
    </row>
    <row r="2231" spans="1:12">
      <c r="A2231" s="22" t="s">
        <v>1161</v>
      </c>
      <c r="B2231" s="30"/>
      <c r="C2231" s="23" t="s">
        <v>685</v>
      </c>
      <c r="D2231" s="32">
        <v>1</v>
      </c>
      <c r="E2231" s="38">
        <f>+G2231+I2231+K2231</f>
        <v>293799</v>
      </c>
      <c r="F2231" s="38">
        <f>+인건비!$D$5</f>
        <v>293799</v>
      </c>
      <c r="G2231" s="38">
        <f>TRUNC(D2231*F2231)</f>
        <v>293799</v>
      </c>
      <c r="H2231" s="53"/>
      <c r="I2231" s="53"/>
      <c r="J2231" s="53"/>
      <c r="K2231" s="53"/>
      <c r="L2231" s="23"/>
    </row>
    <row r="2232" spans="1:12">
      <c r="A2232" s="22" t="s">
        <v>1154</v>
      </c>
      <c r="B2232" s="30"/>
      <c r="C2232" s="23" t="s">
        <v>685</v>
      </c>
      <c r="D2232" s="32">
        <v>1</v>
      </c>
      <c r="E2232" s="38">
        <f>+G2232+I2232+K2232</f>
        <v>272915</v>
      </c>
      <c r="F2232" s="38">
        <f>+인건비!$D$6</f>
        <v>272915</v>
      </c>
      <c r="G2232" s="38">
        <f>TRUNC(D2232*F2232)</f>
        <v>272915</v>
      </c>
      <c r="H2232" s="53"/>
      <c r="I2232" s="53"/>
      <c r="J2232" s="53"/>
      <c r="K2232" s="53"/>
      <c r="L2232" s="23"/>
    </row>
    <row r="2233" spans="1:12" ht="16.5" customHeight="1">
      <c r="A2233" s="22" t="s">
        <v>1187</v>
      </c>
      <c r="B2233" s="23"/>
      <c r="C2233" s="23" t="s">
        <v>685</v>
      </c>
      <c r="D2233" s="32">
        <f>+D2232</f>
        <v>1</v>
      </c>
      <c r="E2233" s="38">
        <f>+G2233+I2233+K2233</f>
        <v>214222</v>
      </c>
      <c r="F2233" s="38"/>
      <c r="G2233" s="38"/>
      <c r="H2233" s="38"/>
      <c r="I2233" s="38"/>
      <c r="J2233" s="38">
        <f>+인건비!$E$18</f>
        <v>214222</v>
      </c>
      <c r="K2233" s="38">
        <f>TRUNC(D2233*J2233)</f>
        <v>214222</v>
      </c>
      <c r="L2233" s="23"/>
    </row>
    <row r="2234" spans="1:12" ht="25.5" customHeight="1">
      <c r="A2234" s="22" t="s">
        <v>1432</v>
      </c>
      <c r="B2234" s="44" t="s">
        <v>648</v>
      </c>
      <c r="C2234" s="23" t="s">
        <v>692</v>
      </c>
      <c r="D2234" s="32">
        <v>0.1</v>
      </c>
      <c r="E2234" s="38">
        <f>+G2234+I2234+K2234</f>
        <v>320</v>
      </c>
      <c r="F2234" s="38"/>
      <c r="G2234" s="38"/>
      <c r="H2234" s="38"/>
      <c r="I2234" s="38"/>
      <c r="J2234" s="38">
        <f>+기계손료!$J$98</f>
        <v>3208</v>
      </c>
      <c r="K2234" s="38">
        <f>TRUNC(D2234*J2234)</f>
        <v>320</v>
      </c>
      <c r="L2234" s="23"/>
    </row>
    <row r="2235" spans="1:12">
      <c r="A2235" s="22" t="s">
        <v>701</v>
      </c>
      <c r="B2235" s="23"/>
      <c r="C2235" s="23"/>
      <c r="D2235" s="32"/>
      <c r="E2235" s="38">
        <f>SUM(E2231:E2234)</f>
        <v>781256</v>
      </c>
      <c r="F2235" s="38"/>
      <c r="G2235" s="38">
        <f>SUM(G2231:G2234)</f>
        <v>566714</v>
      </c>
      <c r="H2235" s="38"/>
      <c r="I2235" s="38"/>
      <c r="J2235" s="38"/>
      <c r="K2235" s="38">
        <f>SUM(K2231:K2234)</f>
        <v>214542</v>
      </c>
      <c r="L2235" s="29"/>
    </row>
    <row r="2236" spans="1:12">
      <c r="A2236" s="22"/>
      <c r="B2236" s="23"/>
      <c r="C2236" s="23"/>
      <c r="D2236" s="32"/>
      <c r="E2236" s="38"/>
      <c r="F2236" s="38"/>
      <c r="G2236" s="38"/>
      <c r="H2236" s="38"/>
      <c r="I2236" s="38"/>
      <c r="J2236" s="38"/>
      <c r="K2236" s="38"/>
      <c r="L2236" s="29"/>
    </row>
    <row r="2237" spans="1:12">
      <c r="A2237" s="39" t="s">
        <v>682</v>
      </c>
      <c r="B2237" s="33" t="s">
        <v>1164</v>
      </c>
      <c r="C2237" s="34"/>
      <c r="D2237" s="35">
        <f>+집계표!$G$2</f>
        <v>1.1000000000000001</v>
      </c>
      <c r="E2237" s="40">
        <f>(G2237+I2237+K2237)</f>
        <v>623385</v>
      </c>
      <c r="F2237" s="40"/>
      <c r="G2237" s="40"/>
      <c r="H2237" s="40"/>
      <c r="I2237" s="40"/>
      <c r="J2237" s="40">
        <f>+G2235</f>
        <v>566714</v>
      </c>
      <c r="K2237" s="40">
        <f>TRUNC(D2237*J2237)</f>
        <v>623385</v>
      </c>
      <c r="L2237" s="23"/>
    </row>
    <row r="2238" spans="1:12">
      <c r="A2238" s="39" t="s">
        <v>670</v>
      </c>
      <c r="B2238" s="33" t="s">
        <v>425</v>
      </c>
      <c r="C2238" s="34"/>
      <c r="D2238" s="35">
        <f>+집계표!$H$2</f>
        <v>0.2</v>
      </c>
      <c r="E2238" s="40">
        <f>(G2238+I2238+K2238)</f>
        <v>238019</v>
      </c>
      <c r="F2238" s="40"/>
      <c r="G2238" s="40"/>
      <c r="H2238" s="40"/>
      <c r="I2238" s="40"/>
      <c r="J2238" s="40">
        <f>+J2237+K2237</f>
        <v>1190099</v>
      </c>
      <c r="K2238" s="40">
        <f>TRUNC(D2238*J2238)</f>
        <v>238019</v>
      </c>
      <c r="L2238" s="23"/>
    </row>
    <row r="2239" spans="1:12">
      <c r="A2239" s="39" t="s">
        <v>718</v>
      </c>
      <c r="B2239" s="33"/>
      <c r="C2239" s="34"/>
      <c r="D2239" s="36"/>
      <c r="E2239" s="40">
        <f>SUM(E2235:E2238)</f>
        <v>1642660</v>
      </c>
      <c r="F2239" s="40"/>
      <c r="G2239" s="40">
        <f>SUM(G2235:G2238)</f>
        <v>566714</v>
      </c>
      <c r="H2239" s="40"/>
      <c r="I2239" s="40"/>
      <c r="J2239" s="40"/>
      <c r="K2239" s="40">
        <f>SUM(K2235:K2238)</f>
        <v>1075946</v>
      </c>
      <c r="L2239" s="23"/>
    </row>
    <row r="2240" spans="1:12" ht="17.25" customHeight="1">
      <c r="A2240" s="39"/>
      <c r="B2240" s="30"/>
      <c r="C2240" s="23"/>
      <c r="D2240" s="32"/>
      <c r="E2240" s="38"/>
      <c r="F2240" s="38"/>
      <c r="G2240" s="38"/>
      <c r="H2240" s="53"/>
      <c r="I2240" s="38"/>
      <c r="J2240" s="38"/>
      <c r="K2240" s="38"/>
      <c r="L2240" s="23"/>
    </row>
    <row r="2241" spans="1:12" ht="17.25" customHeight="1">
      <c r="A2241" s="41" t="s">
        <v>1747</v>
      </c>
      <c r="B2241" s="37"/>
      <c r="C2241" s="23"/>
      <c r="D2241" s="23"/>
      <c r="E2241" s="42"/>
      <c r="F2241" s="54"/>
      <c r="G2241" s="42"/>
      <c r="H2241" s="54"/>
      <c r="I2241" s="42"/>
      <c r="J2241" s="54"/>
      <c r="K2241" s="42"/>
      <c r="L2241" s="28"/>
    </row>
    <row r="2242" spans="1:12">
      <c r="A2242" s="22" t="s">
        <v>1161</v>
      </c>
      <c r="B2242" s="30"/>
      <c r="C2242" s="23" t="s">
        <v>685</v>
      </c>
      <c r="D2242" s="32">
        <v>1</v>
      </c>
      <c r="E2242" s="38">
        <f>+G2242+I2242+K2242</f>
        <v>293799</v>
      </c>
      <c r="F2242" s="38">
        <f>+인건비!$D$5</f>
        <v>293799</v>
      </c>
      <c r="G2242" s="38">
        <f>TRUNC(D2242*F2242)</f>
        <v>293799</v>
      </c>
      <c r="H2242" s="53"/>
      <c r="I2242" s="53"/>
      <c r="J2242" s="53"/>
      <c r="K2242" s="53"/>
      <c r="L2242" s="23"/>
    </row>
    <row r="2243" spans="1:12">
      <c r="A2243" s="22" t="s">
        <v>1154</v>
      </c>
      <c r="B2243" s="30"/>
      <c r="C2243" s="23" t="s">
        <v>685</v>
      </c>
      <c r="D2243" s="32">
        <v>1</v>
      </c>
      <c r="E2243" s="38">
        <f>+G2243+I2243+K2243</f>
        <v>272915</v>
      </c>
      <c r="F2243" s="38">
        <f>+인건비!$D$6</f>
        <v>272915</v>
      </c>
      <c r="G2243" s="38">
        <f>TRUNC(D2243*F2243)</f>
        <v>272915</v>
      </c>
      <c r="H2243" s="53"/>
      <c r="I2243" s="53"/>
      <c r="J2243" s="53"/>
      <c r="K2243" s="53"/>
      <c r="L2243" s="23"/>
    </row>
    <row r="2244" spans="1:12" ht="17.25" customHeight="1">
      <c r="A2244" s="22" t="s">
        <v>1187</v>
      </c>
      <c r="B2244" s="23"/>
      <c r="C2244" s="23" t="s">
        <v>685</v>
      </c>
      <c r="D2244" s="32">
        <v>2</v>
      </c>
      <c r="E2244" s="38">
        <f>+G2244+I2244+K2244</f>
        <v>428444</v>
      </c>
      <c r="F2244" s="38"/>
      <c r="G2244" s="38"/>
      <c r="H2244" s="38"/>
      <c r="I2244" s="38"/>
      <c r="J2244" s="38">
        <f>+인건비!$E$18</f>
        <v>214222</v>
      </c>
      <c r="K2244" s="38">
        <f>TRUNC(D2244*J2244)</f>
        <v>428444</v>
      </c>
      <c r="L2244" s="94"/>
    </row>
    <row r="2245" spans="1:12" ht="25.5" customHeight="1">
      <c r="A2245" s="22" t="s">
        <v>1432</v>
      </c>
      <c r="B2245" s="44" t="s">
        <v>648</v>
      </c>
      <c r="C2245" s="23" t="s">
        <v>692</v>
      </c>
      <c r="D2245" s="32">
        <v>0.1</v>
      </c>
      <c r="E2245" s="38">
        <f>+G2245+I2245+K2245</f>
        <v>0</v>
      </c>
      <c r="F2245" s="38"/>
      <c r="G2245" s="38"/>
      <c r="H2245" s="38"/>
      <c r="I2245" s="38"/>
      <c r="J2245" s="29" t="s">
        <v>1573</v>
      </c>
      <c r="K2245" s="38"/>
      <c r="L2245" s="23"/>
    </row>
    <row r="2246" spans="1:12">
      <c r="A2246" s="22" t="s">
        <v>701</v>
      </c>
      <c r="B2246" s="23"/>
      <c r="C2246" s="23"/>
      <c r="D2246" s="32"/>
      <c r="E2246" s="38">
        <f>SUM(E2242:E2245)</f>
        <v>995158</v>
      </c>
      <c r="F2246" s="38"/>
      <c r="G2246" s="38">
        <f>SUM(G2242:G2245)</f>
        <v>566714</v>
      </c>
      <c r="H2246" s="38"/>
      <c r="I2246" s="38"/>
      <c r="J2246" s="38"/>
      <c r="K2246" s="38">
        <f>SUM(K2242:K2245)</f>
        <v>428444</v>
      </c>
      <c r="L2246" s="29"/>
    </row>
    <row r="2247" spans="1:12">
      <c r="A2247" s="22"/>
      <c r="B2247" s="23"/>
      <c r="C2247" s="23"/>
      <c r="D2247" s="32"/>
      <c r="E2247" s="38"/>
      <c r="F2247" s="38"/>
      <c r="G2247" s="38"/>
      <c r="H2247" s="38"/>
      <c r="I2247" s="38"/>
      <c r="J2247" s="38"/>
      <c r="K2247" s="38"/>
      <c r="L2247" s="29"/>
    </row>
    <row r="2248" spans="1:12">
      <c r="A2248" s="39" t="s">
        <v>682</v>
      </c>
      <c r="B2248" s="33" t="s">
        <v>1164</v>
      </c>
      <c r="C2248" s="34"/>
      <c r="D2248" s="35">
        <f>+집계표!$G$2</f>
        <v>1.1000000000000001</v>
      </c>
      <c r="E2248" s="40">
        <f>(G2248+I2248+K2248)</f>
        <v>623385</v>
      </c>
      <c r="F2248" s="40"/>
      <c r="G2248" s="40"/>
      <c r="H2248" s="40"/>
      <c r="I2248" s="40"/>
      <c r="J2248" s="40">
        <f>+G2246</f>
        <v>566714</v>
      </c>
      <c r="K2248" s="40">
        <f>TRUNC(D2248*J2248)</f>
        <v>623385</v>
      </c>
      <c r="L2248" s="23"/>
    </row>
    <row r="2249" spans="1:12">
      <c r="A2249" s="39" t="s">
        <v>670</v>
      </c>
      <c r="B2249" s="33" t="s">
        <v>425</v>
      </c>
      <c r="C2249" s="34"/>
      <c r="D2249" s="35">
        <f>+집계표!$H$2</f>
        <v>0.2</v>
      </c>
      <c r="E2249" s="40">
        <f>(G2249+I2249+K2249)</f>
        <v>238019</v>
      </c>
      <c r="F2249" s="40"/>
      <c r="G2249" s="40"/>
      <c r="H2249" s="40"/>
      <c r="I2249" s="40"/>
      <c r="J2249" s="40">
        <f>+J2248+K2248</f>
        <v>1190099</v>
      </c>
      <c r="K2249" s="40">
        <f>TRUNC(D2249*J2249)</f>
        <v>238019</v>
      </c>
      <c r="L2249" s="23"/>
    </row>
    <row r="2250" spans="1:12">
      <c r="A2250" s="39" t="s">
        <v>718</v>
      </c>
      <c r="B2250" s="33"/>
      <c r="C2250" s="34"/>
      <c r="D2250" s="36"/>
      <c r="E2250" s="40">
        <f>SUM(E2246:E2249)</f>
        <v>1856562</v>
      </c>
      <c r="F2250" s="40"/>
      <c r="G2250" s="40">
        <f>SUM(G2246:G2249)</f>
        <v>566714</v>
      </c>
      <c r="H2250" s="40"/>
      <c r="I2250" s="40"/>
      <c r="J2250" s="40"/>
      <c r="K2250" s="40">
        <f>SUM(K2246:K2249)</f>
        <v>1289848</v>
      </c>
      <c r="L2250" s="23"/>
    </row>
    <row r="2251" spans="1:12" ht="17.25" customHeight="1">
      <c r="A2251" s="39"/>
      <c r="B2251" s="30"/>
      <c r="C2251" s="23"/>
      <c r="D2251" s="32"/>
      <c r="E2251" s="38"/>
      <c r="F2251" s="38"/>
      <c r="G2251" s="38"/>
      <c r="H2251" s="53"/>
      <c r="I2251" s="38"/>
      <c r="J2251" s="38"/>
      <c r="K2251" s="38"/>
      <c r="L2251" s="23"/>
    </row>
    <row r="2252" spans="1:12" ht="17.25" customHeight="1">
      <c r="A2252" s="41" t="s">
        <v>1734</v>
      </c>
      <c r="B2252" s="37"/>
      <c r="C2252" s="23"/>
      <c r="D2252" s="23"/>
      <c r="E2252" s="42"/>
      <c r="F2252" s="54"/>
      <c r="G2252" s="42"/>
      <c r="H2252" s="54"/>
      <c r="I2252" s="42"/>
      <c r="J2252" s="54"/>
      <c r="K2252" s="42"/>
      <c r="L2252" s="28"/>
    </row>
    <row r="2253" spans="1:12">
      <c r="A2253" s="22" t="s">
        <v>1172</v>
      </c>
      <c r="B2253" s="30"/>
      <c r="C2253" s="23" t="s">
        <v>685</v>
      </c>
      <c r="D2253" s="32">
        <v>1</v>
      </c>
      <c r="E2253" s="38">
        <f>+G2253+I2253+K2253</f>
        <v>346855</v>
      </c>
      <c r="F2253" s="38">
        <f>+인건비!$D$4</f>
        <v>346855</v>
      </c>
      <c r="G2253" s="38">
        <f>TRUNC(D2253*F2253)</f>
        <v>346855</v>
      </c>
      <c r="H2253" s="53"/>
      <c r="I2253" s="53"/>
      <c r="J2253" s="53"/>
      <c r="K2253" s="53"/>
      <c r="L2253" s="23"/>
    </row>
    <row r="2254" spans="1:12">
      <c r="A2254" s="22" t="s">
        <v>1161</v>
      </c>
      <c r="B2254" s="30"/>
      <c r="C2254" s="23" t="s">
        <v>685</v>
      </c>
      <c r="D2254" s="32">
        <v>1</v>
      </c>
      <c r="E2254" s="38">
        <f>+G2254+I2254+K2254</f>
        <v>293799</v>
      </c>
      <c r="F2254" s="38">
        <f>+인건비!$D$5</f>
        <v>293799</v>
      </c>
      <c r="G2254" s="38">
        <f>TRUNC(D2254*F2254)</f>
        <v>293799</v>
      </c>
      <c r="H2254" s="53"/>
      <c r="I2254" s="53"/>
      <c r="J2254" s="53"/>
      <c r="K2254" s="53"/>
      <c r="L2254" s="23"/>
    </row>
    <row r="2255" spans="1:12">
      <c r="A2255" s="22" t="s">
        <v>1154</v>
      </c>
      <c r="B2255" s="30"/>
      <c r="C2255" s="23" t="s">
        <v>685</v>
      </c>
      <c r="D2255" s="32">
        <v>2</v>
      </c>
      <c r="E2255" s="38">
        <f>+G2255+I2255+K2255</f>
        <v>545830</v>
      </c>
      <c r="F2255" s="38">
        <f>+인건비!$D$6</f>
        <v>272915</v>
      </c>
      <c r="G2255" s="38">
        <f>TRUNC(D2255*F2255)</f>
        <v>545830</v>
      </c>
      <c r="H2255" s="53"/>
      <c r="I2255" s="53"/>
      <c r="J2255" s="53"/>
      <c r="K2255" s="53"/>
      <c r="L2255" s="23"/>
    </row>
    <row r="2256" spans="1:12" ht="17.25" customHeight="1">
      <c r="A2256" s="22" t="s">
        <v>1187</v>
      </c>
      <c r="B2256" s="23"/>
      <c r="C2256" s="23" t="s">
        <v>685</v>
      </c>
      <c r="D2256" s="32">
        <f>+D2255</f>
        <v>2</v>
      </c>
      <c r="E2256" s="38">
        <f>+G2256+I2256+K2256</f>
        <v>428444</v>
      </c>
      <c r="F2256" s="38"/>
      <c r="G2256" s="38"/>
      <c r="H2256" s="38"/>
      <c r="I2256" s="38"/>
      <c r="J2256" s="38">
        <f>+인건비!$E$18</f>
        <v>214222</v>
      </c>
      <c r="K2256" s="38">
        <f>TRUNC(D2256*J2256)</f>
        <v>428444</v>
      </c>
      <c r="L2256" s="23"/>
    </row>
    <row r="2257" spans="1:12" ht="25.5" customHeight="1">
      <c r="A2257" s="22" t="s">
        <v>1432</v>
      </c>
      <c r="B2257" s="44" t="s">
        <v>648</v>
      </c>
      <c r="C2257" s="23" t="s">
        <v>692</v>
      </c>
      <c r="D2257" s="32">
        <v>0.1</v>
      </c>
      <c r="E2257" s="38">
        <f>+G2257+I2257+K2257</f>
        <v>0</v>
      </c>
      <c r="F2257" s="38"/>
      <c r="G2257" s="38"/>
      <c r="H2257" s="38"/>
      <c r="I2257" s="38"/>
      <c r="J2257" s="29" t="s">
        <v>1573</v>
      </c>
      <c r="K2257" s="38"/>
      <c r="L2257" s="23"/>
    </row>
    <row r="2258" spans="1:12">
      <c r="A2258" s="22" t="s">
        <v>701</v>
      </c>
      <c r="B2258" s="23"/>
      <c r="C2258" s="23"/>
      <c r="D2258" s="32"/>
      <c r="E2258" s="38">
        <f>SUM(E2253:E2257)</f>
        <v>1614928</v>
      </c>
      <c r="F2258" s="38"/>
      <c r="G2258" s="38">
        <f>SUM(G2253:G2257)</f>
        <v>1186484</v>
      </c>
      <c r="H2258" s="38"/>
      <c r="I2258" s="38"/>
      <c r="J2258" s="38"/>
      <c r="K2258" s="38">
        <f>SUM(K2253:K2257)</f>
        <v>428444</v>
      </c>
      <c r="L2258" s="29"/>
    </row>
    <row r="2259" spans="1:12">
      <c r="A2259" s="22"/>
      <c r="B2259" s="23"/>
      <c r="C2259" s="23"/>
      <c r="D2259" s="32"/>
      <c r="E2259" s="38"/>
      <c r="F2259" s="38"/>
      <c r="G2259" s="38"/>
      <c r="H2259" s="38"/>
      <c r="I2259" s="38"/>
      <c r="J2259" s="38"/>
      <c r="K2259" s="38"/>
      <c r="L2259" s="29"/>
    </row>
    <row r="2260" spans="1:12">
      <c r="A2260" s="39" t="s">
        <v>682</v>
      </c>
      <c r="B2260" s="33" t="s">
        <v>1164</v>
      </c>
      <c r="C2260" s="34"/>
      <c r="D2260" s="35">
        <f>+집계표!$G$2</f>
        <v>1.1000000000000001</v>
      </c>
      <c r="E2260" s="40">
        <f>(G2260+I2260+K2260)</f>
        <v>1305132</v>
      </c>
      <c r="F2260" s="40"/>
      <c r="G2260" s="40"/>
      <c r="H2260" s="40"/>
      <c r="I2260" s="40"/>
      <c r="J2260" s="40">
        <f>+G2258</f>
        <v>1186484</v>
      </c>
      <c r="K2260" s="40">
        <f>TRUNC(D2260*J2260)</f>
        <v>1305132</v>
      </c>
      <c r="L2260" s="23"/>
    </row>
    <row r="2261" spans="1:12">
      <c r="A2261" s="39" t="s">
        <v>670</v>
      </c>
      <c r="B2261" s="33" t="s">
        <v>425</v>
      </c>
      <c r="C2261" s="34"/>
      <c r="D2261" s="35">
        <f>+집계표!$H$2</f>
        <v>0.2</v>
      </c>
      <c r="E2261" s="40">
        <f>(G2261+I2261+K2261)</f>
        <v>498323</v>
      </c>
      <c r="F2261" s="40"/>
      <c r="G2261" s="40"/>
      <c r="H2261" s="40"/>
      <c r="I2261" s="40"/>
      <c r="J2261" s="40">
        <f>+J2260+K2260</f>
        <v>2491616</v>
      </c>
      <c r="K2261" s="40">
        <f>TRUNC(D2261*J2261)</f>
        <v>498323</v>
      </c>
      <c r="L2261" s="23"/>
    </row>
    <row r="2262" spans="1:12">
      <c r="A2262" s="39" t="s">
        <v>718</v>
      </c>
      <c r="B2262" s="33"/>
      <c r="C2262" s="34"/>
      <c r="D2262" s="36"/>
      <c r="E2262" s="40">
        <f>SUM(E2258:E2261)</f>
        <v>3418383</v>
      </c>
      <c r="F2262" s="40"/>
      <c r="G2262" s="40">
        <f>SUM(G2258:G2261)</f>
        <v>1186484</v>
      </c>
      <c r="H2262" s="40"/>
      <c r="I2262" s="40"/>
      <c r="J2262" s="40"/>
      <c r="K2262" s="40">
        <f>SUM(K2258:K2261)</f>
        <v>2231899</v>
      </c>
      <c r="L2262" s="23"/>
    </row>
    <row r="2263" spans="1:12" ht="17.25" customHeight="1">
      <c r="A2263" s="39"/>
      <c r="B2263" s="30"/>
      <c r="C2263" s="23"/>
      <c r="D2263" s="32"/>
      <c r="E2263" s="38"/>
      <c r="F2263" s="38"/>
      <c r="G2263" s="38"/>
      <c r="H2263" s="53"/>
      <c r="I2263" s="38"/>
      <c r="J2263" s="38"/>
      <c r="K2263" s="38"/>
      <c r="L2263" s="23"/>
    </row>
    <row r="2264" spans="1:12" ht="17.25" customHeight="1">
      <c r="A2264" s="41" t="s">
        <v>1745</v>
      </c>
      <c r="B2264" s="37"/>
      <c r="C2264" s="23"/>
      <c r="D2264" s="23"/>
      <c r="E2264" s="42"/>
      <c r="F2264" s="54"/>
      <c r="G2264" s="42"/>
      <c r="H2264" s="54"/>
      <c r="I2264" s="42"/>
      <c r="J2264" s="54"/>
      <c r="K2264" s="42"/>
      <c r="L2264" s="28"/>
    </row>
    <row r="2265" spans="1:12" ht="17.25" customHeight="1">
      <c r="A2265" s="55" t="s">
        <v>2187</v>
      </c>
      <c r="B2265" s="37"/>
      <c r="C2265" s="23"/>
      <c r="D2265" s="23"/>
      <c r="E2265" s="42"/>
      <c r="F2265" s="54"/>
      <c r="G2265" s="42"/>
      <c r="H2265" s="54"/>
      <c r="I2265" s="42"/>
      <c r="J2265" s="54"/>
      <c r="K2265" s="42"/>
      <c r="L2265" s="28"/>
    </row>
    <row r="2266" spans="1:12">
      <c r="A2266" s="22" t="s">
        <v>1172</v>
      </c>
      <c r="B2266" s="30"/>
      <c r="C2266" s="23" t="s">
        <v>685</v>
      </c>
      <c r="D2266" s="59">
        <v>0.03</v>
      </c>
      <c r="E2266" s="38">
        <f>+G2266+I2266+K2266</f>
        <v>10405</v>
      </c>
      <c r="F2266" s="38">
        <f>+인건비!$D$4</f>
        <v>346855</v>
      </c>
      <c r="G2266" s="38">
        <f>TRUNC(D2266*F2266)</f>
        <v>10405</v>
      </c>
      <c r="H2266" s="53"/>
      <c r="I2266" s="53"/>
      <c r="J2266" s="53"/>
      <c r="K2266" s="53"/>
      <c r="L2266" s="23"/>
    </row>
    <row r="2267" spans="1:12">
      <c r="A2267" s="22" t="s">
        <v>1154</v>
      </c>
      <c r="B2267" s="30"/>
      <c r="C2267" s="23" t="s">
        <v>685</v>
      </c>
      <c r="D2267" s="59">
        <v>0.06</v>
      </c>
      <c r="E2267" s="38">
        <f>+G2267+I2267+K2267</f>
        <v>16374</v>
      </c>
      <c r="F2267" s="38">
        <f>+인건비!$D$6</f>
        <v>272915</v>
      </c>
      <c r="G2267" s="38">
        <f>TRUNC(D2267*F2267)</f>
        <v>16374</v>
      </c>
      <c r="H2267" s="53"/>
      <c r="I2267" s="53"/>
      <c r="J2267" s="53"/>
      <c r="K2267" s="53"/>
      <c r="L2267" s="23"/>
    </row>
    <row r="2268" spans="1:12">
      <c r="A2268" s="22" t="s">
        <v>1163</v>
      </c>
      <c r="B2268" s="30"/>
      <c r="C2268" s="23" t="s">
        <v>685</v>
      </c>
      <c r="D2268" s="59">
        <v>0.09</v>
      </c>
      <c r="E2268" s="38">
        <f>+G2268+I2268+K2268</f>
        <v>19214</v>
      </c>
      <c r="F2268" s="38">
        <f>+인건비!$D$7</f>
        <v>213496</v>
      </c>
      <c r="G2268" s="38">
        <f>TRUNC(D2268*F2268)</f>
        <v>19214</v>
      </c>
      <c r="H2268" s="53"/>
      <c r="I2268" s="53"/>
      <c r="J2268" s="53"/>
      <c r="K2268" s="53"/>
      <c r="L2268" s="23"/>
    </row>
    <row r="2269" spans="1:12">
      <c r="A2269" s="22" t="s">
        <v>701</v>
      </c>
      <c r="B2269" s="23"/>
      <c r="C2269" s="23"/>
      <c r="D2269" s="59"/>
      <c r="E2269" s="38">
        <f>SUM(E2266:E2268)</f>
        <v>45993</v>
      </c>
      <c r="F2269" s="38"/>
      <c r="G2269" s="38">
        <f>SUM(G2266:G2268)</f>
        <v>45993</v>
      </c>
      <c r="H2269" s="38"/>
      <c r="I2269" s="38"/>
      <c r="J2269" s="38"/>
      <c r="K2269" s="38"/>
      <c r="L2269" s="29"/>
    </row>
    <row r="2270" spans="1:12">
      <c r="A2270" s="22"/>
      <c r="B2270" s="23"/>
      <c r="C2270" s="23"/>
      <c r="D2270" s="32"/>
      <c r="E2270" s="38"/>
      <c r="F2270" s="38"/>
      <c r="G2270" s="38"/>
      <c r="H2270" s="38"/>
      <c r="I2270" s="38"/>
      <c r="J2270" s="38"/>
      <c r="K2270" s="38"/>
      <c r="L2270" s="29"/>
    </row>
    <row r="2271" spans="1:12">
      <c r="A2271" s="39" t="s">
        <v>682</v>
      </c>
      <c r="B2271" s="33" t="s">
        <v>1164</v>
      </c>
      <c r="C2271" s="34"/>
      <c r="D2271" s="35">
        <f>+집계표!$G$2</f>
        <v>1.1000000000000001</v>
      </c>
      <c r="E2271" s="40">
        <f>(G2271+I2271+K2271)</f>
        <v>50592</v>
      </c>
      <c r="F2271" s="40"/>
      <c r="G2271" s="40"/>
      <c r="H2271" s="40"/>
      <c r="I2271" s="40"/>
      <c r="J2271" s="40">
        <f>+G2269</f>
        <v>45993</v>
      </c>
      <c r="K2271" s="40">
        <f>TRUNC(D2271*J2271)</f>
        <v>50592</v>
      </c>
      <c r="L2271" s="23"/>
    </row>
    <row r="2272" spans="1:12">
      <c r="A2272" s="39" t="s">
        <v>670</v>
      </c>
      <c r="B2272" s="33" t="s">
        <v>425</v>
      </c>
      <c r="C2272" s="34"/>
      <c r="D2272" s="35">
        <f>+집계표!$H$2</f>
        <v>0.2</v>
      </c>
      <c r="E2272" s="40">
        <f>(G2272+I2272+K2272)</f>
        <v>19317</v>
      </c>
      <c r="F2272" s="40"/>
      <c r="G2272" s="40"/>
      <c r="H2272" s="40"/>
      <c r="I2272" s="40"/>
      <c r="J2272" s="40">
        <f>+J2271+K2271</f>
        <v>96585</v>
      </c>
      <c r="K2272" s="40">
        <f>TRUNC(D2272*J2272)</f>
        <v>19317</v>
      </c>
      <c r="L2272" s="23"/>
    </row>
    <row r="2273" spans="1:12">
      <c r="A2273" s="39" t="s">
        <v>718</v>
      </c>
      <c r="B2273" s="33"/>
      <c r="C2273" s="34"/>
      <c r="D2273" s="36"/>
      <c r="E2273" s="40">
        <f>SUM(E2269:E2272)</f>
        <v>115902</v>
      </c>
      <c r="F2273" s="40"/>
      <c r="G2273" s="40">
        <f>SUM(G2269:G2272)</f>
        <v>45993</v>
      </c>
      <c r="H2273" s="40"/>
      <c r="I2273" s="40"/>
      <c r="J2273" s="40"/>
      <c r="K2273" s="40">
        <f>SUM(K2269:K2272)</f>
        <v>69909</v>
      </c>
      <c r="L2273" s="23"/>
    </row>
    <row r="2274" spans="1:12" ht="17.25" customHeight="1">
      <c r="A2274" s="39"/>
      <c r="B2274" s="30"/>
      <c r="C2274" s="23"/>
      <c r="D2274" s="32"/>
      <c r="E2274" s="38"/>
      <c r="F2274" s="38"/>
      <c r="G2274" s="38"/>
      <c r="H2274" s="53"/>
      <c r="I2274" s="38"/>
      <c r="J2274" s="38"/>
      <c r="K2274" s="38"/>
      <c r="L2274" s="23"/>
    </row>
    <row r="2275" spans="1:12" ht="17.25" customHeight="1">
      <c r="A2275" s="41" t="s">
        <v>1744</v>
      </c>
      <c r="B2275" s="37"/>
      <c r="C2275" s="23"/>
      <c r="D2275" s="23"/>
      <c r="E2275" s="42"/>
      <c r="F2275" s="54"/>
      <c r="G2275" s="42"/>
      <c r="H2275" s="54"/>
      <c r="I2275" s="42"/>
      <c r="J2275" s="54"/>
      <c r="K2275" s="42"/>
      <c r="L2275" s="28"/>
    </row>
    <row r="2276" spans="1:12" ht="17.25" customHeight="1">
      <c r="A2276" s="55" t="s">
        <v>1746</v>
      </c>
      <c r="B2276" s="37"/>
      <c r="C2276" s="23"/>
      <c r="D2276" s="23"/>
      <c r="E2276" s="42"/>
      <c r="F2276" s="54"/>
      <c r="G2276" s="42"/>
      <c r="H2276" s="54"/>
      <c r="I2276" s="42"/>
      <c r="J2276" s="54"/>
      <c r="K2276" s="42"/>
      <c r="L2276" s="28"/>
    </row>
    <row r="2277" spans="1:12">
      <c r="A2277" s="22" t="s">
        <v>1172</v>
      </c>
      <c r="B2277" s="30"/>
      <c r="C2277" s="23" t="s">
        <v>685</v>
      </c>
      <c r="D2277" s="59">
        <v>0.05</v>
      </c>
      <c r="E2277" s="38">
        <f>+G2277+I2277+K2277</f>
        <v>17342</v>
      </c>
      <c r="F2277" s="38">
        <f>+인건비!$D$4</f>
        <v>346855</v>
      </c>
      <c r="G2277" s="38">
        <f>TRUNC(D2277*F2277)</f>
        <v>17342</v>
      </c>
      <c r="H2277" s="53"/>
      <c r="I2277" s="53"/>
      <c r="J2277" s="53"/>
      <c r="K2277" s="53"/>
      <c r="L2277" s="23"/>
    </row>
    <row r="2278" spans="1:12">
      <c r="A2278" s="22" t="s">
        <v>1154</v>
      </c>
      <c r="B2278" s="30"/>
      <c r="C2278" s="23" t="s">
        <v>685</v>
      </c>
      <c r="D2278" s="32">
        <v>0.1</v>
      </c>
      <c r="E2278" s="38">
        <f>+G2278+I2278+K2278</f>
        <v>27291</v>
      </c>
      <c r="F2278" s="38">
        <f>+인건비!$D$6</f>
        <v>272915</v>
      </c>
      <c r="G2278" s="38">
        <f>TRUNC(D2278*F2278)</f>
        <v>27291</v>
      </c>
      <c r="H2278" s="53"/>
      <c r="I2278" s="53"/>
      <c r="J2278" s="53"/>
      <c r="K2278" s="53"/>
      <c r="L2278" s="23"/>
    </row>
    <row r="2279" spans="1:12">
      <c r="A2279" s="22" t="s">
        <v>1163</v>
      </c>
      <c r="B2279" s="30"/>
      <c r="C2279" s="23" t="s">
        <v>685</v>
      </c>
      <c r="D2279" s="59">
        <v>0.15</v>
      </c>
      <c r="E2279" s="38">
        <f>+G2279+I2279+K2279</f>
        <v>32024</v>
      </c>
      <c r="F2279" s="38">
        <f>+인건비!$D$7</f>
        <v>213496</v>
      </c>
      <c r="G2279" s="38">
        <f>TRUNC(D2279*F2279)</f>
        <v>32024</v>
      </c>
      <c r="H2279" s="53"/>
      <c r="I2279" s="53"/>
      <c r="J2279" s="53"/>
      <c r="K2279" s="53"/>
      <c r="L2279" s="23"/>
    </row>
    <row r="2280" spans="1:12">
      <c r="A2280" s="22" t="s">
        <v>701</v>
      </c>
      <c r="B2280" s="23"/>
      <c r="C2280" s="23"/>
      <c r="D2280" s="32"/>
      <c r="E2280" s="38">
        <f>SUM(E2277:E2279)</f>
        <v>76657</v>
      </c>
      <c r="F2280" s="38"/>
      <c r="G2280" s="38">
        <f>SUM(G2277:G2279)</f>
        <v>76657</v>
      </c>
      <c r="H2280" s="38"/>
      <c r="I2280" s="38"/>
      <c r="J2280" s="38"/>
      <c r="K2280" s="38"/>
      <c r="L2280" s="29"/>
    </row>
    <row r="2281" spans="1:12">
      <c r="A2281" s="22"/>
      <c r="B2281" s="23"/>
      <c r="C2281" s="23"/>
      <c r="D2281" s="32"/>
      <c r="E2281" s="38"/>
      <c r="F2281" s="38"/>
      <c r="G2281" s="38"/>
      <c r="H2281" s="38"/>
      <c r="I2281" s="38"/>
      <c r="J2281" s="38"/>
      <c r="K2281" s="38"/>
      <c r="L2281" s="29"/>
    </row>
    <row r="2282" spans="1:12">
      <c r="A2282" s="39" t="s">
        <v>682</v>
      </c>
      <c r="B2282" s="33" t="s">
        <v>1164</v>
      </c>
      <c r="C2282" s="34"/>
      <c r="D2282" s="35">
        <f>+집계표!$G$2</f>
        <v>1.1000000000000001</v>
      </c>
      <c r="E2282" s="40">
        <f>(G2282+I2282+K2282)</f>
        <v>84322</v>
      </c>
      <c r="F2282" s="40"/>
      <c r="G2282" s="40"/>
      <c r="H2282" s="40"/>
      <c r="I2282" s="40"/>
      <c r="J2282" s="40">
        <f>+G2280</f>
        <v>76657</v>
      </c>
      <c r="K2282" s="40">
        <f>TRUNC(D2282*J2282)</f>
        <v>84322</v>
      </c>
      <c r="L2282" s="23"/>
    </row>
    <row r="2283" spans="1:12">
      <c r="A2283" s="39" t="s">
        <v>670</v>
      </c>
      <c r="B2283" s="33" t="s">
        <v>425</v>
      </c>
      <c r="C2283" s="34"/>
      <c r="D2283" s="35">
        <f>+집계표!$H$2</f>
        <v>0.2</v>
      </c>
      <c r="E2283" s="40">
        <f>(G2283+I2283+K2283)</f>
        <v>32195</v>
      </c>
      <c r="F2283" s="40"/>
      <c r="G2283" s="40"/>
      <c r="H2283" s="40"/>
      <c r="I2283" s="40"/>
      <c r="J2283" s="40">
        <f>+J2282+K2282</f>
        <v>160979</v>
      </c>
      <c r="K2283" s="40">
        <f>TRUNC(D2283*J2283)</f>
        <v>32195</v>
      </c>
      <c r="L2283" s="23"/>
    </row>
    <row r="2284" spans="1:12">
      <c r="A2284" s="39" t="s">
        <v>718</v>
      </c>
      <c r="B2284" s="33"/>
      <c r="C2284" s="34"/>
      <c r="D2284" s="36"/>
      <c r="E2284" s="40">
        <f>SUM(E2280:E2283)</f>
        <v>193174</v>
      </c>
      <c r="F2284" s="40"/>
      <c r="G2284" s="40">
        <f>SUM(G2280:G2283)</f>
        <v>76657</v>
      </c>
      <c r="H2284" s="40"/>
      <c r="I2284" s="40"/>
      <c r="J2284" s="40"/>
      <c r="K2284" s="40">
        <f>SUM(K2280:K2283)</f>
        <v>116517</v>
      </c>
      <c r="L2284" s="23"/>
    </row>
    <row r="2285" spans="1:12" ht="17.25" customHeight="1">
      <c r="A2285" s="39"/>
      <c r="B2285" s="30"/>
      <c r="C2285" s="23"/>
      <c r="D2285" s="32"/>
      <c r="E2285" s="38"/>
      <c r="F2285" s="38"/>
      <c r="G2285" s="38"/>
      <c r="H2285" s="53"/>
      <c r="I2285" s="38"/>
      <c r="J2285" s="38"/>
      <c r="K2285" s="38"/>
      <c r="L2285" s="23"/>
    </row>
    <row r="2286" spans="1:12" ht="17.25" customHeight="1">
      <c r="A2286" s="41" t="s">
        <v>1762</v>
      </c>
      <c r="B2286" s="37"/>
      <c r="C2286" s="23"/>
      <c r="D2286" s="23"/>
      <c r="E2286" s="42"/>
      <c r="F2286" s="54"/>
      <c r="G2286" s="42"/>
      <c r="H2286" s="54"/>
      <c r="I2286" s="42"/>
      <c r="J2286" s="54"/>
      <c r="K2286" s="42"/>
      <c r="L2286" s="28"/>
    </row>
    <row r="2287" spans="1:12" ht="17.25" customHeight="1">
      <c r="A2287" s="55" t="s">
        <v>244</v>
      </c>
      <c r="B2287" s="37"/>
      <c r="C2287" s="23"/>
      <c r="D2287" s="23"/>
      <c r="E2287" s="42"/>
      <c r="F2287" s="54"/>
      <c r="G2287" s="42"/>
      <c r="H2287" s="54"/>
      <c r="I2287" s="42"/>
      <c r="J2287" s="54"/>
      <c r="K2287" s="42"/>
      <c r="L2287" s="28"/>
    </row>
    <row r="2288" spans="1:12">
      <c r="A2288" s="22" t="s">
        <v>1172</v>
      </c>
      <c r="B2288" s="30"/>
      <c r="C2288" s="23" t="s">
        <v>685</v>
      </c>
      <c r="D2288" s="59">
        <v>0.08</v>
      </c>
      <c r="E2288" s="38">
        <f>+G2288+I2288+K2288</f>
        <v>27748</v>
      </c>
      <c r="F2288" s="38">
        <f>+인건비!$D$4</f>
        <v>346855</v>
      </c>
      <c r="G2288" s="38">
        <f>TRUNC(D2288*F2288)</f>
        <v>27748</v>
      </c>
      <c r="H2288" s="53"/>
      <c r="I2288" s="53"/>
      <c r="J2288" s="53"/>
      <c r="K2288" s="53"/>
      <c r="L2288" s="23"/>
    </row>
    <row r="2289" spans="1:12">
      <c r="A2289" s="22" t="s">
        <v>1154</v>
      </c>
      <c r="B2289" s="30"/>
      <c r="C2289" s="23" t="s">
        <v>685</v>
      </c>
      <c r="D2289" s="59">
        <v>0.16</v>
      </c>
      <c r="E2289" s="38">
        <f>+G2289+I2289+K2289</f>
        <v>43666</v>
      </c>
      <c r="F2289" s="38">
        <f>+인건비!$D$6</f>
        <v>272915</v>
      </c>
      <c r="G2289" s="38">
        <f>TRUNC(D2289*F2289)</f>
        <v>43666</v>
      </c>
      <c r="H2289" s="53"/>
      <c r="I2289" s="53"/>
      <c r="J2289" s="53"/>
      <c r="K2289" s="53"/>
      <c r="L2289" s="23"/>
    </row>
    <row r="2290" spans="1:12">
      <c r="A2290" s="22" t="s">
        <v>1163</v>
      </c>
      <c r="B2290" s="30"/>
      <c r="C2290" s="23" t="s">
        <v>685</v>
      </c>
      <c r="D2290" s="59">
        <v>0.24</v>
      </c>
      <c r="E2290" s="38">
        <f>+G2290+I2290+K2290</f>
        <v>51239</v>
      </c>
      <c r="F2290" s="38">
        <f>+인건비!$D$7</f>
        <v>213496</v>
      </c>
      <c r="G2290" s="38">
        <f>TRUNC(D2290*F2290)</f>
        <v>51239</v>
      </c>
      <c r="H2290" s="53"/>
      <c r="I2290" s="53"/>
      <c r="J2290" s="53"/>
      <c r="K2290" s="53"/>
      <c r="L2290" s="23"/>
    </row>
    <row r="2291" spans="1:12">
      <c r="A2291" s="22" t="s">
        <v>701</v>
      </c>
      <c r="B2291" s="23"/>
      <c r="C2291" s="23"/>
      <c r="D2291" s="32"/>
      <c r="E2291" s="38">
        <f>SUM(E2288:E2290)</f>
        <v>122653</v>
      </c>
      <c r="F2291" s="38"/>
      <c r="G2291" s="38">
        <f>SUM(G2288:G2290)</f>
        <v>122653</v>
      </c>
      <c r="H2291" s="38"/>
      <c r="I2291" s="38"/>
      <c r="J2291" s="38"/>
      <c r="K2291" s="38"/>
      <c r="L2291" s="29"/>
    </row>
    <row r="2292" spans="1:12">
      <c r="A2292" s="22"/>
      <c r="B2292" s="23"/>
      <c r="C2292" s="23"/>
      <c r="D2292" s="32"/>
      <c r="E2292" s="38"/>
      <c r="F2292" s="38"/>
      <c r="G2292" s="38"/>
      <c r="H2292" s="38"/>
      <c r="I2292" s="38"/>
      <c r="J2292" s="38"/>
      <c r="K2292" s="38"/>
      <c r="L2292" s="29"/>
    </row>
    <row r="2293" spans="1:12">
      <c r="A2293" s="39" t="s">
        <v>682</v>
      </c>
      <c r="B2293" s="33" t="s">
        <v>1164</v>
      </c>
      <c r="C2293" s="34"/>
      <c r="D2293" s="35">
        <f>+집계표!$G$2</f>
        <v>1.1000000000000001</v>
      </c>
      <c r="E2293" s="40">
        <f>(G2293+I2293+K2293)</f>
        <v>134918</v>
      </c>
      <c r="F2293" s="40"/>
      <c r="G2293" s="40"/>
      <c r="H2293" s="40"/>
      <c r="I2293" s="40"/>
      <c r="J2293" s="40">
        <f>+G2291</f>
        <v>122653</v>
      </c>
      <c r="K2293" s="40">
        <f>TRUNC(D2293*J2293)</f>
        <v>134918</v>
      </c>
      <c r="L2293" s="23"/>
    </row>
    <row r="2294" spans="1:12">
      <c r="A2294" s="39" t="s">
        <v>670</v>
      </c>
      <c r="B2294" s="33" t="s">
        <v>425</v>
      </c>
      <c r="C2294" s="34"/>
      <c r="D2294" s="35">
        <f>+집계표!$H$2</f>
        <v>0.2</v>
      </c>
      <c r="E2294" s="40">
        <f>(G2294+I2294+K2294)</f>
        <v>51514</v>
      </c>
      <c r="F2294" s="40"/>
      <c r="G2294" s="40"/>
      <c r="H2294" s="40"/>
      <c r="I2294" s="40"/>
      <c r="J2294" s="40">
        <f>+J2293+K2293</f>
        <v>257571</v>
      </c>
      <c r="K2294" s="40">
        <f>TRUNC(D2294*J2294)</f>
        <v>51514</v>
      </c>
      <c r="L2294" s="23"/>
    </row>
    <row r="2295" spans="1:12">
      <c r="A2295" s="39" t="s">
        <v>718</v>
      </c>
      <c r="B2295" s="33"/>
      <c r="C2295" s="34"/>
      <c r="D2295" s="36"/>
      <c r="E2295" s="40">
        <f>SUM(E2291:E2294)</f>
        <v>309085</v>
      </c>
      <c r="F2295" s="40"/>
      <c r="G2295" s="40">
        <f>SUM(G2291:G2294)</f>
        <v>122653</v>
      </c>
      <c r="H2295" s="40"/>
      <c r="I2295" s="40"/>
      <c r="J2295" s="40"/>
      <c r="K2295" s="40">
        <f>SUM(K2291:K2294)</f>
        <v>186432</v>
      </c>
      <c r="L2295" s="23"/>
    </row>
    <row r="2296" spans="1:12" ht="17.25" customHeight="1">
      <c r="A2296" s="39"/>
      <c r="B2296" s="30"/>
      <c r="C2296" s="23"/>
      <c r="D2296" s="32"/>
      <c r="E2296" s="38"/>
      <c r="F2296" s="38"/>
      <c r="G2296" s="38"/>
      <c r="H2296" s="53"/>
      <c r="I2296" s="38"/>
      <c r="J2296" s="38"/>
      <c r="K2296" s="38"/>
      <c r="L2296" s="23"/>
    </row>
    <row r="2297" spans="1:12" ht="17.25" customHeight="1">
      <c r="A2297" s="41" t="s">
        <v>1750</v>
      </c>
      <c r="B2297" s="37"/>
      <c r="C2297" s="23"/>
      <c r="D2297" s="23"/>
      <c r="E2297" s="42"/>
      <c r="F2297" s="54"/>
      <c r="G2297" s="42"/>
      <c r="H2297" s="54"/>
      <c r="I2297" s="42"/>
      <c r="J2297" s="54"/>
      <c r="K2297" s="42"/>
      <c r="L2297" s="28"/>
    </row>
    <row r="2298" spans="1:12" ht="17.25" customHeight="1">
      <c r="A2298" s="55" t="s">
        <v>3</v>
      </c>
      <c r="B2298" s="37"/>
      <c r="C2298" s="23"/>
      <c r="D2298" s="23"/>
      <c r="E2298" s="42"/>
      <c r="F2298" s="54"/>
      <c r="G2298" s="42"/>
      <c r="H2298" s="54"/>
      <c r="I2298" s="42"/>
      <c r="J2298" s="54"/>
      <c r="K2298" s="42"/>
      <c r="L2298" s="28"/>
    </row>
    <row r="2299" spans="1:12">
      <c r="A2299" s="22" t="s">
        <v>1172</v>
      </c>
      <c r="B2299" s="30"/>
      <c r="C2299" s="23" t="s">
        <v>685</v>
      </c>
      <c r="D2299" s="32">
        <v>0.1</v>
      </c>
      <c r="E2299" s="38">
        <f>+G2299+I2299+K2299</f>
        <v>34685</v>
      </c>
      <c r="F2299" s="38">
        <f>+인건비!$D$4</f>
        <v>346855</v>
      </c>
      <c r="G2299" s="38">
        <f>TRUNC(D2299*F2299)</f>
        <v>34685</v>
      </c>
      <c r="H2299" s="53"/>
      <c r="I2299" s="53"/>
      <c r="J2299" s="53"/>
      <c r="K2299" s="53"/>
      <c r="L2299" s="23"/>
    </row>
    <row r="2300" spans="1:12">
      <c r="A2300" s="22" t="s">
        <v>1154</v>
      </c>
      <c r="B2300" s="30"/>
      <c r="C2300" s="23" t="s">
        <v>685</v>
      </c>
      <c r="D2300" s="32">
        <v>0.2</v>
      </c>
      <c r="E2300" s="38">
        <f>+G2300+I2300+K2300</f>
        <v>54583</v>
      </c>
      <c r="F2300" s="38">
        <f>+인건비!$D$6</f>
        <v>272915</v>
      </c>
      <c r="G2300" s="38">
        <f>TRUNC(D2300*F2300)</f>
        <v>54583</v>
      </c>
      <c r="H2300" s="53"/>
      <c r="I2300" s="53"/>
      <c r="J2300" s="53"/>
      <c r="K2300" s="53"/>
      <c r="L2300" s="23"/>
    </row>
    <row r="2301" spans="1:12">
      <c r="A2301" s="22" t="s">
        <v>1163</v>
      </c>
      <c r="B2301" s="30"/>
      <c r="C2301" s="23" t="s">
        <v>685</v>
      </c>
      <c r="D2301" s="32">
        <v>0.3</v>
      </c>
      <c r="E2301" s="38">
        <f>+G2301+I2301+K2301</f>
        <v>64048</v>
      </c>
      <c r="F2301" s="38">
        <f>+인건비!$D$7</f>
        <v>213496</v>
      </c>
      <c r="G2301" s="38">
        <f>TRUNC(D2301*F2301)</f>
        <v>64048</v>
      </c>
      <c r="H2301" s="53"/>
      <c r="I2301" s="53"/>
      <c r="J2301" s="53"/>
      <c r="K2301" s="53"/>
      <c r="L2301" s="23"/>
    </row>
    <row r="2302" spans="1:12">
      <c r="A2302" s="22" t="s">
        <v>701</v>
      </c>
      <c r="B2302" s="23"/>
      <c r="C2302" s="23"/>
      <c r="D2302" s="32"/>
      <c r="E2302" s="38">
        <f>SUM(E2299:E2301)</f>
        <v>153316</v>
      </c>
      <c r="F2302" s="38"/>
      <c r="G2302" s="38">
        <f>SUM(G2299:G2301)</f>
        <v>153316</v>
      </c>
      <c r="H2302" s="38"/>
      <c r="I2302" s="38"/>
      <c r="J2302" s="38"/>
      <c r="K2302" s="38"/>
      <c r="L2302" s="29"/>
    </row>
    <row r="2303" spans="1:12">
      <c r="A2303" s="22"/>
      <c r="B2303" s="23"/>
      <c r="C2303" s="23"/>
      <c r="D2303" s="32"/>
      <c r="E2303" s="38"/>
      <c r="F2303" s="38"/>
      <c r="G2303" s="38"/>
      <c r="H2303" s="38"/>
      <c r="I2303" s="38"/>
      <c r="J2303" s="38"/>
      <c r="K2303" s="38"/>
      <c r="L2303" s="29"/>
    </row>
    <row r="2304" spans="1:12">
      <c r="A2304" s="39" t="s">
        <v>682</v>
      </c>
      <c r="B2304" s="33" t="s">
        <v>1164</v>
      </c>
      <c r="C2304" s="34"/>
      <c r="D2304" s="35">
        <f>+집계표!$G$2</f>
        <v>1.1000000000000001</v>
      </c>
      <c r="E2304" s="40">
        <f>(G2304+I2304+K2304)</f>
        <v>168647</v>
      </c>
      <c r="F2304" s="40"/>
      <c r="G2304" s="40"/>
      <c r="H2304" s="40"/>
      <c r="I2304" s="40"/>
      <c r="J2304" s="40">
        <f>+G2302</f>
        <v>153316</v>
      </c>
      <c r="K2304" s="40">
        <f>TRUNC(D2304*J2304)</f>
        <v>168647</v>
      </c>
      <c r="L2304" s="23"/>
    </row>
    <row r="2305" spans="1:12">
      <c r="A2305" s="39" t="s">
        <v>670</v>
      </c>
      <c r="B2305" s="33" t="s">
        <v>425</v>
      </c>
      <c r="C2305" s="34"/>
      <c r="D2305" s="35">
        <f>+집계표!$H$2</f>
        <v>0.2</v>
      </c>
      <c r="E2305" s="40">
        <f>(G2305+I2305+K2305)</f>
        <v>64392</v>
      </c>
      <c r="F2305" s="40"/>
      <c r="G2305" s="40"/>
      <c r="H2305" s="40"/>
      <c r="I2305" s="40"/>
      <c r="J2305" s="40">
        <f>+J2304+K2304</f>
        <v>321963</v>
      </c>
      <c r="K2305" s="40">
        <f>TRUNC(D2305*J2305)</f>
        <v>64392</v>
      </c>
      <c r="L2305" s="23"/>
    </row>
    <row r="2306" spans="1:12">
      <c r="A2306" s="39" t="s">
        <v>718</v>
      </c>
      <c r="B2306" s="33"/>
      <c r="C2306" s="34"/>
      <c r="D2306" s="36"/>
      <c r="E2306" s="40">
        <f>SUM(E2302:E2305)</f>
        <v>386355</v>
      </c>
      <c r="F2306" s="40"/>
      <c r="G2306" s="40">
        <f>SUM(G2302:G2305)</f>
        <v>153316</v>
      </c>
      <c r="H2306" s="40"/>
      <c r="I2306" s="40"/>
      <c r="J2306" s="40"/>
      <c r="K2306" s="40">
        <f>SUM(K2302:K2305)</f>
        <v>233039</v>
      </c>
      <c r="L2306" s="23"/>
    </row>
    <row r="2307" spans="1:12" ht="17.25" customHeight="1">
      <c r="A2307" s="39"/>
      <c r="B2307" s="30"/>
      <c r="C2307" s="23"/>
      <c r="D2307" s="32"/>
      <c r="E2307" s="38"/>
      <c r="F2307" s="38"/>
      <c r="G2307" s="38"/>
      <c r="H2307" s="53"/>
      <c r="I2307" s="38"/>
      <c r="J2307" s="38"/>
      <c r="K2307" s="38"/>
      <c r="L2307" s="23"/>
    </row>
    <row r="2308" spans="1:12">
      <c r="A2308" s="52" t="s">
        <v>184</v>
      </c>
      <c r="B2308" s="37"/>
      <c r="C2308" s="23"/>
      <c r="D2308" s="23"/>
      <c r="E2308" s="38"/>
      <c r="F2308" s="53"/>
      <c r="G2308" s="38" t="s">
        <v>662</v>
      </c>
      <c r="H2308" s="53"/>
      <c r="I2308" s="38"/>
      <c r="J2308" s="53"/>
      <c r="K2308" s="38" t="s">
        <v>662</v>
      </c>
      <c r="L2308" s="26"/>
    </row>
    <row r="2309" spans="1:12" ht="17.25" customHeight="1">
      <c r="A2309" s="41" t="s">
        <v>2177</v>
      </c>
      <c r="B2309" s="37"/>
      <c r="C2309" s="23"/>
      <c r="D2309" s="23"/>
      <c r="E2309" s="42"/>
      <c r="F2309" s="54"/>
      <c r="G2309" s="42"/>
      <c r="H2309" s="54"/>
      <c r="I2309" s="42"/>
      <c r="J2309" s="54"/>
      <c r="K2309" s="42"/>
      <c r="L2309" s="28"/>
    </row>
    <row r="2310" spans="1:12">
      <c r="A2310" s="22" t="s">
        <v>1172</v>
      </c>
      <c r="B2310" s="30"/>
      <c r="C2310" s="23" t="s">
        <v>685</v>
      </c>
      <c r="D2310" s="32">
        <v>1</v>
      </c>
      <c r="E2310" s="38">
        <f>+G2310+I2310+K2310</f>
        <v>346855</v>
      </c>
      <c r="F2310" s="38">
        <f>+인건비!$D$4</f>
        <v>346855</v>
      </c>
      <c r="G2310" s="38">
        <f>TRUNC(D2310*F2310)</f>
        <v>346855</v>
      </c>
      <c r="H2310" s="53"/>
      <c r="I2310" s="53"/>
      <c r="J2310" s="53"/>
      <c r="K2310" s="53"/>
      <c r="L2310" s="23"/>
    </row>
    <row r="2311" spans="1:12">
      <c r="A2311" s="22" t="s">
        <v>1154</v>
      </c>
      <c r="B2311" s="30"/>
      <c r="C2311" s="23" t="s">
        <v>685</v>
      </c>
      <c r="D2311" s="32">
        <v>2</v>
      </c>
      <c r="E2311" s="38">
        <f>+G2311+I2311+K2311</f>
        <v>545830</v>
      </c>
      <c r="F2311" s="38">
        <f>+인건비!$D$6</f>
        <v>272915</v>
      </c>
      <c r="G2311" s="38">
        <f>TRUNC(D2311*F2311)</f>
        <v>545830</v>
      </c>
      <c r="H2311" s="53"/>
      <c r="I2311" s="53"/>
      <c r="J2311" s="53"/>
      <c r="K2311" s="53"/>
      <c r="L2311" s="23"/>
    </row>
    <row r="2312" spans="1:12">
      <c r="A2312" s="22" t="s">
        <v>1163</v>
      </c>
      <c r="B2312" s="30"/>
      <c r="C2312" s="23" t="s">
        <v>685</v>
      </c>
      <c r="D2312" s="32">
        <v>2</v>
      </c>
      <c r="E2312" s="38">
        <f>+G2312+I2312+K2312</f>
        <v>426992</v>
      </c>
      <c r="F2312" s="38">
        <f>+인건비!$D$7</f>
        <v>213496</v>
      </c>
      <c r="G2312" s="38">
        <f>TRUNC(D2312*F2312)</f>
        <v>426992</v>
      </c>
      <c r="H2312" s="53"/>
      <c r="I2312" s="53"/>
      <c r="J2312" s="53"/>
      <c r="K2312" s="53"/>
      <c r="L2312" s="23"/>
    </row>
    <row r="2313" spans="1:12">
      <c r="A2313" s="22" t="s">
        <v>701</v>
      </c>
      <c r="B2313" s="23"/>
      <c r="C2313" s="23"/>
      <c r="D2313" s="32"/>
      <c r="E2313" s="38">
        <f>SUM(E2310:E2312)</f>
        <v>1319677</v>
      </c>
      <c r="F2313" s="38"/>
      <c r="G2313" s="38">
        <f>SUM(G2310:G2312)</f>
        <v>1319677</v>
      </c>
      <c r="H2313" s="38"/>
      <c r="I2313" s="38"/>
      <c r="J2313" s="38"/>
      <c r="K2313" s="38"/>
      <c r="L2313" s="29"/>
    </row>
    <row r="2314" spans="1:12">
      <c r="A2314" s="22"/>
      <c r="B2314" s="23"/>
      <c r="C2314" s="23"/>
      <c r="D2314" s="32"/>
      <c r="E2314" s="38"/>
      <c r="F2314" s="38"/>
      <c r="G2314" s="38"/>
      <c r="H2314" s="38"/>
      <c r="I2314" s="38"/>
      <c r="J2314" s="38"/>
      <c r="K2314" s="38"/>
      <c r="L2314" s="29"/>
    </row>
    <row r="2315" spans="1:12">
      <c r="A2315" s="39" t="s">
        <v>682</v>
      </c>
      <c r="B2315" s="33" t="s">
        <v>1164</v>
      </c>
      <c r="C2315" s="34"/>
      <c r="D2315" s="35">
        <f>+집계표!$G$2</f>
        <v>1.1000000000000001</v>
      </c>
      <c r="E2315" s="40">
        <f>(G2315+I2315+K2315)</f>
        <v>1451644</v>
      </c>
      <c r="F2315" s="40"/>
      <c r="G2315" s="40"/>
      <c r="H2315" s="40"/>
      <c r="I2315" s="40"/>
      <c r="J2315" s="40">
        <f>+G2313</f>
        <v>1319677</v>
      </c>
      <c r="K2315" s="40">
        <f>TRUNC(D2315*J2315)</f>
        <v>1451644</v>
      </c>
      <c r="L2315" s="23"/>
    </row>
    <row r="2316" spans="1:12">
      <c r="A2316" s="39" t="s">
        <v>670</v>
      </c>
      <c r="B2316" s="33" t="s">
        <v>425</v>
      </c>
      <c r="C2316" s="34"/>
      <c r="D2316" s="35">
        <f>+집계표!$H$2</f>
        <v>0.2</v>
      </c>
      <c r="E2316" s="40">
        <f>(G2316+I2316+K2316)</f>
        <v>554264</v>
      </c>
      <c r="F2316" s="40"/>
      <c r="G2316" s="40"/>
      <c r="H2316" s="40"/>
      <c r="I2316" s="40"/>
      <c r="J2316" s="40">
        <f>+J2315+K2315</f>
        <v>2771321</v>
      </c>
      <c r="K2316" s="40">
        <f>TRUNC(D2316*J2316)</f>
        <v>554264</v>
      </c>
      <c r="L2316" s="23"/>
    </row>
    <row r="2317" spans="1:12">
      <c r="A2317" s="39" t="s">
        <v>718</v>
      </c>
      <c r="B2317" s="33"/>
      <c r="C2317" s="34"/>
      <c r="D2317" s="36"/>
      <c r="E2317" s="40">
        <f>SUM(E2313:E2316)</f>
        <v>3325585</v>
      </c>
      <c r="F2317" s="40"/>
      <c r="G2317" s="40">
        <f>SUM(G2313:G2316)</f>
        <v>1319677</v>
      </c>
      <c r="H2317" s="40"/>
      <c r="I2317" s="40"/>
      <c r="J2317" s="40"/>
      <c r="K2317" s="40">
        <f>SUM(K2313:K2316)</f>
        <v>2005908</v>
      </c>
      <c r="L2317" s="23"/>
    </row>
    <row r="2318" spans="1:12" ht="17.25" customHeight="1">
      <c r="A2318" s="39"/>
      <c r="B2318" s="30"/>
      <c r="C2318" s="23"/>
      <c r="D2318" s="32"/>
      <c r="E2318" s="38"/>
      <c r="F2318" s="38"/>
      <c r="G2318" s="38"/>
      <c r="H2318" s="53"/>
      <c r="I2318" s="38"/>
      <c r="J2318" s="38"/>
      <c r="K2318" s="38"/>
      <c r="L2318" s="23"/>
    </row>
    <row r="2319" spans="1:12" ht="17.25" customHeight="1">
      <c r="A2319" s="41" t="s">
        <v>1703</v>
      </c>
      <c r="B2319" s="37"/>
      <c r="C2319" s="23"/>
      <c r="D2319" s="23"/>
      <c r="E2319" s="42"/>
      <c r="F2319" s="54"/>
      <c r="G2319" s="42"/>
      <c r="H2319" s="54"/>
      <c r="I2319" s="42"/>
      <c r="J2319" s="54"/>
      <c r="K2319" s="42"/>
      <c r="L2319" s="28"/>
    </row>
    <row r="2320" spans="1:12">
      <c r="A2320" s="22" t="s">
        <v>1154</v>
      </c>
      <c r="B2320" s="30"/>
      <c r="C2320" s="23" t="s">
        <v>685</v>
      </c>
      <c r="D2320" s="32">
        <v>1.5</v>
      </c>
      <c r="E2320" s="38">
        <f t="shared" ref="E2320:E2333" si="153">+G2320+I2320+K2320</f>
        <v>409372</v>
      </c>
      <c r="F2320" s="38">
        <f>+인건비!$D$6</f>
        <v>272915</v>
      </c>
      <c r="G2320" s="38">
        <f>TRUNC(D2320*F2320)</f>
        <v>409372</v>
      </c>
      <c r="H2320" s="53"/>
      <c r="I2320" s="53"/>
      <c r="J2320" s="53"/>
      <c r="K2320" s="53"/>
      <c r="L2320" s="23"/>
    </row>
    <row r="2321" spans="1:12">
      <c r="A2321" s="22" t="s">
        <v>1163</v>
      </c>
      <c r="B2321" s="30"/>
      <c r="C2321" s="23" t="s">
        <v>685</v>
      </c>
      <c r="D2321" s="32">
        <v>2</v>
      </c>
      <c r="E2321" s="38">
        <f t="shared" si="153"/>
        <v>426992</v>
      </c>
      <c r="F2321" s="38">
        <f>+인건비!$D$7</f>
        <v>213496</v>
      </c>
      <c r="G2321" s="38">
        <f>TRUNC(D2321*F2321)</f>
        <v>426992</v>
      </c>
      <c r="H2321" s="53"/>
      <c r="I2321" s="53"/>
      <c r="J2321" s="53"/>
      <c r="K2321" s="53"/>
      <c r="L2321" s="23"/>
    </row>
    <row r="2322" spans="1:12">
      <c r="A2322" s="22" t="s">
        <v>1181</v>
      </c>
      <c r="B2322" s="30"/>
      <c r="C2322" s="23" t="s">
        <v>685</v>
      </c>
      <c r="D2322" s="32">
        <f>+D2321</f>
        <v>2</v>
      </c>
      <c r="E2322" s="38">
        <f>+G2322+I2322+K2322</f>
        <v>476518</v>
      </c>
      <c r="F2322" s="38">
        <f>+인건비!$D$9</f>
        <v>238259</v>
      </c>
      <c r="G2322" s="38">
        <f>TRUNC(D2322*F2322)</f>
        <v>476518</v>
      </c>
      <c r="H2322" s="53"/>
      <c r="I2322" s="53"/>
      <c r="J2322" s="53"/>
      <c r="K2322" s="53"/>
      <c r="L2322" s="23"/>
    </row>
    <row r="2323" spans="1:12">
      <c r="A2323" s="22" t="s">
        <v>1167</v>
      </c>
      <c r="B2323" s="30"/>
      <c r="C2323" s="23" t="s">
        <v>685</v>
      </c>
      <c r="D2323" s="32">
        <f>+D2322*2</f>
        <v>4</v>
      </c>
      <c r="E2323" s="38">
        <f>+G2323+I2323+K2323</f>
        <v>776116</v>
      </c>
      <c r="F2323" s="38">
        <f>+인건비!$D$10</f>
        <v>194029</v>
      </c>
      <c r="G2323" s="38">
        <f>TRUNC(D2323*F2323)</f>
        <v>776116</v>
      </c>
      <c r="H2323" s="53"/>
      <c r="I2323" s="53"/>
      <c r="J2323" s="53"/>
      <c r="K2323" s="53"/>
      <c r="L2323" s="23"/>
    </row>
    <row r="2324" spans="1:12" ht="17.25" customHeight="1">
      <c r="A2324" s="22" t="s">
        <v>586</v>
      </c>
      <c r="B2324" s="23"/>
      <c r="C2324" s="23" t="s">
        <v>781</v>
      </c>
      <c r="D2324" s="32">
        <v>1</v>
      </c>
      <c r="E2324" s="38">
        <f t="shared" si="153"/>
        <v>11500000</v>
      </c>
      <c r="F2324" s="38"/>
      <c r="G2324" s="38"/>
      <c r="H2324" s="38">
        <f>+재료비!$K$289</f>
        <v>11500000</v>
      </c>
      <c r="I2324" s="38">
        <f t="shared" ref="I2324:I2332" si="154">TRUNC(D2324*H2324)</f>
        <v>11500000</v>
      </c>
      <c r="J2324" s="38"/>
      <c r="K2324" s="38"/>
      <c r="L2324" s="23"/>
    </row>
    <row r="2325" spans="1:12" ht="17.25" customHeight="1">
      <c r="A2325" s="22" t="s">
        <v>588</v>
      </c>
      <c r="B2325" s="23" t="s">
        <v>587</v>
      </c>
      <c r="C2325" s="23" t="s">
        <v>665</v>
      </c>
      <c r="D2325" s="32">
        <v>1</v>
      </c>
      <c r="E2325" s="38">
        <f t="shared" si="153"/>
        <v>1000000</v>
      </c>
      <c r="F2325" s="38"/>
      <c r="G2325" s="38"/>
      <c r="H2325" s="38">
        <f>+재료비!$K$294</f>
        <v>1000000</v>
      </c>
      <c r="I2325" s="38">
        <f t="shared" si="154"/>
        <v>1000000</v>
      </c>
      <c r="J2325" s="38"/>
      <c r="K2325" s="38"/>
      <c r="L2325" s="23"/>
    </row>
    <row r="2326" spans="1:12" ht="17.25" customHeight="1">
      <c r="A2326" s="22" t="s">
        <v>1418</v>
      </c>
      <c r="B2326" s="23"/>
      <c r="C2326" s="23" t="s">
        <v>734</v>
      </c>
      <c r="D2326" s="32">
        <v>1</v>
      </c>
      <c r="E2326" s="38">
        <f t="shared" si="153"/>
        <v>32942</v>
      </c>
      <c r="F2326" s="38"/>
      <c r="G2326" s="38"/>
      <c r="H2326" s="38">
        <f>+E2507</f>
        <v>32942</v>
      </c>
      <c r="I2326" s="38">
        <f t="shared" si="154"/>
        <v>32942</v>
      </c>
      <c r="J2326" s="38"/>
      <c r="K2326" s="38"/>
      <c r="L2326" s="23"/>
    </row>
    <row r="2327" spans="1:12" ht="17.25" customHeight="1">
      <c r="A2327" s="22" t="s">
        <v>1278</v>
      </c>
      <c r="B2327" s="23"/>
      <c r="C2327" s="23" t="s">
        <v>734</v>
      </c>
      <c r="D2327" s="32">
        <v>1</v>
      </c>
      <c r="E2327" s="38">
        <f>+G2327+I2327+K2327</f>
        <v>3000000</v>
      </c>
      <c r="F2327" s="38"/>
      <c r="G2327" s="38"/>
      <c r="H2327" s="38">
        <f>+재료비!$K$295</f>
        <v>3000000</v>
      </c>
      <c r="I2327" s="38">
        <f t="shared" si="154"/>
        <v>3000000</v>
      </c>
      <c r="J2327" s="38"/>
      <c r="K2327" s="38"/>
      <c r="L2327" s="23"/>
    </row>
    <row r="2328" spans="1:12" ht="17.25" customHeight="1">
      <c r="A2328" s="22" t="s">
        <v>1430</v>
      </c>
      <c r="B2328" s="23"/>
      <c r="C2328" s="23" t="s">
        <v>783</v>
      </c>
      <c r="D2328" s="32">
        <v>1</v>
      </c>
      <c r="E2328" s="38">
        <f>+G2328+I2328+K2328</f>
        <v>32446</v>
      </c>
      <c r="F2328" s="38"/>
      <c r="G2328" s="38"/>
      <c r="H2328" s="38">
        <f>+E2437</f>
        <v>32446</v>
      </c>
      <c r="I2328" s="38">
        <f t="shared" si="154"/>
        <v>32446</v>
      </c>
      <c r="J2328" s="38"/>
      <c r="K2328" s="38"/>
      <c r="L2328" s="23"/>
    </row>
    <row r="2329" spans="1:12" ht="17.25" customHeight="1">
      <c r="A2329" s="22" t="s">
        <v>645</v>
      </c>
      <c r="B2329" s="23"/>
      <c r="C2329" s="23" t="s">
        <v>783</v>
      </c>
      <c r="D2329" s="32">
        <v>1</v>
      </c>
      <c r="E2329" s="38">
        <f>+G2329+I2329+K2329</f>
        <v>2000000</v>
      </c>
      <c r="F2329" s="38"/>
      <c r="G2329" s="38"/>
      <c r="H2329" s="38">
        <f>+재료비!$K$296</f>
        <v>2000000</v>
      </c>
      <c r="I2329" s="38">
        <f t="shared" si="154"/>
        <v>2000000</v>
      </c>
      <c r="J2329" s="38"/>
      <c r="K2329" s="38"/>
      <c r="L2329" s="23"/>
    </row>
    <row r="2330" spans="1:12" ht="17.25" customHeight="1">
      <c r="A2330" s="22" t="s">
        <v>178</v>
      </c>
      <c r="B2330" s="30" t="s">
        <v>627</v>
      </c>
      <c r="C2330" s="23" t="s">
        <v>783</v>
      </c>
      <c r="D2330" s="32">
        <v>1</v>
      </c>
      <c r="E2330" s="38">
        <f>+G2330+I2330+K2330</f>
        <v>25000000</v>
      </c>
      <c r="F2330" s="38"/>
      <c r="G2330" s="38"/>
      <c r="H2330" s="38">
        <f>+재료비!$K$297</f>
        <v>25000000</v>
      </c>
      <c r="I2330" s="38">
        <f t="shared" si="154"/>
        <v>25000000</v>
      </c>
      <c r="J2330" s="38"/>
      <c r="K2330" s="38"/>
      <c r="L2330" s="23"/>
    </row>
    <row r="2331" spans="1:12" ht="17.25" customHeight="1">
      <c r="A2331" s="22" t="s">
        <v>174</v>
      </c>
      <c r="B2331" s="23"/>
      <c r="C2331" s="23" t="s">
        <v>783</v>
      </c>
      <c r="D2331" s="32">
        <v>1</v>
      </c>
      <c r="E2331" s="38">
        <f>+G2331+I2331+K2331</f>
        <v>5000000</v>
      </c>
      <c r="F2331" s="38"/>
      <c r="G2331" s="38"/>
      <c r="H2331" s="38">
        <f>+재료비!$K$298</f>
        <v>5000000</v>
      </c>
      <c r="I2331" s="38">
        <f t="shared" si="154"/>
        <v>5000000</v>
      </c>
      <c r="J2331" s="38"/>
      <c r="K2331" s="38"/>
      <c r="L2331" s="23"/>
    </row>
    <row r="2332" spans="1:12" ht="17.25" customHeight="1">
      <c r="A2332" s="22" t="s">
        <v>1406</v>
      </c>
      <c r="B2332" s="23"/>
      <c r="C2332" s="23" t="s">
        <v>783</v>
      </c>
      <c r="D2332" s="32">
        <v>1</v>
      </c>
      <c r="E2332" s="38">
        <f t="shared" si="153"/>
        <v>29895121</v>
      </c>
      <c r="F2332" s="38"/>
      <c r="G2332" s="38"/>
      <c r="H2332" s="38">
        <f>+E2365</f>
        <v>29895121</v>
      </c>
      <c r="I2332" s="38">
        <f t="shared" si="154"/>
        <v>29895121</v>
      </c>
      <c r="J2332" s="38"/>
      <c r="K2332" s="38"/>
      <c r="L2332" s="23"/>
    </row>
    <row r="2333" spans="1:12" ht="17.25" customHeight="1">
      <c r="A2333" s="22" t="s">
        <v>668</v>
      </c>
      <c r="B2333" s="23" t="s">
        <v>1159</v>
      </c>
      <c r="C2333" s="23" t="s">
        <v>666</v>
      </c>
      <c r="D2333" s="32">
        <v>5</v>
      </c>
      <c r="E2333" s="38">
        <f t="shared" si="153"/>
        <v>3873025</v>
      </c>
      <c r="F2333" s="38"/>
      <c r="G2333" s="38"/>
      <c r="H2333" s="38">
        <f>SUM(I2324:I2332)</f>
        <v>77460509</v>
      </c>
      <c r="I2333" s="38">
        <f>TRUNC(D2333/100*H2333)</f>
        <v>3873025</v>
      </c>
      <c r="J2333" s="38"/>
      <c r="K2333" s="38"/>
      <c r="L2333" s="23"/>
    </row>
    <row r="2334" spans="1:12">
      <c r="A2334" s="22" t="s">
        <v>701</v>
      </c>
      <c r="B2334" s="23"/>
      <c r="C2334" s="23"/>
      <c r="D2334" s="32"/>
      <c r="E2334" s="38">
        <f>SUM(E2320:E2333)</f>
        <v>83422532</v>
      </c>
      <c r="F2334" s="38"/>
      <c r="G2334" s="38">
        <f>SUM(G2320:G2333)</f>
        <v>2088998</v>
      </c>
      <c r="H2334" s="38"/>
      <c r="I2334" s="38">
        <f>SUM(I2320:I2333)</f>
        <v>81333534</v>
      </c>
      <c r="J2334" s="38"/>
      <c r="K2334" s="38">
        <f>SUM(K2320:K2333)</f>
        <v>0</v>
      </c>
      <c r="L2334" s="29"/>
    </row>
    <row r="2335" spans="1:12">
      <c r="A2335" s="22"/>
      <c r="B2335" s="23"/>
      <c r="C2335" s="23"/>
      <c r="D2335" s="32"/>
      <c r="E2335" s="38"/>
      <c r="F2335" s="38"/>
      <c r="G2335" s="38"/>
      <c r="H2335" s="38"/>
      <c r="I2335" s="38"/>
      <c r="J2335" s="38"/>
      <c r="K2335" s="38"/>
      <c r="L2335" s="29"/>
    </row>
    <row r="2336" spans="1:12">
      <c r="A2336" s="39" t="s">
        <v>682</v>
      </c>
      <c r="B2336" s="33" t="s">
        <v>1164</v>
      </c>
      <c r="C2336" s="34"/>
      <c r="D2336" s="35">
        <f>+집계표!$G$2</f>
        <v>1.1000000000000001</v>
      </c>
      <c r="E2336" s="40">
        <f>(G2336+I2336+K2336)</f>
        <v>2297897</v>
      </c>
      <c r="F2336" s="40"/>
      <c r="G2336" s="40"/>
      <c r="H2336" s="40"/>
      <c r="I2336" s="40"/>
      <c r="J2336" s="40">
        <f>+G2334</f>
        <v>2088998</v>
      </c>
      <c r="K2336" s="40">
        <f>TRUNC(D2336*J2336)</f>
        <v>2297897</v>
      </c>
      <c r="L2336" s="23"/>
    </row>
    <row r="2337" spans="1:12">
      <c r="A2337" s="39" t="s">
        <v>670</v>
      </c>
      <c r="B2337" s="33" t="s">
        <v>425</v>
      </c>
      <c r="C2337" s="34"/>
      <c r="D2337" s="35">
        <f>+집계표!$H$2</f>
        <v>0.2</v>
      </c>
      <c r="E2337" s="40">
        <f>(G2337+I2337+K2337)</f>
        <v>877379</v>
      </c>
      <c r="F2337" s="40"/>
      <c r="G2337" s="40"/>
      <c r="H2337" s="40"/>
      <c r="I2337" s="40"/>
      <c r="J2337" s="40">
        <f>+J2336+K2336</f>
        <v>4386895</v>
      </c>
      <c r="K2337" s="40">
        <f>TRUNC(D2337*J2337)</f>
        <v>877379</v>
      </c>
      <c r="L2337" s="23"/>
    </row>
    <row r="2338" spans="1:12">
      <c r="A2338" s="39" t="s">
        <v>718</v>
      </c>
      <c r="B2338" s="33"/>
      <c r="C2338" s="34"/>
      <c r="D2338" s="36"/>
      <c r="E2338" s="40">
        <f>SUM(E2334:E2337)</f>
        <v>86597808</v>
      </c>
      <c r="F2338" s="40"/>
      <c r="G2338" s="40">
        <f>SUM(G2334:G2337)</f>
        <v>2088998</v>
      </c>
      <c r="H2338" s="40"/>
      <c r="I2338" s="40">
        <f>+I2334</f>
        <v>81333534</v>
      </c>
      <c r="J2338" s="40"/>
      <c r="K2338" s="40">
        <f>SUM(K2334:K2337)</f>
        <v>3175276</v>
      </c>
      <c r="L2338" s="23"/>
    </row>
    <row r="2339" spans="1:12" ht="17.25" customHeight="1">
      <c r="A2339" s="39"/>
      <c r="B2339" s="30"/>
      <c r="C2339" s="23"/>
      <c r="D2339" s="32"/>
      <c r="E2339" s="38"/>
      <c r="F2339" s="38"/>
      <c r="G2339" s="38"/>
      <c r="H2339" s="53"/>
      <c r="I2339" s="38"/>
      <c r="J2339" s="38"/>
      <c r="K2339" s="38"/>
      <c r="L2339" s="23"/>
    </row>
    <row r="2340" spans="1:12" ht="17.25" customHeight="1">
      <c r="A2340" s="41" t="s">
        <v>1712</v>
      </c>
      <c r="B2340" s="37"/>
      <c r="C2340" s="23"/>
      <c r="D2340" s="23"/>
      <c r="E2340" s="42"/>
      <c r="F2340" s="54"/>
      <c r="G2340" s="42"/>
      <c r="H2340" s="54"/>
      <c r="I2340" s="42"/>
      <c r="J2340" s="54"/>
      <c r="K2340" s="42"/>
      <c r="L2340" s="28"/>
    </row>
    <row r="2341" spans="1:12">
      <c r="A2341" s="22" t="s">
        <v>1419</v>
      </c>
      <c r="B2341" s="30" t="s">
        <v>809</v>
      </c>
      <c r="C2341" s="23" t="s">
        <v>685</v>
      </c>
      <c r="D2341" s="32">
        <v>1</v>
      </c>
      <c r="E2341" s="38">
        <f t="shared" ref="E2341:E2360" si="155">+G2341+I2341+K2341</f>
        <v>462072</v>
      </c>
      <c r="F2341" s="38"/>
      <c r="G2341" s="38"/>
      <c r="H2341" s="53"/>
      <c r="I2341" s="53"/>
      <c r="J2341" s="38">
        <f>+인건비!$E$11</f>
        <v>462072</v>
      </c>
      <c r="K2341" s="38">
        <f>TRUNC($D2341*J2341)</f>
        <v>462072</v>
      </c>
      <c r="L2341" s="23"/>
    </row>
    <row r="2342" spans="1:12">
      <c r="A2342" s="22" t="s">
        <v>592</v>
      </c>
      <c r="B2342" s="30" t="s">
        <v>798</v>
      </c>
      <c r="C2342" s="23" t="s">
        <v>685</v>
      </c>
      <c r="D2342" s="32">
        <v>3</v>
      </c>
      <c r="E2342" s="38">
        <f t="shared" si="155"/>
        <v>1219026</v>
      </c>
      <c r="F2342" s="38"/>
      <c r="G2342" s="38"/>
      <c r="H2342" s="53"/>
      <c r="I2342" s="53"/>
      <c r="J2342" s="38">
        <f>+인건비!$E$12</f>
        <v>406342</v>
      </c>
      <c r="K2342" s="38">
        <f t="shared" ref="K2342:K2360" si="156">TRUNC($D2342*J2342)</f>
        <v>1219026</v>
      </c>
      <c r="L2342" s="23"/>
    </row>
    <row r="2343" spans="1:12">
      <c r="A2343" s="22" t="s">
        <v>595</v>
      </c>
      <c r="B2343" s="30" t="s">
        <v>798</v>
      </c>
      <c r="C2343" s="23" t="s">
        <v>685</v>
      </c>
      <c r="D2343" s="32">
        <v>3</v>
      </c>
      <c r="E2343" s="38">
        <f t="shared" si="155"/>
        <v>916299</v>
      </c>
      <c r="F2343" s="38"/>
      <c r="G2343" s="38"/>
      <c r="H2343" s="53"/>
      <c r="I2343" s="53"/>
      <c r="J2343" s="38">
        <f>+인건비!$E$13</f>
        <v>305433</v>
      </c>
      <c r="K2343" s="38">
        <f t="shared" si="156"/>
        <v>916299</v>
      </c>
      <c r="L2343" s="23"/>
    </row>
    <row r="2344" spans="1:12">
      <c r="A2344" s="22" t="s">
        <v>589</v>
      </c>
      <c r="B2344" s="30" t="s">
        <v>798</v>
      </c>
      <c r="C2344" s="23" t="s">
        <v>685</v>
      </c>
      <c r="D2344" s="32">
        <v>6</v>
      </c>
      <c r="E2344" s="38">
        <f t="shared" si="155"/>
        <v>1438488</v>
      </c>
      <c r="F2344" s="38"/>
      <c r="G2344" s="38"/>
      <c r="H2344" s="53"/>
      <c r="I2344" s="53"/>
      <c r="J2344" s="38">
        <f>+인건비!$E$14</f>
        <v>239748</v>
      </c>
      <c r="K2344" s="38">
        <f t="shared" si="156"/>
        <v>1438488</v>
      </c>
      <c r="L2344" s="23"/>
    </row>
    <row r="2345" spans="1:12">
      <c r="A2345" s="22" t="s">
        <v>594</v>
      </c>
      <c r="B2345" s="30" t="s">
        <v>798</v>
      </c>
      <c r="C2345" s="23" t="s">
        <v>685</v>
      </c>
      <c r="D2345" s="32">
        <v>6</v>
      </c>
      <c r="E2345" s="38">
        <f t="shared" si="155"/>
        <v>1294086</v>
      </c>
      <c r="F2345" s="38"/>
      <c r="G2345" s="38"/>
      <c r="H2345" s="53"/>
      <c r="I2345" s="53"/>
      <c r="J2345" s="38">
        <f>+인건비!$E$15</f>
        <v>215681</v>
      </c>
      <c r="K2345" s="38">
        <f t="shared" si="156"/>
        <v>1294086</v>
      </c>
      <c r="L2345" s="23"/>
    </row>
    <row r="2346" spans="1:12">
      <c r="A2346" s="22" t="s">
        <v>1419</v>
      </c>
      <c r="B2346" s="30" t="s">
        <v>801</v>
      </c>
      <c r="C2346" s="23" t="s">
        <v>685</v>
      </c>
      <c r="D2346" s="32">
        <v>1</v>
      </c>
      <c r="E2346" s="38">
        <f t="shared" si="155"/>
        <v>462072</v>
      </c>
      <c r="F2346" s="38"/>
      <c r="G2346" s="38"/>
      <c r="H2346" s="53"/>
      <c r="I2346" s="53"/>
      <c r="J2346" s="38">
        <f>+인건비!$E$11</f>
        <v>462072</v>
      </c>
      <c r="K2346" s="38">
        <f t="shared" si="156"/>
        <v>462072</v>
      </c>
      <c r="L2346" s="23"/>
    </row>
    <row r="2347" spans="1:12">
      <c r="A2347" s="22" t="s">
        <v>592</v>
      </c>
      <c r="B2347" s="30" t="s">
        <v>798</v>
      </c>
      <c r="C2347" s="23" t="s">
        <v>685</v>
      </c>
      <c r="D2347" s="32">
        <v>4</v>
      </c>
      <c r="E2347" s="38">
        <f t="shared" si="155"/>
        <v>1625368</v>
      </c>
      <c r="F2347" s="38"/>
      <c r="G2347" s="38"/>
      <c r="H2347" s="53"/>
      <c r="I2347" s="53"/>
      <c r="J2347" s="38">
        <f>+인건비!$E$12</f>
        <v>406342</v>
      </c>
      <c r="K2347" s="38">
        <f t="shared" si="156"/>
        <v>1625368</v>
      </c>
      <c r="L2347" s="23"/>
    </row>
    <row r="2348" spans="1:12">
      <c r="A2348" s="22" t="s">
        <v>595</v>
      </c>
      <c r="B2348" s="30" t="s">
        <v>798</v>
      </c>
      <c r="C2348" s="23" t="s">
        <v>685</v>
      </c>
      <c r="D2348" s="32">
        <v>4</v>
      </c>
      <c r="E2348" s="38">
        <f t="shared" si="155"/>
        <v>1221732</v>
      </c>
      <c r="F2348" s="38"/>
      <c r="G2348" s="38"/>
      <c r="H2348" s="53"/>
      <c r="I2348" s="53"/>
      <c r="J2348" s="38">
        <f>+인건비!$E$13</f>
        <v>305433</v>
      </c>
      <c r="K2348" s="38">
        <f t="shared" si="156"/>
        <v>1221732</v>
      </c>
      <c r="L2348" s="23"/>
    </row>
    <row r="2349" spans="1:12">
      <c r="A2349" s="22" t="s">
        <v>589</v>
      </c>
      <c r="B2349" s="30" t="s">
        <v>798</v>
      </c>
      <c r="C2349" s="23" t="s">
        <v>685</v>
      </c>
      <c r="D2349" s="32">
        <v>8</v>
      </c>
      <c r="E2349" s="38">
        <f t="shared" si="155"/>
        <v>1917984</v>
      </c>
      <c r="F2349" s="38"/>
      <c r="G2349" s="38"/>
      <c r="H2349" s="53"/>
      <c r="I2349" s="53"/>
      <c r="J2349" s="38">
        <f>+인건비!$E$14</f>
        <v>239748</v>
      </c>
      <c r="K2349" s="38">
        <f t="shared" si="156"/>
        <v>1917984</v>
      </c>
      <c r="L2349" s="23"/>
    </row>
    <row r="2350" spans="1:12">
      <c r="A2350" s="22" t="s">
        <v>594</v>
      </c>
      <c r="B2350" s="30" t="s">
        <v>798</v>
      </c>
      <c r="C2350" s="23" t="s">
        <v>685</v>
      </c>
      <c r="D2350" s="32">
        <v>8</v>
      </c>
      <c r="E2350" s="38">
        <f t="shared" si="155"/>
        <v>1725448</v>
      </c>
      <c r="F2350" s="38"/>
      <c r="G2350" s="38"/>
      <c r="H2350" s="53"/>
      <c r="I2350" s="53"/>
      <c r="J2350" s="38">
        <f>+인건비!$E$15</f>
        <v>215681</v>
      </c>
      <c r="K2350" s="38">
        <f t="shared" si="156"/>
        <v>1725448</v>
      </c>
      <c r="L2350" s="23"/>
    </row>
    <row r="2351" spans="1:12">
      <c r="A2351" s="22" t="s">
        <v>1419</v>
      </c>
      <c r="B2351" s="30" t="s">
        <v>787</v>
      </c>
      <c r="C2351" s="23" t="s">
        <v>685</v>
      </c>
      <c r="D2351" s="32">
        <v>2</v>
      </c>
      <c r="E2351" s="38">
        <f t="shared" si="155"/>
        <v>924144</v>
      </c>
      <c r="F2351" s="38"/>
      <c r="G2351" s="38"/>
      <c r="H2351" s="53"/>
      <c r="I2351" s="53"/>
      <c r="J2351" s="38">
        <f>+인건비!$E$11</f>
        <v>462072</v>
      </c>
      <c r="K2351" s="38">
        <f t="shared" si="156"/>
        <v>924144</v>
      </c>
      <c r="L2351" s="23"/>
    </row>
    <row r="2352" spans="1:12">
      <c r="A2352" s="22" t="s">
        <v>592</v>
      </c>
      <c r="B2352" s="30" t="s">
        <v>798</v>
      </c>
      <c r="C2352" s="23" t="s">
        <v>685</v>
      </c>
      <c r="D2352" s="32">
        <v>6</v>
      </c>
      <c r="E2352" s="38">
        <f t="shared" si="155"/>
        <v>2438052</v>
      </c>
      <c r="F2352" s="38"/>
      <c r="G2352" s="38"/>
      <c r="H2352" s="53"/>
      <c r="I2352" s="53"/>
      <c r="J2352" s="38">
        <f>+인건비!$E$12</f>
        <v>406342</v>
      </c>
      <c r="K2352" s="38">
        <f t="shared" si="156"/>
        <v>2438052</v>
      </c>
      <c r="L2352" s="23"/>
    </row>
    <row r="2353" spans="1:12">
      <c r="A2353" s="22" t="s">
        <v>595</v>
      </c>
      <c r="B2353" s="30" t="s">
        <v>798</v>
      </c>
      <c r="C2353" s="23" t="s">
        <v>685</v>
      </c>
      <c r="D2353" s="32">
        <v>6</v>
      </c>
      <c r="E2353" s="38">
        <f t="shared" si="155"/>
        <v>1832598</v>
      </c>
      <c r="F2353" s="38"/>
      <c r="G2353" s="38"/>
      <c r="H2353" s="53"/>
      <c r="I2353" s="53"/>
      <c r="J2353" s="38">
        <f>+인건비!$E$13</f>
        <v>305433</v>
      </c>
      <c r="K2353" s="38">
        <f t="shared" si="156"/>
        <v>1832598</v>
      </c>
      <c r="L2353" s="23"/>
    </row>
    <row r="2354" spans="1:12">
      <c r="A2354" s="22" t="s">
        <v>589</v>
      </c>
      <c r="B2354" s="30" t="s">
        <v>798</v>
      </c>
      <c r="C2354" s="23" t="s">
        <v>685</v>
      </c>
      <c r="D2354" s="32">
        <v>12</v>
      </c>
      <c r="E2354" s="38">
        <f t="shared" si="155"/>
        <v>2876976</v>
      </c>
      <c r="F2354" s="38"/>
      <c r="G2354" s="38"/>
      <c r="H2354" s="53"/>
      <c r="I2354" s="53"/>
      <c r="J2354" s="38">
        <f>+인건비!$E$14</f>
        <v>239748</v>
      </c>
      <c r="K2354" s="38">
        <f t="shared" si="156"/>
        <v>2876976</v>
      </c>
      <c r="L2354" s="23"/>
    </row>
    <row r="2355" spans="1:12">
      <c r="A2355" s="22" t="s">
        <v>594</v>
      </c>
      <c r="B2355" s="30" t="s">
        <v>798</v>
      </c>
      <c r="C2355" s="23" t="s">
        <v>685</v>
      </c>
      <c r="D2355" s="32">
        <v>12</v>
      </c>
      <c r="E2355" s="38">
        <f t="shared" si="155"/>
        <v>2588172</v>
      </c>
      <c r="F2355" s="38"/>
      <c r="G2355" s="38"/>
      <c r="H2355" s="53"/>
      <c r="I2355" s="53"/>
      <c r="J2355" s="38">
        <f>+인건비!$E$15</f>
        <v>215681</v>
      </c>
      <c r="K2355" s="38">
        <f t="shared" si="156"/>
        <v>2588172</v>
      </c>
      <c r="L2355" s="23"/>
    </row>
    <row r="2356" spans="1:12">
      <c r="A2356" s="22" t="s">
        <v>1419</v>
      </c>
      <c r="B2356" s="30" t="s">
        <v>797</v>
      </c>
      <c r="C2356" s="23" t="s">
        <v>685</v>
      </c>
      <c r="D2356" s="32">
        <v>1</v>
      </c>
      <c r="E2356" s="38">
        <f t="shared" si="155"/>
        <v>462072</v>
      </c>
      <c r="F2356" s="38"/>
      <c r="G2356" s="38"/>
      <c r="H2356" s="53"/>
      <c r="I2356" s="53"/>
      <c r="J2356" s="38">
        <f>+인건비!$E$11</f>
        <v>462072</v>
      </c>
      <c r="K2356" s="38">
        <f t="shared" si="156"/>
        <v>462072</v>
      </c>
      <c r="L2356" s="23"/>
    </row>
    <row r="2357" spans="1:12">
      <c r="A2357" s="22" t="s">
        <v>592</v>
      </c>
      <c r="B2357" s="30" t="s">
        <v>798</v>
      </c>
      <c r="C2357" s="23" t="s">
        <v>685</v>
      </c>
      <c r="D2357" s="32">
        <v>4</v>
      </c>
      <c r="E2357" s="38">
        <f t="shared" si="155"/>
        <v>1625368</v>
      </c>
      <c r="F2357" s="38"/>
      <c r="G2357" s="38"/>
      <c r="H2357" s="53"/>
      <c r="I2357" s="53"/>
      <c r="J2357" s="38">
        <f>+인건비!$E$12</f>
        <v>406342</v>
      </c>
      <c r="K2357" s="38">
        <f t="shared" si="156"/>
        <v>1625368</v>
      </c>
      <c r="L2357" s="23"/>
    </row>
    <row r="2358" spans="1:12">
      <c r="A2358" s="22" t="s">
        <v>595</v>
      </c>
      <c r="B2358" s="30" t="s">
        <v>798</v>
      </c>
      <c r="C2358" s="23" t="s">
        <v>685</v>
      </c>
      <c r="D2358" s="32">
        <v>4</v>
      </c>
      <c r="E2358" s="38">
        <f t="shared" si="155"/>
        <v>1221732</v>
      </c>
      <c r="F2358" s="38"/>
      <c r="G2358" s="38"/>
      <c r="H2358" s="53"/>
      <c r="I2358" s="53"/>
      <c r="J2358" s="38">
        <f>+인건비!$E$13</f>
        <v>305433</v>
      </c>
      <c r="K2358" s="38">
        <f t="shared" si="156"/>
        <v>1221732</v>
      </c>
      <c r="L2358" s="23"/>
    </row>
    <row r="2359" spans="1:12">
      <c r="A2359" s="22" t="s">
        <v>589</v>
      </c>
      <c r="B2359" s="30" t="s">
        <v>798</v>
      </c>
      <c r="C2359" s="23" t="s">
        <v>685</v>
      </c>
      <c r="D2359" s="32">
        <v>8</v>
      </c>
      <c r="E2359" s="38">
        <f t="shared" si="155"/>
        <v>1917984</v>
      </c>
      <c r="F2359" s="38"/>
      <c r="G2359" s="38"/>
      <c r="H2359" s="53"/>
      <c r="I2359" s="53"/>
      <c r="J2359" s="38">
        <f>+인건비!$E$14</f>
        <v>239748</v>
      </c>
      <c r="K2359" s="38">
        <f t="shared" si="156"/>
        <v>1917984</v>
      </c>
      <c r="L2359" s="23"/>
    </row>
    <row r="2360" spans="1:12">
      <c r="A2360" s="22" t="s">
        <v>594</v>
      </c>
      <c r="B2360" s="30" t="s">
        <v>798</v>
      </c>
      <c r="C2360" s="23" t="s">
        <v>685</v>
      </c>
      <c r="D2360" s="32">
        <v>8</v>
      </c>
      <c r="E2360" s="38">
        <f t="shared" si="155"/>
        <v>1725448</v>
      </c>
      <c r="F2360" s="38"/>
      <c r="G2360" s="38"/>
      <c r="H2360" s="53"/>
      <c r="I2360" s="53"/>
      <c r="J2360" s="38">
        <f>+인건비!$E$15</f>
        <v>215681</v>
      </c>
      <c r="K2360" s="38">
        <f t="shared" si="156"/>
        <v>1725448</v>
      </c>
      <c r="L2360" s="23"/>
    </row>
    <row r="2361" spans="1:12">
      <c r="A2361" s="22" t="s">
        <v>701</v>
      </c>
      <c r="B2361" s="23"/>
      <c r="C2361" s="23"/>
      <c r="D2361" s="32"/>
      <c r="E2361" s="38">
        <f>SUM(E2341:E2360)</f>
        <v>29895121</v>
      </c>
      <c r="F2361" s="38"/>
      <c r="G2361" s="38"/>
      <c r="H2361" s="38"/>
      <c r="I2361" s="38"/>
      <c r="J2361" s="38"/>
      <c r="K2361" s="38">
        <f>SUM(K2341:K2360)</f>
        <v>29895121</v>
      </c>
      <c r="L2361" s="29"/>
    </row>
    <row r="2362" spans="1:12">
      <c r="A2362" s="22"/>
      <c r="B2362" s="23"/>
      <c r="C2362" s="23"/>
      <c r="D2362" s="32"/>
      <c r="E2362" s="38"/>
      <c r="F2362" s="38"/>
      <c r="G2362" s="38"/>
      <c r="H2362" s="38"/>
      <c r="I2362" s="38"/>
      <c r="J2362" s="38"/>
      <c r="K2362" s="38"/>
      <c r="L2362" s="29"/>
    </row>
    <row r="2363" spans="1:12">
      <c r="A2363" s="39" t="s">
        <v>682</v>
      </c>
      <c r="B2363" s="33" t="s">
        <v>1164</v>
      </c>
      <c r="C2363" s="34"/>
      <c r="D2363" s="35">
        <f>+집계표!$G$2</f>
        <v>1.1000000000000001</v>
      </c>
      <c r="E2363" s="40">
        <f>(G2363+I2363+K2363)</f>
        <v>0</v>
      </c>
      <c r="F2363" s="40"/>
      <c r="G2363" s="40"/>
      <c r="H2363" s="40"/>
      <c r="I2363" s="40"/>
      <c r="J2363" s="40">
        <f>+G2361</f>
        <v>0</v>
      </c>
      <c r="K2363" s="40">
        <f>TRUNC(D2363*J2363)</f>
        <v>0</v>
      </c>
      <c r="L2363" s="23"/>
    </row>
    <row r="2364" spans="1:12">
      <c r="A2364" s="39" t="s">
        <v>670</v>
      </c>
      <c r="B2364" s="33" t="s">
        <v>425</v>
      </c>
      <c r="C2364" s="34"/>
      <c r="D2364" s="35">
        <f>+집계표!$H$2</f>
        <v>0.2</v>
      </c>
      <c r="E2364" s="40">
        <f>(G2364+I2364+K2364)</f>
        <v>0</v>
      </c>
      <c r="F2364" s="40"/>
      <c r="G2364" s="40"/>
      <c r="H2364" s="40"/>
      <c r="I2364" s="40"/>
      <c r="J2364" s="40">
        <f>+J2363+K2363</f>
        <v>0</v>
      </c>
      <c r="K2364" s="40">
        <f>TRUNC(D2364*J2364)</f>
        <v>0</v>
      </c>
      <c r="L2364" s="23"/>
    </row>
    <row r="2365" spans="1:12">
      <c r="A2365" s="39" t="s">
        <v>718</v>
      </c>
      <c r="B2365" s="33"/>
      <c r="C2365" s="34"/>
      <c r="D2365" s="36"/>
      <c r="E2365" s="40">
        <f>SUM(E2361:E2364)</f>
        <v>29895121</v>
      </c>
      <c r="F2365" s="40"/>
      <c r="G2365" s="40">
        <f>SUM(G2361:G2364)</f>
        <v>0</v>
      </c>
      <c r="H2365" s="40"/>
      <c r="I2365" s="40"/>
      <c r="J2365" s="40"/>
      <c r="K2365" s="40">
        <f>SUM(K2361:K2364)</f>
        <v>29895121</v>
      </c>
      <c r="L2365" s="23"/>
    </row>
    <row r="2366" spans="1:12" ht="17.25" customHeight="1">
      <c r="A2366" s="39"/>
      <c r="B2366" s="30"/>
      <c r="C2366" s="23"/>
      <c r="D2366" s="32"/>
      <c r="E2366" s="38"/>
      <c r="F2366" s="38"/>
      <c r="G2366" s="38"/>
      <c r="H2366" s="53"/>
      <c r="I2366" s="38"/>
      <c r="J2366" s="38"/>
      <c r="K2366" s="38"/>
      <c r="L2366" s="23"/>
    </row>
    <row r="2367" spans="1:12" ht="17.25" customHeight="1">
      <c r="A2367" s="41" t="s">
        <v>1694</v>
      </c>
      <c r="B2367" s="37"/>
      <c r="C2367" s="23"/>
      <c r="D2367" s="23"/>
      <c r="E2367" s="42"/>
      <c r="F2367" s="54"/>
      <c r="G2367" s="42"/>
      <c r="H2367" s="54"/>
      <c r="I2367" s="42"/>
      <c r="J2367" s="54"/>
      <c r="K2367" s="42"/>
      <c r="L2367" s="28"/>
    </row>
    <row r="2368" spans="1:12">
      <c r="A2368" s="22" t="s">
        <v>1419</v>
      </c>
      <c r="B2368" s="30" t="s">
        <v>809</v>
      </c>
      <c r="C2368" s="23" t="s">
        <v>685</v>
      </c>
      <c r="D2368" s="32">
        <v>1.3</v>
      </c>
      <c r="E2368" s="38">
        <f t="shared" ref="E2368:E2387" si="157">+G2368+I2368+K2368</f>
        <v>600693</v>
      </c>
      <c r="F2368" s="38"/>
      <c r="G2368" s="38"/>
      <c r="H2368" s="53"/>
      <c r="I2368" s="53"/>
      <c r="J2368" s="38">
        <f>+인건비!$E$11</f>
        <v>462072</v>
      </c>
      <c r="K2368" s="38">
        <f t="shared" ref="K2368:K2387" si="158">TRUNC(D2368*J2368)</f>
        <v>600693</v>
      </c>
      <c r="L2368" s="23"/>
    </row>
    <row r="2369" spans="1:12">
      <c r="A2369" s="22" t="s">
        <v>592</v>
      </c>
      <c r="B2369" s="30" t="s">
        <v>798</v>
      </c>
      <c r="C2369" s="23" t="s">
        <v>685</v>
      </c>
      <c r="D2369" s="32">
        <v>3.9</v>
      </c>
      <c r="E2369" s="38">
        <f t="shared" si="157"/>
        <v>1584733</v>
      </c>
      <c r="F2369" s="38"/>
      <c r="G2369" s="38"/>
      <c r="H2369" s="53"/>
      <c r="I2369" s="53"/>
      <c r="J2369" s="38">
        <f>+인건비!$E$12</f>
        <v>406342</v>
      </c>
      <c r="K2369" s="38">
        <f t="shared" si="158"/>
        <v>1584733</v>
      </c>
      <c r="L2369" s="23"/>
    </row>
    <row r="2370" spans="1:12">
      <c r="A2370" s="22" t="s">
        <v>595</v>
      </c>
      <c r="B2370" s="30" t="s">
        <v>798</v>
      </c>
      <c r="C2370" s="23" t="s">
        <v>685</v>
      </c>
      <c r="D2370" s="32">
        <v>3.9</v>
      </c>
      <c r="E2370" s="38">
        <f t="shared" si="157"/>
        <v>1191188</v>
      </c>
      <c r="F2370" s="38"/>
      <c r="G2370" s="38"/>
      <c r="H2370" s="53"/>
      <c r="I2370" s="53"/>
      <c r="J2370" s="38">
        <f>+인건비!$E$13</f>
        <v>305433</v>
      </c>
      <c r="K2370" s="38">
        <f t="shared" si="158"/>
        <v>1191188</v>
      </c>
      <c r="L2370" s="23"/>
    </row>
    <row r="2371" spans="1:12">
      <c r="A2371" s="22" t="s">
        <v>589</v>
      </c>
      <c r="B2371" s="30" t="s">
        <v>798</v>
      </c>
      <c r="C2371" s="23" t="s">
        <v>685</v>
      </c>
      <c r="D2371" s="32">
        <v>7.8</v>
      </c>
      <c r="E2371" s="38">
        <f t="shared" si="157"/>
        <v>1870034</v>
      </c>
      <c r="F2371" s="38"/>
      <c r="G2371" s="38"/>
      <c r="H2371" s="53"/>
      <c r="I2371" s="53"/>
      <c r="J2371" s="38">
        <f>+인건비!$E$14</f>
        <v>239748</v>
      </c>
      <c r="K2371" s="38">
        <f t="shared" si="158"/>
        <v>1870034</v>
      </c>
      <c r="L2371" s="23"/>
    </row>
    <row r="2372" spans="1:12">
      <c r="A2372" s="22" t="s">
        <v>594</v>
      </c>
      <c r="B2372" s="30" t="s">
        <v>798</v>
      </c>
      <c r="C2372" s="23" t="s">
        <v>685</v>
      </c>
      <c r="D2372" s="32">
        <v>7.8</v>
      </c>
      <c r="E2372" s="38">
        <f t="shared" si="157"/>
        <v>1682311</v>
      </c>
      <c r="F2372" s="38"/>
      <c r="G2372" s="38"/>
      <c r="H2372" s="53"/>
      <c r="I2372" s="53"/>
      <c r="J2372" s="38">
        <f>+인건비!$E$15</f>
        <v>215681</v>
      </c>
      <c r="K2372" s="38">
        <f t="shared" si="158"/>
        <v>1682311</v>
      </c>
      <c r="L2372" s="23"/>
    </row>
    <row r="2373" spans="1:12">
      <c r="A2373" s="22" t="s">
        <v>1419</v>
      </c>
      <c r="B2373" s="30" t="s">
        <v>801</v>
      </c>
      <c r="C2373" s="23" t="s">
        <v>685</v>
      </c>
      <c r="D2373" s="32">
        <v>1.3</v>
      </c>
      <c r="E2373" s="38">
        <f t="shared" si="157"/>
        <v>600693</v>
      </c>
      <c r="F2373" s="38"/>
      <c r="G2373" s="38"/>
      <c r="H2373" s="53"/>
      <c r="I2373" s="53"/>
      <c r="J2373" s="38">
        <f>+인건비!$E$11</f>
        <v>462072</v>
      </c>
      <c r="K2373" s="38">
        <f t="shared" si="158"/>
        <v>600693</v>
      </c>
      <c r="L2373" s="23"/>
    </row>
    <row r="2374" spans="1:12">
      <c r="A2374" s="22" t="s">
        <v>592</v>
      </c>
      <c r="B2374" s="30" t="s">
        <v>798</v>
      </c>
      <c r="C2374" s="23" t="s">
        <v>685</v>
      </c>
      <c r="D2374" s="32">
        <v>5.2</v>
      </c>
      <c r="E2374" s="38">
        <f t="shared" si="157"/>
        <v>2112978</v>
      </c>
      <c r="F2374" s="38"/>
      <c r="G2374" s="38"/>
      <c r="H2374" s="53"/>
      <c r="I2374" s="53"/>
      <c r="J2374" s="38">
        <f>+인건비!$E$12</f>
        <v>406342</v>
      </c>
      <c r="K2374" s="38">
        <f t="shared" si="158"/>
        <v>2112978</v>
      </c>
      <c r="L2374" s="23"/>
    </row>
    <row r="2375" spans="1:12">
      <c r="A2375" s="22" t="s">
        <v>595</v>
      </c>
      <c r="B2375" s="30" t="s">
        <v>798</v>
      </c>
      <c r="C2375" s="23" t="s">
        <v>685</v>
      </c>
      <c r="D2375" s="32">
        <v>5.2</v>
      </c>
      <c r="E2375" s="38">
        <f t="shared" si="157"/>
        <v>1588251</v>
      </c>
      <c r="F2375" s="38"/>
      <c r="G2375" s="38"/>
      <c r="H2375" s="53"/>
      <c r="I2375" s="53"/>
      <c r="J2375" s="38">
        <f>+인건비!$E$13</f>
        <v>305433</v>
      </c>
      <c r="K2375" s="38">
        <f t="shared" si="158"/>
        <v>1588251</v>
      </c>
      <c r="L2375" s="23"/>
    </row>
    <row r="2376" spans="1:12">
      <c r="A2376" s="22" t="s">
        <v>589</v>
      </c>
      <c r="B2376" s="30" t="s">
        <v>798</v>
      </c>
      <c r="C2376" s="23" t="s">
        <v>685</v>
      </c>
      <c r="D2376" s="32">
        <v>10.4</v>
      </c>
      <c r="E2376" s="38">
        <f t="shared" si="157"/>
        <v>2493379</v>
      </c>
      <c r="F2376" s="38"/>
      <c r="G2376" s="38"/>
      <c r="H2376" s="53"/>
      <c r="I2376" s="53"/>
      <c r="J2376" s="38">
        <f>+인건비!$E$14</f>
        <v>239748</v>
      </c>
      <c r="K2376" s="38">
        <f t="shared" si="158"/>
        <v>2493379</v>
      </c>
      <c r="L2376" s="23"/>
    </row>
    <row r="2377" spans="1:12">
      <c r="A2377" s="22" t="s">
        <v>594</v>
      </c>
      <c r="B2377" s="30" t="s">
        <v>798</v>
      </c>
      <c r="C2377" s="23" t="s">
        <v>685</v>
      </c>
      <c r="D2377" s="32">
        <v>10.4</v>
      </c>
      <c r="E2377" s="38">
        <f t="shared" si="157"/>
        <v>2243082</v>
      </c>
      <c r="F2377" s="38"/>
      <c r="G2377" s="38"/>
      <c r="H2377" s="53"/>
      <c r="I2377" s="53"/>
      <c r="J2377" s="38">
        <f>+인건비!$E$15</f>
        <v>215681</v>
      </c>
      <c r="K2377" s="38">
        <f t="shared" si="158"/>
        <v>2243082</v>
      </c>
      <c r="L2377" s="23"/>
    </row>
    <row r="2378" spans="1:12">
      <c r="A2378" s="22" t="s">
        <v>1419</v>
      </c>
      <c r="B2378" s="30" t="s">
        <v>787</v>
      </c>
      <c r="C2378" s="23" t="s">
        <v>685</v>
      </c>
      <c r="D2378" s="32">
        <v>2.6</v>
      </c>
      <c r="E2378" s="38">
        <f t="shared" si="157"/>
        <v>1201387</v>
      </c>
      <c r="F2378" s="38"/>
      <c r="G2378" s="38"/>
      <c r="H2378" s="53"/>
      <c r="I2378" s="53"/>
      <c r="J2378" s="38">
        <f>+인건비!$E$11</f>
        <v>462072</v>
      </c>
      <c r="K2378" s="38">
        <f t="shared" si="158"/>
        <v>1201387</v>
      </c>
      <c r="L2378" s="23"/>
    </row>
    <row r="2379" spans="1:12">
      <c r="A2379" s="22" t="s">
        <v>592</v>
      </c>
      <c r="B2379" s="30" t="s">
        <v>798</v>
      </c>
      <c r="C2379" s="23" t="s">
        <v>685</v>
      </c>
      <c r="D2379" s="32">
        <v>7.8</v>
      </c>
      <c r="E2379" s="38">
        <f t="shared" si="157"/>
        <v>3169467</v>
      </c>
      <c r="F2379" s="38"/>
      <c r="G2379" s="38"/>
      <c r="H2379" s="53"/>
      <c r="I2379" s="53"/>
      <c r="J2379" s="38">
        <f>+인건비!$E$12</f>
        <v>406342</v>
      </c>
      <c r="K2379" s="38">
        <f t="shared" si="158"/>
        <v>3169467</v>
      </c>
      <c r="L2379" s="23"/>
    </row>
    <row r="2380" spans="1:12">
      <c r="A2380" s="22" t="s">
        <v>595</v>
      </c>
      <c r="B2380" s="30" t="s">
        <v>798</v>
      </c>
      <c r="C2380" s="23" t="s">
        <v>685</v>
      </c>
      <c r="D2380" s="32">
        <v>7.8</v>
      </c>
      <c r="E2380" s="38">
        <f t="shared" si="157"/>
        <v>2382377</v>
      </c>
      <c r="F2380" s="38"/>
      <c r="G2380" s="38"/>
      <c r="H2380" s="53"/>
      <c r="I2380" s="53"/>
      <c r="J2380" s="38">
        <f>+인건비!$E$13</f>
        <v>305433</v>
      </c>
      <c r="K2380" s="38">
        <f t="shared" si="158"/>
        <v>2382377</v>
      </c>
      <c r="L2380" s="23"/>
    </row>
    <row r="2381" spans="1:12">
      <c r="A2381" s="22" t="s">
        <v>589</v>
      </c>
      <c r="B2381" s="30" t="s">
        <v>798</v>
      </c>
      <c r="C2381" s="23" t="s">
        <v>685</v>
      </c>
      <c r="D2381" s="32">
        <v>15.6</v>
      </c>
      <c r="E2381" s="38">
        <f t="shared" si="157"/>
        <v>3740068</v>
      </c>
      <c r="F2381" s="38"/>
      <c r="G2381" s="38"/>
      <c r="H2381" s="53"/>
      <c r="I2381" s="53"/>
      <c r="J2381" s="38">
        <f>+인건비!$E$14</f>
        <v>239748</v>
      </c>
      <c r="K2381" s="38">
        <f t="shared" si="158"/>
        <v>3740068</v>
      </c>
      <c r="L2381" s="23"/>
    </row>
    <row r="2382" spans="1:12">
      <c r="A2382" s="22" t="s">
        <v>594</v>
      </c>
      <c r="B2382" s="30" t="s">
        <v>798</v>
      </c>
      <c r="C2382" s="23" t="s">
        <v>685</v>
      </c>
      <c r="D2382" s="32">
        <v>15.6</v>
      </c>
      <c r="E2382" s="38">
        <f t="shared" si="157"/>
        <v>3364623</v>
      </c>
      <c r="F2382" s="38"/>
      <c r="G2382" s="38"/>
      <c r="H2382" s="53"/>
      <c r="I2382" s="53"/>
      <c r="J2382" s="38">
        <f>+인건비!$E$15</f>
        <v>215681</v>
      </c>
      <c r="K2382" s="38">
        <f t="shared" si="158"/>
        <v>3364623</v>
      </c>
      <c r="L2382" s="23"/>
    </row>
    <row r="2383" spans="1:12">
      <c r="A2383" s="22" t="s">
        <v>1419</v>
      </c>
      <c r="B2383" s="30" t="s">
        <v>797</v>
      </c>
      <c r="C2383" s="23" t="s">
        <v>685</v>
      </c>
      <c r="D2383" s="32">
        <v>1.3</v>
      </c>
      <c r="E2383" s="38">
        <f t="shared" si="157"/>
        <v>600693</v>
      </c>
      <c r="F2383" s="38"/>
      <c r="G2383" s="38"/>
      <c r="H2383" s="53"/>
      <c r="I2383" s="53"/>
      <c r="J2383" s="38">
        <f>+인건비!$E$11</f>
        <v>462072</v>
      </c>
      <c r="K2383" s="38">
        <f t="shared" si="158"/>
        <v>600693</v>
      </c>
      <c r="L2383" s="23"/>
    </row>
    <row r="2384" spans="1:12">
      <c r="A2384" s="22" t="s">
        <v>592</v>
      </c>
      <c r="B2384" s="30" t="s">
        <v>798</v>
      </c>
      <c r="C2384" s="23" t="s">
        <v>685</v>
      </c>
      <c r="D2384" s="32">
        <v>5.2</v>
      </c>
      <c r="E2384" s="38">
        <f t="shared" si="157"/>
        <v>2112978</v>
      </c>
      <c r="F2384" s="38"/>
      <c r="G2384" s="38"/>
      <c r="H2384" s="53"/>
      <c r="I2384" s="53"/>
      <c r="J2384" s="38">
        <f>+인건비!$E$12</f>
        <v>406342</v>
      </c>
      <c r="K2384" s="38">
        <f t="shared" si="158"/>
        <v>2112978</v>
      </c>
      <c r="L2384" s="23"/>
    </row>
    <row r="2385" spans="1:12">
      <c r="A2385" s="22" t="s">
        <v>595</v>
      </c>
      <c r="B2385" s="30" t="s">
        <v>798</v>
      </c>
      <c r="C2385" s="23" t="s">
        <v>685</v>
      </c>
      <c r="D2385" s="32">
        <v>5.2</v>
      </c>
      <c r="E2385" s="38">
        <f t="shared" si="157"/>
        <v>1588251</v>
      </c>
      <c r="F2385" s="38"/>
      <c r="G2385" s="38"/>
      <c r="H2385" s="53"/>
      <c r="I2385" s="53"/>
      <c r="J2385" s="38">
        <f>+인건비!$E$13</f>
        <v>305433</v>
      </c>
      <c r="K2385" s="38">
        <f t="shared" si="158"/>
        <v>1588251</v>
      </c>
      <c r="L2385" s="23"/>
    </row>
    <row r="2386" spans="1:12">
      <c r="A2386" s="22" t="s">
        <v>589</v>
      </c>
      <c r="B2386" s="30" t="s">
        <v>798</v>
      </c>
      <c r="C2386" s="23" t="s">
        <v>685</v>
      </c>
      <c r="D2386" s="32">
        <v>10.4</v>
      </c>
      <c r="E2386" s="38">
        <f t="shared" si="157"/>
        <v>2493379</v>
      </c>
      <c r="F2386" s="38"/>
      <c r="G2386" s="38"/>
      <c r="H2386" s="53"/>
      <c r="I2386" s="53"/>
      <c r="J2386" s="38">
        <f>+인건비!$E$14</f>
        <v>239748</v>
      </c>
      <c r="K2386" s="38">
        <f t="shared" si="158"/>
        <v>2493379</v>
      </c>
      <c r="L2386" s="23"/>
    </row>
    <row r="2387" spans="1:12">
      <c r="A2387" s="22" t="s">
        <v>594</v>
      </c>
      <c r="B2387" s="30" t="s">
        <v>798</v>
      </c>
      <c r="C2387" s="23" t="s">
        <v>685</v>
      </c>
      <c r="D2387" s="32">
        <v>10.4</v>
      </c>
      <c r="E2387" s="38">
        <f t="shared" si="157"/>
        <v>2243082</v>
      </c>
      <c r="F2387" s="38"/>
      <c r="G2387" s="38"/>
      <c r="H2387" s="53"/>
      <c r="I2387" s="53"/>
      <c r="J2387" s="38">
        <f>+인건비!$E$15</f>
        <v>215681</v>
      </c>
      <c r="K2387" s="38">
        <f t="shared" si="158"/>
        <v>2243082</v>
      </c>
      <c r="L2387" s="23"/>
    </row>
    <row r="2388" spans="1:12">
      <c r="A2388" s="22" t="s">
        <v>701</v>
      </c>
      <c r="B2388" s="23"/>
      <c r="C2388" s="23"/>
      <c r="D2388" s="32"/>
      <c r="E2388" s="38">
        <f>SUM(E2368:E2387)</f>
        <v>38863647</v>
      </c>
      <c r="F2388" s="38"/>
      <c r="G2388" s="38"/>
      <c r="H2388" s="38"/>
      <c r="I2388" s="38"/>
      <c r="J2388" s="38"/>
      <c r="K2388" s="38">
        <f>SUM(K2368:K2387)</f>
        <v>38863647</v>
      </c>
      <c r="L2388" s="29"/>
    </row>
    <row r="2389" spans="1:12">
      <c r="A2389" s="22"/>
      <c r="B2389" s="23"/>
      <c r="C2389" s="23"/>
      <c r="D2389" s="32"/>
      <c r="E2389" s="38"/>
      <c r="F2389" s="38"/>
      <c r="G2389" s="38"/>
      <c r="H2389" s="38"/>
      <c r="I2389" s="38"/>
      <c r="J2389" s="38"/>
      <c r="K2389" s="38"/>
      <c r="L2389" s="29"/>
    </row>
    <row r="2390" spans="1:12">
      <c r="A2390" s="39" t="s">
        <v>682</v>
      </c>
      <c r="B2390" s="33" t="s">
        <v>1164</v>
      </c>
      <c r="C2390" s="34"/>
      <c r="D2390" s="35">
        <f>+집계표!$G$2</f>
        <v>1.1000000000000001</v>
      </c>
      <c r="E2390" s="40">
        <f>(G2390+I2390+K2390)</f>
        <v>0</v>
      </c>
      <c r="F2390" s="40"/>
      <c r="G2390" s="40"/>
      <c r="H2390" s="40"/>
      <c r="I2390" s="40"/>
      <c r="J2390" s="40">
        <f>+G2388</f>
        <v>0</v>
      </c>
      <c r="K2390" s="40">
        <f>TRUNC(D2390*J2390)</f>
        <v>0</v>
      </c>
      <c r="L2390" s="23"/>
    </row>
    <row r="2391" spans="1:12">
      <c r="A2391" s="39" t="s">
        <v>670</v>
      </c>
      <c r="B2391" s="33" t="s">
        <v>425</v>
      </c>
      <c r="C2391" s="34"/>
      <c r="D2391" s="35">
        <f>+집계표!$H$2</f>
        <v>0.2</v>
      </c>
      <c r="E2391" s="40">
        <f>(G2391+I2391+K2391)</f>
        <v>0</v>
      </c>
      <c r="F2391" s="40"/>
      <c r="G2391" s="40"/>
      <c r="H2391" s="40"/>
      <c r="I2391" s="40"/>
      <c r="J2391" s="40">
        <f>+J2390+K2390</f>
        <v>0</v>
      </c>
      <c r="K2391" s="40">
        <f>TRUNC(D2391*J2391)</f>
        <v>0</v>
      </c>
      <c r="L2391" s="23"/>
    </row>
    <row r="2392" spans="1:12">
      <c r="A2392" s="39" t="s">
        <v>718</v>
      </c>
      <c r="B2392" s="33"/>
      <c r="C2392" s="34"/>
      <c r="D2392" s="36"/>
      <c r="E2392" s="40">
        <f>SUM(E2388:E2391)</f>
        <v>38863647</v>
      </c>
      <c r="F2392" s="40"/>
      <c r="G2392" s="40">
        <f>SUM(G2388:G2391)</f>
        <v>0</v>
      </c>
      <c r="H2392" s="40"/>
      <c r="I2392" s="40"/>
      <c r="J2392" s="40"/>
      <c r="K2392" s="40">
        <f>SUM(K2388:K2391)</f>
        <v>38863647</v>
      </c>
      <c r="L2392" s="23"/>
    </row>
    <row r="2393" spans="1:12" ht="17.25" customHeight="1">
      <c r="A2393" s="39"/>
      <c r="B2393" s="30"/>
      <c r="C2393" s="23"/>
      <c r="D2393" s="32"/>
      <c r="E2393" s="38"/>
      <c r="F2393" s="38"/>
      <c r="G2393" s="38"/>
      <c r="H2393" s="53"/>
      <c r="I2393" s="38"/>
      <c r="J2393" s="38"/>
      <c r="K2393" s="38"/>
      <c r="L2393" s="23"/>
    </row>
    <row r="2394" spans="1:12" ht="17.25" customHeight="1">
      <c r="A2394" s="41" t="s">
        <v>2162</v>
      </c>
      <c r="B2394" s="37"/>
      <c r="C2394" s="23"/>
      <c r="D2394" s="23"/>
      <c r="E2394" s="42"/>
      <c r="F2394" s="54"/>
      <c r="G2394" s="42"/>
      <c r="H2394" s="54"/>
      <c r="I2394" s="42"/>
      <c r="J2394" s="54"/>
      <c r="K2394" s="42"/>
      <c r="L2394" s="28"/>
    </row>
    <row r="2395" spans="1:12">
      <c r="A2395" s="22" t="s">
        <v>1419</v>
      </c>
      <c r="B2395" s="30" t="s">
        <v>809</v>
      </c>
      <c r="C2395" s="23" t="s">
        <v>685</v>
      </c>
      <c r="D2395" s="32">
        <v>1.5</v>
      </c>
      <c r="E2395" s="38">
        <f t="shared" ref="E2395:E2414" si="159">+G2395+I2395+K2395</f>
        <v>693108</v>
      </c>
      <c r="F2395" s="38"/>
      <c r="G2395" s="38"/>
      <c r="H2395" s="53"/>
      <c r="I2395" s="53"/>
      <c r="J2395" s="38">
        <f>+인건비!$E$11</f>
        <v>462072</v>
      </c>
      <c r="K2395" s="38">
        <f t="shared" ref="K2395:K2414" si="160">TRUNC(D2395*J2395)</f>
        <v>693108</v>
      </c>
      <c r="L2395" s="23"/>
    </row>
    <row r="2396" spans="1:12">
      <c r="A2396" s="22" t="s">
        <v>592</v>
      </c>
      <c r="B2396" s="30" t="s">
        <v>798</v>
      </c>
      <c r="C2396" s="23" t="s">
        <v>685</v>
      </c>
      <c r="D2396" s="32">
        <v>4.5</v>
      </c>
      <c r="E2396" s="38">
        <f t="shared" si="159"/>
        <v>1828539</v>
      </c>
      <c r="F2396" s="38"/>
      <c r="G2396" s="38"/>
      <c r="H2396" s="53"/>
      <c r="I2396" s="53"/>
      <c r="J2396" s="38">
        <f>+인건비!$E$12</f>
        <v>406342</v>
      </c>
      <c r="K2396" s="38">
        <f t="shared" si="160"/>
        <v>1828539</v>
      </c>
      <c r="L2396" s="23"/>
    </row>
    <row r="2397" spans="1:12">
      <c r="A2397" s="22" t="s">
        <v>595</v>
      </c>
      <c r="B2397" s="30" t="s">
        <v>798</v>
      </c>
      <c r="C2397" s="23" t="s">
        <v>685</v>
      </c>
      <c r="D2397" s="32">
        <v>4.5</v>
      </c>
      <c r="E2397" s="38">
        <f t="shared" si="159"/>
        <v>1374448</v>
      </c>
      <c r="F2397" s="38"/>
      <c r="G2397" s="38"/>
      <c r="H2397" s="53"/>
      <c r="I2397" s="53"/>
      <c r="J2397" s="38">
        <f>+인건비!$E$13</f>
        <v>305433</v>
      </c>
      <c r="K2397" s="38">
        <f t="shared" si="160"/>
        <v>1374448</v>
      </c>
      <c r="L2397" s="23"/>
    </row>
    <row r="2398" spans="1:12">
      <c r="A2398" s="22" t="s">
        <v>589</v>
      </c>
      <c r="B2398" s="30" t="s">
        <v>798</v>
      </c>
      <c r="C2398" s="23" t="s">
        <v>685</v>
      </c>
      <c r="D2398" s="32">
        <v>9</v>
      </c>
      <c r="E2398" s="38">
        <f t="shared" si="159"/>
        <v>2157732</v>
      </c>
      <c r="F2398" s="38"/>
      <c r="G2398" s="38"/>
      <c r="H2398" s="53"/>
      <c r="I2398" s="53"/>
      <c r="J2398" s="38">
        <f>+인건비!$E$14</f>
        <v>239748</v>
      </c>
      <c r="K2398" s="38">
        <f t="shared" si="160"/>
        <v>2157732</v>
      </c>
      <c r="L2398" s="23"/>
    </row>
    <row r="2399" spans="1:12">
      <c r="A2399" s="22" t="s">
        <v>594</v>
      </c>
      <c r="B2399" s="30" t="s">
        <v>798</v>
      </c>
      <c r="C2399" s="23" t="s">
        <v>685</v>
      </c>
      <c r="D2399" s="32">
        <v>9</v>
      </c>
      <c r="E2399" s="38">
        <f t="shared" si="159"/>
        <v>1941129</v>
      </c>
      <c r="F2399" s="38"/>
      <c r="G2399" s="38"/>
      <c r="H2399" s="53"/>
      <c r="I2399" s="53"/>
      <c r="J2399" s="38">
        <f>+인건비!$E$15</f>
        <v>215681</v>
      </c>
      <c r="K2399" s="38">
        <f t="shared" si="160"/>
        <v>1941129</v>
      </c>
      <c r="L2399" s="23"/>
    </row>
    <row r="2400" spans="1:12">
      <c r="A2400" s="22" t="s">
        <v>1419</v>
      </c>
      <c r="B2400" s="30" t="s">
        <v>801</v>
      </c>
      <c r="C2400" s="23" t="s">
        <v>685</v>
      </c>
      <c r="D2400" s="32">
        <v>1.5</v>
      </c>
      <c r="E2400" s="38">
        <f t="shared" si="159"/>
        <v>693108</v>
      </c>
      <c r="F2400" s="38"/>
      <c r="G2400" s="38"/>
      <c r="H2400" s="53"/>
      <c r="I2400" s="53"/>
      <c r="J2400" s="38">
        <f>+인건비!$E$11</f>
        <v>462072</v>
      </c>
      <c r="K2400" s="38">
        <f t="shared" si="160"/>
        <v>693108</v>
      </c>
      <c r="L2400" s="23"/>
    </row>
    <row r="2401" spans="1:12">
      <c r="A2401" s="22" t="s">
        <v>592</v>
      </c>
      <c r="B2401" s="30" t="s">
        <v>798</v>
      </c>
      <c r="C2401" s="23" t="s">
        <v>685</v>
      </c>
      <c r="D2401" s="32">
        <v>6</v>
      </c>
      <c r="E2401" s="38">
        <f t="shared" si="159"/>
        <v>2438052</v>
      </c>
      <c r="F2401" s="38"/>
      <c r="G2401" s="38"/>
      <c r="H2401" s="53"/>
      <c r="I2401" s="53"/>
      <c r="J2401" s="38">
        <f>+인건비!$E$12</f>
        <v>406342</v>
      </c>
      <c r="K2401" s="38">
        <f t="shared" si="160"/>
        <v>2438052</v>
      </c>
      <c r="L2401" s="23"/>
    </row>
    <row r="2402" spans="1:12">
      <c r="A2402" s="22" t="s">
        <v>595</v>
      </c>
      <c r="B2402" s="30" t="s">
        <v>798</v>
      </c>
      <c r="C2402" s="23" t="s">
        <v>685</v>
      </c>
      <c r="D2402" s="32">
        <v>6</v>
      </c>
      <c r="E2402" s="38">
        <f t="shared" si="159"/>
        <v>1832598</v>
      </c>
      <c r="F2402" s="38"/>
      <c r="G2402" s="38"/>
      <c r="H2402" s="53"/>
      <c r="I2402" s="53"/>
      <c r="J2402" s="38">
        <f>+인건비!$E$13</f>
        <v>305433</v>
      </c>
      <c r="K2402" s="38">
        <f t="shared" si="160"/>
        <v>1832598</v>
      </c>
      <c r="L2402" s="23"/>
    </row>
    <row r="2403" spans="1:12">
      <c r="A2403" s="22" t="s">
        <v>589</v>
      </c>
      <c r="B2403" s="30" t="s">
        <v>798</v>
      </c>
      <c r="C2403" s="23" t="s">
        <v>685</v>
      </c>
      <c r="D2403" s="32">
        <v>12</v>
      </c>
      <c r="E2403" s="38">
        <f t="shared" si="159"/>
        <v>2876976</v>
      </c>
      <c r="F2403" s="38"/>
      <c r="G2403" s="38"/>
      <c r="H2403" s="53"/>
      <c r="I2403" s="53"/>
      <c r="J2403" s="38">
        <f>+인건비!$E$14</f>
        <v>239748</v>
      </c>
      <c r="K2403" s="38">
        <f t="shared" si="160"/>
        <v>2876976</v>
      </c>
      <c r="L2403" s="23"/>
    </row>
    <row r="2404" spans="1:12">
      <c r="A2404" s="22" t="s">
        <v>594</v>
      </c>
      <c r="B2404" s="30" t="s">
        <v>798</v>
      </c>
      <c r="C2404" s="23" t="s">
        <v>685</v>
      </c>
      <c r="D2404" s="32">
        <v>12</v>
      </c>
      <c r="E2404" s="38">
        <f t="shared" si="159"/>
        <v>2588172</v>
      </c>
      <c r="F2404" s="38"/>
      <c r="G2404" s="38"/>
      <c r="H2404" s="53"/>
      <c r="I2404" s="53"/>
      <c r="J2404" s="38">
        <f>+인건비!$E$15</f>
        <v>215681</v>
      </c>
      <c r="K2404" s="38">
        <f t="shared" si="160"/>
        <v>2588172</v>
      </c>
      <c r="L2404" s="23"/>
    </row>
    <row r="2405" spans="1:12">
      <c r="A2405" s="22" t="s">
        <v>1419</v>
      </c>
      <c r="B2405" s="30" t="s">
        <v>787</v>
      </c>
      <c r="C2405" s="23" t="s">
        <v>685</v>
      </c>
      <c r="D2405" s="32">
        <v>3</v>
      </c>
      <c r="E2405" s="38">
        <f t="shared" si="159"/>
        <v>1386216</v>
      </c>
      <c r="F2405" s="38"/>
      <c r="G2405" s="38"/>
      <c r="H2405" s="53"/>
      <c r="I2405" s="53"/>
      <c r="J2405" s="38">
        <f>+인건비!$E$11</f>
        <v>462072</v>
      </c>
      <c r="K2405" s="38">
        <f t="shared" si="160"/>
        <v>1386216</v>
      </c>
      <c r="L2405" s="23"/>
    </row>
    <row r="2406" spans="1:12">
      <c r="A2406" s="22" t="s">
        <v>592</v>
      </c>
      <c r="B2406" s="30" t="s">
        <v>798</v>
      </c>
      <c r="C2406" s="23" t="s">
        <v>685</v>
      </c>
      <c r="D2406" s="32">
        <v>9</v>
      </c>
      <c r="E2406" s="38">
        <f t="shared" si="159"/>
        <v>3657078</v>
      </c>
      <c r="F2406" s="38"/>
      <c r="G2406" s="38"/>
      <c r="H2406" s="53"/>
      <c r="I2406" s="53"/>
      <c r="J2406" s="38">
        <f>+인건비!$E$12</f>
        <v>406342</v>
      </c>
      <c r="K2406" s="38">
        <f t="shared" si="160"/>
        <v>3657078</v>
      </c>
      <c r="L2406" s="23"/>
    </row>
    <row r="2407" spans="1:12">
      <c r="A2407" s="22" t="s">
        <v>595</v>
      </c>
      <c r="B2407" s="30" t="s">
        <v>798</v>
      </c>
      <c r="C2407" s="23" t="s">
        <v>685</v>
      </c>
      <c r="D2407" s="32">
        <v>9</v>
      </c>
      <c r="E2407" s="38">
        <f t="shared" si="159"/>
        <v>2748897</v>
      </c>
      <c r="F2407" s="38"/>
      <c r="G2407" s="38"/>
      <c r="H2407" s="53"/>
      <c r="I2407" s="53"/>
      <c r="J2407" s="38">
        <f>+인건비!$E$13</f>
        <v>305433</v>
      </c>
      <c r="K2407" s="38">
        <f t="shared" si="160"/>
        <v>2748897</v>
      </c>
      <c r="L2407" s="23"/>
    </row>
    <row r="2408" spans="1:12">
      <c r="A2408" s="22" t="s">
        <v>589</v>
      </c>
      <c r="B2408" s="30" t="s">
        <v>798</v>
      </c>
      <c r="C2408" s="23" t="s">
        <v>685</v>
      </c>
      <c r="D2408" s="32">
        <v>18</v>
      </c>
      <c r="E2408" s="38">
        <f t="shared" si="159"/>
        <v>4315464</v>
      </c>
      <c r="F2408" s="38"/>
      <c r="G2408" s="38"/>
      <c r="H2408" s="53"/>
      <c r="I2408" s="53"/>
      <c r="J2408" s="38">
        <f>+인건비!$E$14</f>
        <v>239748</v>
      </c>
      <c r="K2408" s="38">
        <f t="shared" si="160"/>
        <v>4315464</v>
      </c>
      <c r="L2408" s="23"/>
    </row>
    <row r="2409" spans="1:12">
      <c r="A2409" s="22" t="s">
        <v>594</v>
      </c>
      <c r="B2409" s="30" t="s">
        <v>798</v>
      </c>
      <c r="C2409" s="23" t="s">
        <v>685</v>
      </c>
      <c r="D2409" s="32">
        <v>18</v>
      </c>
      <c r="E2409" s="38">
        <f t="shared" si="159"/>
        <v>3882258</v>
      </c>
      <c r="F2409" s="38"/>
      <c r="G2409" s="38"/>
      <c r="H2409" s="53"/>
      <c r="I2409" s="53"/>
      <c r="J2409" s="38">
        <f>+인건비!$E$15</f>
        <v>215681</v>
      </c>
      <c r="K2409" s="38">
        <f t="shared" si="160"/>
        <v>3882258</v>
      </c>
      <c r="L2409" s="23"/>
    </row>
    <row r="2410" spans="1:12">
      <c r="A2410" s="22" t="s">
        <v>1419</v>
      </c>
      <c r="B2410" s="30" t="s">
        <v>797</v>
      </c>
      <c r="C2410" s="23" t="s">
        <v>685</v>
      </c>
      <c r="D2410" s="32">
        <v>1.5</v>
      </c>
      <c r="E2410" s="38">
        <f t="shared" si="159"/>
        <v>693108</v>
      </c>
      <c r="F2410" s="38"/>
      <c r="G2410" s="38"/>
      <c r="H2410" s="53"/>
      <c r="I2410" s="53"/>
      <c r="J2410" s="38">
        <f>+인건비!$E$11</f>
        <v>462072</v>
      </c>
      <c r="K2410" s="38">
        <f t="shared" si="160"/>
        <v>693108</v>
      </c>
      <c r="L2410" s="23"/>
    </row>
    <row r="2411" spans="1:12">
      <c r="A2411" s="22" t="s">
        <v>592</v>
      </c>
      <c r="B2411" s="30" t="s">
        <v>798</v>
      </c>
      <c r="C2411" s="23" t="s">
        <v>685</v>
      </c>
      <c r="D2411" s="32">
        <v>6</v>
      </c>
      <c r="E2411" s="38">
        <f t="shared" si="159"/>
        <v>2438052</v>
      </c>
      <c r="F2411" s="38"/>
      <c r="G2411" s="38"/>
      <c r="H2411" s="53"/>
      <c r="I2411" s="53"/>
      <c r="J2411" s="38">
        <f>+인건비!$E$12</f>
        <v>406342</v>
      </c>
      <c r="K2411" s="38">
        <f t="shared" si="160"/>
        <v>2438052</v>
      </c>
      <c r="L2411" s="23"/>
    </row>
    <row r="2412" spans="1:12">
      <c r="A2412" s="22" t="s">
        <v>595</v>
      </c>
      <c r="B2412" s="30" t="s">
        <v>798</v>
      </c>
      <c r="C2412" s="23" t="s">
        <v>685</v>
      </c>
      <c r="D2412" s="32">
        <v>6</v>
      </c>
      <c r="E2412" s="38">
        <f t="shared" si="159"/>
        <v>1832598</v>
      </c>
      <c r="F2412" s="38"/>
      <c r="G2412" s="38"/>
      <c r="H2412" s="53"/>
      <c r="I2412" s="53"/>
      <c r="J2412" s="38">
        <f>+인건비!$E$13</f>
        <v>305433</v>
      </c>
      <c r="K2412" s="38">
        <f t="shared" si="160"/>
        <v>1832598</v>
      </c>
      <c r="L2412" s="23"/>
    </row>
    <row r="2413" spans="1:12">
      <c r="A2413" s="22" t="s">
        <v>589</v>
      </c>
      <c r="B2413" s="30" t="s">
        <v>798</v>
      </c>
      <c r="C2413" s="23" t="s">
        <v>685</v>
      </c>
      <c r="D2413" s="32">
        <v>12</v>
      </c>
      <c r="E2413" s="38">
        <f t="shared" si="159"/>
        <v>2876976</v>
      </c>
      <c r="F2413" s="38"/>
      <c r="G2413" s="38"/>
      <c r="H2413" s="53"/>
      <c r="I2413" s="53"/>
      <c r="J2413" s="38">
        <f>+인건비!$E$14</f>
        <v>239748</v>
      </c>
      <c r="K2413" s="38">
        <f t="shared" si="160"/>
        <v>2876976</v>
      </c>
      <c r="L2413" s="23"/>
    </row>
    <row r="2414" spans="1:12">
      <c r="A2414" s="22" t="s">
        <v>594</v>
      </c>
      <c r="B2414" s="30" t="s">
        <v>798</v>
      </c>
      <c r="C2414" s="23" t="s">
        <v>685</v>
      </c>
      <c r="D2414" s="32">
        <v>12</v>
      </c>
      <c r="E2414" s="38">
        <f t="shared" si="159"/>
        <v>2588172</v>
      </c>
      <c r="F2414" s="38"/>
      <c r="G2414" s="38"/>
      <c r="H2414" s="53"/>
      <c r="I2414" s="53"/>
      <c r="J2414" s="38">
        <f>+인건비!$E$15</f>
        <v>215681</v>
      </c>
      <c r="K2414" s="38">
        <f t="shared" si="160"/>
        <v>2588172</v>
      </c>
      <c r="L2414" s="23"/>
    </row>
    <row r="2415" spans="1:12">
      <c r="A2415" s="22" t="s">
        <v>701</v>
      </c>
      <c r="B2415" s="23"/>
      <c r="C2415" s="23"/>
      <c r="D2415" s="32"/>
      <c r="E2415" s="38">
        <f>SUM(E2395:E2414)</f>
        <v>44842681</v>
      </c>
      <c r="F2415" s="38"/>
      <c r="G2415" s="38"/>
      <c r="H2415" s="38"/>
      <c r="I2415" s="38"/>
      <c r="J2415" s="38"/>
      <c r="K2415" s="38">
        <f>SUM(K2395:K2414)</f>
        <v>44842681</v>
      </c>
      <c r="L2415" s="29"/>
    </row>
    <row r="2416" spans="1:12">
      <c r="A2416" s="22"/>
      <c r="B2416" s="23"/>
      <c r="C2416" s="23"/>
      <c r="D2416" s="32"/>
      <c r="E2416" s="38"/>
      <c r="F2416" s="38"/>
      <c r="G2416" s="38"/>
      <c r="H2416" s="38"/>
      <c r="I2416" s="38"/>
      <c r="J2416" s="38"/>
      <c r="K2416" s="38"/>
      <c r="L2416" s="29"/>
    </row>
    <row r="2417" spans="1:12">
      <c r="A2417" s="39" t="s">
        <v>682</v>
      </c>
      <c r="B2417" s="33" t="s">
        <v>1164</v>
      </c>
      <c r="C2417" s="34"/>
      <c r="D2417" s="35">
        <f>+집계표!$G$2</f>
        <v>1.1000000000000001</v>
      </c>
      <c r="E2417" s="40">
        <f>(G2417+I2417+K2417)</f>
        <v>0</v>
      </c>
      <c r="F2417" s="40"/>
      <c r="G2417" s="40"/>
      <c r="H2417" s="40"/>
      <c r="I2417" s="40"/>
      <c r="J2417" s="40">
        <f>+G2415</f>
        <v>0</v>
      </c>
      <c r="K2417" s="40">
        <f>TRUNC(D2417*J2417)</f>
        <v>0</v>
      </c>
      <c r="L2417" s="23"/>
    </row>
    <row r="2418" spans="1:12">
      <c r="A2418" s="39" t="s">
        <v>670</v>
      </c>
      <c r="B2418" s="33" t="s">
        <v>425</v>
      </c>
      <c r="C2418" s="34"/>
      <c r="D2418" s="35">
        <f>+집계표!$H$2</f>
        <v>0.2</v>
      </c>
      <c r="E2418" s="40">
        <f>(G2418+I2418+K2418)</f>
        <v>0</v>
      </c>
      <c r="F2418" s="40"/>
      <c r="G2418" s="40"/>
      <c r="H2418" s="40"/>
      <c r="I2418" s="40"/>
      <c r="J2418" s="40">
        <f>+J2417+K2417</f>
        <v>0</v>
      </c>
      <c r="K2418" s="40">
        <f>TRUNC(D2418*J2418)</f>
        <v>0</v>
      </c>
      <c r="L2418" s="23"/>
    </row>
    <row r="2419" spans="1:12">
      <c r="A2419" s="39" t="s">
        <v>718</v>
      </c>
      <c r="B2419" s="33"/>
      <c r="C2419" s="34"/>
      <c r="D2419" s="36"/>
      <c r="E2419" s="40">
        <f>SUM(E2415:E2418)</f>
        <v>44842681</v>
      </c>
      <c r="F2419" s="40"/>
      <c r="G2419" s="40">
        <f>SUM(G2415:G2418)</f>
        <v>0</v>
      </c>
      <c r="H2419" s="40"/>
      <c r="I2419" s="40"/>
      <c r="J2419" s="40"/>
      <c r="K2419" s="40">
        <f>SUM(K2415:K2418)</f>
        <v>44842681</v>
      </c>
      <c r="L2419" s="23"/>
    </row>
    <row r="2420" spans="1:12" ht="17.25" customHeight="1">
      <c r="A2420" s="39"/>
      <c r="B2420" s="30"/>
      <c r="C2420" s="23"/>
      <c r="D2420" s="32"/>
      <c r="E2420" s="38"/>
      <c r="F2420" s="38"/>
      <c r="G2420" s="38"/>
      <c r="H2420" s="53"/>
      <c r="I2420" s="38"/>
      <c r="J2420" s="38"/>
      <c r="K2420" s="38"/>
      <c r="L2420" s="23"/>
    </row>
    <row r="2421" spans="1:12" ht="17.25" customHeight="1">
      <c r="A2421" s="41" t="s">
        <v>1</v>
      </c>
      <c r="B2421" s="37"/>
      <c r="C2421" s="23"/>
      <c r="D2421" s="23"/>
      <c r="E2421" s="42"/>
      <c r="F2421" s="54"/>
      <c r="G2421" s="42"/>
      <c r="H2421" s="54"/>
      <c r="I2421" s="42"/>
      <c r="J2421" s="54"/>
      <c r="K2421" s="42"/>
      <c r="L2421" s="28"/>
    </row>
    <row r="2422" spans="1:12">
      <c r="A2422" s="22" t="s">
        <v>1154</v>
      </c>
      <c r="B2422" s="30"/>
      <c r="C2422" s="23" t="s">
        <v>685</v>
      </c>
      <c r="D2422" s="31">
        <v>5.0000000000000001E-3</v>
      </c>
      <c r="E2422" s="38">
        <f t="shared" ref="E2422:E2432" si="161">+G2422+I2422+K2422</f>
        <v>1364</v>
      </c>
      <c r="F2422" s="38">
        <f>+인건비!$D$6</f>
        <v>272915</v>
      </c>
      <c r="G2422" s="38">
        <f>TRUNC(D2422*F2422)</f>
        <v>1364</v>
      </c>
      <c r="H2422" s="53"/>
      <c r="I2422" s="53"/>
      <c r="J2422" s="53"/>
      <c r="K2422" s="53"/>
      <c r="L2422" s="23"/>
    </row>
    <row r="2423" spans="1:12">
      <c r="A2423" s="22" t="s">
        <v>1163</v>
      </c>
      <c r="B2423" s="30"/>
      <c r="C2423" s="23" t="s">
        <v>685</v>
      </c>
      <c r="D2423" s="59">
        <v>0.01</v>
      </c>
      <c r="E2423" s="38">
        <f t="shared" si="161"/>
        <v>2134</v>
      </c>
      <c r="F2423" s="38">
        <f>+인건비!$D$7</f>
        <v>213496</v>
      </c>
      <c r="G2423" s="38">
        <f>TRUNC(D2423*F2423)</f>
        <v>2134</v>
      </c>
      <c r="H2423" s="53"/>
      <c r="I2423" s="53"/>
      <c r="J2423" s="53"/>
      <c r="K2423" s="53"/>
      <c r="L2423" s="23"/>
    </row>
    <row r="2424" spans="1:12">
      <c r="A2424" s="22" t="s">
        <v>1181</v>
      </c>
      <c r="B2424" s="30"/>
      <c r="C2424" s="23" t="s">
        <v>685</v>
      </c>
      <c r="D2424" s="59">
        <f>+D2423*2</f>
        <v>0.02</v>
      </c>
      <c r="E2424" s="38">
        <f>+G2424+I2424+K2424</f>
        <v>4765</v>
      </c>
      <c r="F2424" s="38">
        <f>+인건비!$D$9</f>
        <v>238259</v>
      </c>
      <c r="G2424" s="38">
        <f>TRUNC(D2424*F2424)</f>
        <v>4765</v>
      </c>
      <c r="H2424" s="53"/>
      <c r="I2424" s="53"/>
      <c r="J2424" s="53"/>
      <c r="K2424" s="53"/>
      <c r="L2424" s="23"/>
    </row>
    <row r="2425" spans="1:12">
      <c r="A2425" s="22" t="s">
        <v>1167</v>
      </c>
      <c r="B2425" s="30"/>
      <c r="C2425" s="23" t="s">
        <v>685</v>
      </c>
      <c r="D2425" s="59">
        <f>+D2424</f>
        <v>0.02</v>
      </c>
      <c r="E2425" s="38">
        <f>+G2425+I2425+K2425</f>
        <v>3880</v>
      </c>
      <c r="F2425" s="38">
        <f>+인건비!$D$10</f>
        <v>194029</v>
      </c>
      <c r="G2425" s="38">
        <f>TRUNC(D2425*F2425)</f>
        <v>3880</v>
      </c>
      <c r="H2425" s="53"/>
      <c r="I2425" s="53"/>
      <c r="J2425" s="53"/>
      <c r="K2425" s="53"/>
      <c r="L2425" s="23"/>
    </row>
    <row r="2426" spans="1:12" ht="17.25" customHeight="1">
      <c r="A2426" s="22" t="s">
        <v>1410</v>
      </c>
      <c r="B2426" s="23" t="s">
        <v>162</v>
      </c>
      <c r="C2426" s="23" t="s">
        <v>671</v>
      </c>
      <c r="D2426" s="32">
        <v>1</v>
      </c>
      <c r="E2426" s="38">
        <f t="shared" si="161"/>
        <v>966</v>
      </c>
      <c r="F2426" s="38"/>
      <c r="G2426" s="38"/>
      <c r="H2426" s="38">
        <f>+재료비!$K$299</f>
        <v>966</v>
      </c>
      <c r="I2426" s="38">
        <f>TRUNC(D2426*H2426)</f>
        <v>966</v>
      </c>
      <c r="J2426" s="38"/>
      <c r="K2426" s="38"/>
      <c r="L2426" s="30"/>
    </row>
    <row r="2427" spans="1:12" ht="17.25" customHeight="1">
      <c r="A2427" s="22" t="s">
        <v>596</v>
      </c>
      <c r="B2427" s="30" t="s">
        <v>122</v>
      </c>
      <c r="C2427" s="23" t="s">
        <v>671</v>
      </c>
      <c r="D2427" s="32">
        <v>1</v>
      </c>
      <c r="E2427" s="38">
        <f t="shared" si="161"/>
        <v>793</v>
      </c>
      <c r="F2427" s="38"/>
      <c r="G2427" s="38"/>
      <c r="H2427" s="38">
        <f>+재료비!$K$307</f>
        <v>793</v>
      </c>
      <c r="I2427" s="38">
        <f>TRUNC(D2427*H2427)</f>
        <v>793</v>
      </c>
      <c r="J2427" s="38"/>
      <c r="K2427" s="38"/>
      <c r="L2427" s="30"/>
    </row>
    <row r="2428" spans="1:12" ht="17.25" customHeight="1">
      <c r="A2428" s="22" t="s">
        <v>593</v>
      </c>
      <c r="B2428" s="23"/>
      <c r="C2428" s="23" t="s">
        <v>665</v>
      </c>
      <c r="D2428" s="31"/>
      <c r="E2428" s="38">
        <f t="shared" si="161"/>
        <v>0</v>
      </c>
      <c r="F2428" s="38"/>
      <c r="G2428" s="38"/>
      <c r="H2428" s="38">
        <f>+재료비!$K$308</f>
        <v>80000</v>
      </c>
      <c r="I2428" s="38">
        <f>TRUNC(D2428*H2428)</f>
        <v>0</v>
      </c>
      <c r="J2428" s="38"/>
      <c r="K2428" s="38"/>
      <c r="L2428" s="30" t="s">
        <v>1274</v>
      </c>
    </row>
    <row r="2429" spans="1:12" ht="17.25" customHeight="1">
      <c r="A2429" s="22" t="s">
        <v>1415</v>
      </c>
      <c r="B2429" s="23" t="s">
        <v>1407</v>
      </c>
      <c r="C2429" s="23" t="s">
        <v>665</v>
      </c>
      <c r="D2429" s="31"/>
      <c r="E2429" s="38">
        <f t="shared" si="161"/>
        <v>0</v>
      </c>
      <c r="F2429" s="38"/>
      <c r="G2429" s="38"/>
      <c r="H2429" s="38">
        <f>+재료비!$K$310</f>
        <v>200000</v>
      </c>
      <c r="I2429" s="38">
        <f>TRUNC(D2429*H2429)</f>
        <v>0</v>
      </c>
      <c r="J2429" s="38"/>
      <c r="K2429" s="38"/>
      <c r="L2429" s="30" t="s">
        <v>1274</v>
      </c>
    </row>
    <row r="2430" spans="1:12" ht="17.25" customHeight="1">
      <c r="A2430" s="22" t="s">
        <v>1431</v>
      </c>
      <c r="B2430" s="23" t="s">
        <v>590</v>
      </c>
      <c r="C2430" s="23" t="s">
        <v>665</v>
      </c>
      <c r="D2430" s="31"/>
      <c r="E2430" s="38">
        <f t="shared" si="161"/>
        <v>0</v>
      </c>
      <c r="F2430" s="38"/>
      <c r="G2430" s="38"/>
      <c r="H2430" s="38">
        <f>+재료비!$K$311</f>
        <v>450000</v>
      </c>
      <c r="I2430" s="38">
        <f>TRUNC(D2430*H2430)</f>
        <v>0</v>
      </c>
      <c r="J2430" s="38"/>
      <c r="K2430" s="38"/>
      <c r="L2430" s="30" t="s">
        <v>1274</v>
      </c>
    </row>
    <row r="2431" spans="1:12" ht="17.25" customHeight="1">
      <c r="A2431" s="22" t="s">
        <v>668</v>
      </c>
      <c r="B2431" s="23" t="s">
        <v>1159</v>
      </c>
      <c r="C2431" s="23" t="s">
        <v>666</v>
      </c>
      <c r="D2431" s="32">
        <v>5</v>
      </c>
      <c r="E2431" s="38">
        <f t="shared" si="161"/>
        <v>87</v>
      </c>
      <c r="F2431" s="38"/>
      <c r="G2431" s="38"/>
      <c r="H2431" s="38">
        <f>SUM(I2426:I2430)</f>
        <v>1759</v>
      </c>
      <c r="I2431" s="38">
        <f>TRUNC(D2431/100*H2431)</f>
        <v>87</v>
      </c>
      <c r="J2431" s="38"/>
      <c r="K2431" s="38"/>
      <c r="L2431" s="23"/>
    </row>
    <row r="2432" spans="1:12" ht="17.25" customHeight="1">
      <c r="A2432" s="22" t="s">
        <v>858</v>
      </c>
      <c r="B2432" s="23" t="s">
        <v>1173</v>
      </c>
      <c r="C2432" s="23" t="s">
        <v>666</v>
      </c>
      <c r="D2432" s="32">
        <v>5</v>
      </c>
      <c r="E2432" s="38">
        <f t="shared" si="161"/>
        <v>174</v>
      </c>
      <c r="F2432" s="38"/>
      <c r="G2432" s="38"/>
      <c r="H2432" s="38"/>
      <c r="I2432" s="38"/>
      <c r="J2432" s="38">
        <f>SUM(G2422:G2423)</f>
        <v>3498</v>
      </c>
      <c r="K2432" s="38">
        <f>TRUNC(D2432/100*J2432)</f>
        <v>174</v>
      </c>
      <c r="L2432" s="23"/>
    </row>
    <row r="2433" spans="1:12">
      <c r="A2433" s="22" t="s">
        <v>701</v>
      </c>
      <c r="B2433" s="23"/>
      <c r="C2433" s="23"/>
      <c r="D2433" s="32"/>
      <c r="E2433" s="38">
        <f>SUM(E2422:E2431)</f>
        <v>13989</v>
      </c>
      <c r="F2433" s="38"/>
      <c r="G2433" s="38">
        <f>SUM(G2422:G2432)</f>
        <v>12143</v>
      </c>
      <c r="H2433" s="38"/>
      <c r="I2433" s="38">
        <f>SUM(I2422:I2432)</f>
        <v>1846</v>
      </c>
      <c r="J2433" s="38"/>
      <c r="K2433" s="38">
        <f>SUM(K2422:K2432)</f>
        <v>174</v>
      </c>
      <c r="L2433" s="29"/>
    </row>
    <row r="2434" spans="1:12">
      <c r="A2434" s="22"/>
      <c r="B2434" s="23"/>
      <c r="C2434" s="23"/>
      <c r="D2434" s="32"/>
      <c r="E2434" s="38"/>
      <c r="F2434" s="38"/>
      <c r="G2434" s="38"/>
      <c r="H2434" s="38"/>
      <c r="I2434" s="38"/>
      <c r="J2434" s="38"/>
      <c r="K2434" s="38"/>
      <c r="L2434" s="29"/>
    </row>
    <row r="2435" spans="1:12">
      <c r="A2435" s="39" t="s">
        <v>682</v>
      </c>
      <c r="B2435" s="33" t="s">
        <v>1164</v>
      </c>
      <c r="C2435" s="34"/>
      <c r="D2435" s="35">
        <f>+집계표!$G$2</f>
        <v>1.1000000000000001</v>
      </c>
      <c r="E2435" s="40">
        <f>(G2435+I2435+K2435)</f>
        <v>13357</v>
      </c>
      <c r="F2435" s="40"/>
      <c r="G2435" s="40"/>
      <c r="H2435" s="40"/>
      <c r="I2435" s="40"/>
      <c r="J2435" s="40">
        <f>+G2433</f>
        <v>12143</v>
      </c>
      <c r="K2435" s="40">
        <f>TRUNC(D2435*J2435)</f>
        <v>13357</v>
      </c>
      <c r="L2435" s="23"/>
    </row>
    <row r="2436" spans="1:12">
      <c r="A2436" s="39" t="s">
        <v>670</v>
      </c>
      <c r="B2436" s="33" t="s">
        <v>425</v>
      </c>
      <c r="C2436" s="34"/>
      <c r="D2436" s="35">
        <f>+집계표!$H$2</f>
        <v>0.2</v>
      </c>
      <c r="E2436" s="40">
        <f>(G2436+I2436+K2436)</f>
        <v>5100</v>
      </c>
      <c r="F2436" s="40"/>
      <c r="G2436" s="40"/>
      <c r="H2436" s="40"/>
      <c r="I2436" s="40"/>
      <c r="J2436" s="40">
        <f>+J2435+K2435</f>
        <v>25500</v>
      </c>
      <c r="K2436" s="40">
        <f>TRUNC(D2436*J2436)</f>
        <v>5100</v>
      </c>
      <c r="L2436" s="23"/>
    </row>
    <row r="2437" spans="1:12">
      <c r="A2437" s="39" t="s">
        <v>718</v>
      </c>
      <c r="B2437" s="33"/>
      <c r="C2437" s="34"/>
      <c r="D2437" s="36"/>
      <c r="E2437" s="40">
        <f>SUM(E2433:E2436)</f>
        <v>32446</v>
      </c>
      <c r="F2437" s="40"/>
      <c r="G2437" s="40">
        <f>SUM(G2433:G2436)</f>
        <v>12143</v>
      </c>
      <c r="H2437" s="40"/>
      <c r="I2437" s="40">
        <f>+I2433</f>
        <v>1846</v>
      </c>
      <c r="J2437" s="40"/>
      <c r="K2437" s="40">
        <f>SUM(K2433:K2436)</f>
        <v>18631</v>
      </c>
      <c r="L2437" s="23"/>
    </row>
    <row r="2438" spans="1:12" ht="17.25" customHeight="1">
      <c r="A2438" s="39"/>
      <c r="B2438" s="30"/>
      <c r="C2438" s="23"/>
      <c r="D2438" s="32"/>
      <c r="E2438" s="38"/>
      <c r="F2438" s="38"/>
      <c r="G2438" s="38"/>
      <c r="H2438" s="53"/>
      <c r="I2438" s="38"/>
      <c r="J2438" s="38"/>
      <c r="K2438" s="38"/>
      <c r="L2438" s="23"/>
    </row>
    <row r="2439" spans="1:12" ht="17.25" customHeight="1">
      <c r="A2439" s="41" t="s">
        <v>0</v>
      </c>
      <c r="B2439" s="37"/>
      <c r="C2439" s="23"/>
      <c r="D2439" s="23"/>
      <c r="E2439" s="42"/>
      <c r="F2439" s="54"/>
      <c r="G2439" s="42"/>
      <c r="H2439" s="54"/>
      <c r="I2439" s="42"/>
      <c r="J2439" s="54"/>
      <c r="K2439" s="42"/>
      <c r="L2439" s="28"/>
    </row>
    <row r="2440" spans="1:12">
      <c r="A2440" s="22" t="s">
        <v>1154</v>
      </c>
      <c r="B2440" s="30"/>
      <c r="C2440" s="23" t="s">
        <v>685</v>
      </c>
      <c r="D2440" s="31">
        <v>5.0000000000000001E-3</v>
      </c>
      <c r="E2440" s="38">
        <f t="shared" ref="E2440:E2450" si="162">+G2440+I2440+K2440</f>
        <v>1364</v>
      </c>
      <c r="F2440" s="38">
        <f>+인건비!$D$6</f>
        <v>272915</v>
      </c>
      <c r="G2440" s="38">
        <f>TRUNC(D2440*F2440)</f>
        <v>1364</v>
      </c>
      <c r="H2440" s="53"/>
      <c r="I2440" s="53"/>
      <c r="J2440" s="53"/>
      <c r="K2440" s="53"/>
      <c r="L2440" s="23"/>
    </row>
    <row r="2441" spans="1:12">
      <c r="A2441" s="22" t="s">
        <v>1163</v>
      </c>
      <c r="B2441" s="30"/>
      <c r="C2441" s="23" t="s">
        <v>685</v>
      </c>
      <c r="D2441" s="59">
        <v>0.01</v>
      </c>
      <c r="E2441" s="38">
        <f t="shared" si="162"/>
        <v>2134</v>
      </c>
      <c r="F2441" s="38">
        <f>+인건비!$D$7</f>
        <v>213496</v>
      </c>
      <c r="G2441" s="38">
        <f>TRUNC(D2441*F2441)</f>
        <v>2134</v>
      </c>
      <c r="H2441" s="53"/>
      <c r="I2441" s="53"/>
      <c r="J2441" s="53"/>
      <c r="K2441" s="53"/>
      <c r="L2441" s="23"/>
    </row>
    <row r="2442" spans="1:12">
      <c r="A2442" s="22" t="s">
        <v>1181</v>
      </c>
      <c r="B2442" s="30"/>
      <c r="C2442" s="23" t="s">
        <v>685</v>
      </c>
      <c r="D2442" s="59">
        <f>+D2441*2</f>
        <v>0.02</v>
      </c>
      <c r="E2442" s="38">
        <f>+G2442+I2442+K2442</f>
        <v>4765</v>
      </c>
      <c r="F2442" s="38">
        <f>+인건비!$D$9</f>
        <v>238259</v>
      </c>
      <c r="G2442" s="38">
        <f>TRUNC(D2442*F2442)</f>
        <v>4765</v>
      </c>
      <c r="H2442" s="53"/>
      <c r="I2442" s="53"/>
      <c r="J2442" s="53"/>
      <c r="K2442" s="53"/>
      <c r="L2442" s="23"/>
    </row>
    <row r="2443" spans="1:12">
      <c r="A2443" s="22" t="s">
        <v>1167</v>
      </c>
      <c r="B2443" s="30"/>
      <c r="C2443" s="23" t="s">
        <v>685</v>
      </c>
      <c r="D2443" s="59">
        <f>+D2442</f>
        <v>0.02</v>
      </c>
      <c r="E2443" s="38">
        <f>+G2443+I2443+K2443</f>
        <v>3880</v>
      </c>
      <c r="F2443" s="38">
        <f>+인건비!$D$10</f>
        <v>194029</v>
      </c>
      <c r="G2443" s="38">
        <f>TRUNC(D2443*F2443)</f>
        <v>3880</v>
      </c>
      <c r="H2443" s="53"/>
      <c r="I2443" s="53"/>
      <c r="J2443" s="53"/>
      <c r="K2443" s="53"/>
      <c r="L2443" s="23"/>
    </row>
    <row r="2444" spans="1:12" ht="17.25" customHeight="1">
      <c r="A2444" s="22" t="s">
        <v>1410</v>
      </c>
      <c r="B2444" s="23" t="s">
        <v>175</v>
      </c>
      <c r="C2444" s="23" t="s">
        <v>671</v>
      </c>
      <c r="D2444" s="32">
        <v>1</v>
      </c>
      <c r="E2444" s="38">
        <f t="shared" si="162"/>
        <v>1450</v>
      </c>
      <c r="F2444" s="38"/>
      <c r="G2444" s="38"/>
      <c r="H2444" s="38">
        <f>+재료비!$K$303</f>
        <v>1450</v>
      </c>
      <c r="I2444" s="38">
        <f>TRUNC(D2444*H2444)</f>
        <v>1450</v>
      </c>
      <c r="J2444" s="38"/>
      <c r="K2444" s="38"/>
      <c r="L2444" s="30"/>
    </row>
    <row r="2445" spans="1:12" ht="17.25" customHeight="1">
      <c r="A2445" s="22" t="s">
        <v>596</v>
      </c>
      <c r="B2445" s="30" t="s">
        <v>122</v>
      </c>
      <c r="C2445" s="23" t="s">
        <v>671</v>
      </c>
      <c r="D2445" s="32">
        <v>1</v>
      </c>
      <c r="E2445" s="38">
        <f t="shared" si="162"/>
        <v>793</v>
      </c>
      <c r="F2445" s="38"/>
      <c r="G2445" s="38"/>
      <c r="H2445" s="38">
        <f>+재료비!$K$307</f>
        <v>793</v>
      </c>
      <c r="I2445" s="38">
        <f>TRUNC(D2445*H2445)</f>
        <v>793</v>
      </c>
      <c r="J2445" s="38"/>
      <c r="K2445" s="38"/>
      <c r="L2445" s="30"/>
    </row>
    <row r="2446" spans="1:12" ht="17.25" customHeight="1">
      <c r="A2446" s="22" t="s">
        <v>593</v>
      </c>
      <c r="B2446" s="23"/>
      <c r="C2446" s="23" t="s">
        <v>665</v>
      </c>
      <c r="D2446" s="32"/>
      <c r="E2446" s="38">
        <f t="shared" si="162"/>
        <v>0</v>
      </c>
      <c r="F2446" s="38"/>
      <c r="G2446" s="38"/>
      <c r="H2446" s="38">
        <f>+재료비!$K$308</f>
        <v>80000</v>
      </c>
      <c r="I2446" s="38">
        <f>TRUNC(D2446*H2446)</f>
        <v>0</v>
      </c>
      <c r="J2446" s="38"/>
      <c r="K2446" s="38"/>
      <c r="L2446" s="30" t="s">
        <v>1274</v>
      </c>
    </row>
    <row r="2447" spans="1:12" ht="17.25" customHeight="1">
      <c r="A2447" s="22" t="s">
        <v>1415</v>
      </c>
      <c r="B2447" s="23" t="s">
        <v>1407</v>
      </c>
      <c r="C2447" s="23" t="s">
        <v>665</v>
      </c>
      <c r="D2447" s="32"/>
      <c r="E2447" s="38">
        <f t="shared" si="162"/>
        <v>0</v>
      </c>
      <c r="F2447" s="38"/>
      <c r="G2447" s="38"/>
      <c r="H2447" s="38">
        <f>+재료비!$K$310</f>
        <v>200000</v>
      </c>
      <c r="I2447" s="38">
        <f>TRUNC(D2447*H2447)</f>
        <v>0</v>
      </c>
      <c r="J2447" s="38"/>
      <c r="K2447" s="38"/>
      <c r="L2447" s="30" t="s">
        <v>1274</v>
      </c>
    </row>
    <row r="2448" spans="1:12" ht="17.25" customHeight="1">
      <c r="A2448" s="22" t="s">
        <v>1431</v>
      </c>
      <c r="B2448" s="23" t="s">
        <v>590</v>
      </c>
      <c r="C2448" s="23" t="s">
        <v>665</v>
      </c>
      <c r="D2448" s="32"/>
      <c r="E2448" s="38">
        <f t="shared" si="162"/>
        <v>0</v>
      </c>
      <c r="F2448" s="38"/>
      <c r="G2448" s="38"/>
      <c r="H2448" s="38">
        <f>+재료비!$K$311</f>
        <v>450000</v>
      </c>
      <c r="I2448" s="38">
        <f>TRUNC(D2448*H2448)</f>
        <v>0</v>
      </c>
      <c r="J2448" s="38"/>
      <c r="K2448" s="38"/>
      <c r="L2448" s="30" t="s">
        <v>1274</v>
      </c>
    </row>
    <row r="2449" spans="1:12" ht="17.25" customHeight="1">
      <c r="A2449" s="22" t="s">
        <v>668</v>
      </c>
      <c r="B2449" s="23" t="s">
        <v>1159</v>
      </c>
      <c r="C2449" s="23" t="s">
        <v>666</v>
      </c>
      <c r="D2449" s="32">
        <v>5</v>
      </c>
      <c r="E2449" s="38">
        <f t="shared" si="162"/>
        <v>112</v>
      </c>
      <c r="F2449" s="38"/>
      <c r="G2449" s="38"/>
      <c r="H2449" s="38">
        <f>SUM(I2444:I2448)</f>
        <v>2243</v>
      </c>
      <c r="I2449" s="38">
        <f>TRUNC(D2449/100*H2449)</f>
        <v>112</v>
      </c>
      <c r="J2449" s="38"/>
      <c r="K2449" s="38"/>
      <c r="L2449" s="23"/>
    </row>
    <row r="2450" spans="1:12" ht="17.25" customHeight="1">
      <c r="A2450" s="22" t="s">
        <v>858</v>
      </c>
      <c r="B2450" s="23" t="s">
        <v>1173</v>
      </c>
      <c r="C2450" s="23" t="s">
        <v>666</v>
      </c>
      <c r="D2450" s="32">
        <v>5</v>
      </c>
      <c r="E2450" s="38">
        <f t="shared" si="162"/>
        <v>174</v>
      </c>
      <c r="F2450" s="38"/>
      <c r="G2450" s="38"/>
      <c r="H2450" s="38"/>
      <c r="I2450" s="38"/>
      <c r="J2450" s="38">
        <f>SUM(G2440:G2441)</f>
        <v>3498</v>
      </c>
      <c r="K2450" s="38">
        <f>TRUNC(D2450/100*J2450)</f>
        <v>174</v>
      </c>
      <c r="L2450" s="23"/>
    </row>
    <row r="2451" spans="1:12">
      <c r="A2451" s="22" t="s">
        <v>701</v>
      </c>
      <c r="B2451" s="23"/>
      <c r="C2451" s="23"/>
      <c r="D2451" s="32"/>
      <c r="E2451" s="38">
        <f>SUM(E2440:E2449)</f>
        <v>14498</v>
      </c>
      <c r="F2451" s="38"/>
      <c r="G2451" s="38">
        <f>SUM(G2440:G2450)</f>
        <v>12143</v>
      </c>
      <c r="H2451" s="38"/>
      <c r="I2451" s="38">
        <f>SUM(I2440:I2450)</f>
        <v>2355</v>
      </c>
      <c r="J2451" s="38"/>
      <c r="K2451" s="38">
        <f>SUM(K2440:K2450)</f>
        <v>174</v>
      </c>
      <c r="L2451" s="29"/>
    </row>
    <row r="2452" spans="1:12">
      <c r="A2452" s="22"/>
      <c r="B2452" s="23"/>
      <c r="C2452" s="23"/>
      <c r="D2452" s="32"/>
      <c r="E2452" s="38"/>
      <c r="F2452" s="38"/>
      <c r="G2452" s="38"/>
      <c r="H2452" s="38"/>
      <c r="I2452" s="38"/>
      <c r="J2452" s="38"/>
      <c r="K2452" s="38"/>
      <c r="L2452" s="29"/>
    </row>
    <row r="2453" spans="1:12">
      <c r="A2453" s="39" t="s">
        <v>682</v>
      </c>
      <c r="B2453" s="33" t="s">
        <v>1164</v>
      </c>
      <c r="C2453" s="34"/>
      <c r="D2453" s="35">
        <f>+집계표!$G$2</f>
        <v>1.1000000000000001</v>
      </c>
      <c r="E2453" s="40">
        <f>(G2453+I2453+K2453)</f>
        <v>13357</v>
      </c>
      <c r="F2453" s="40"/>
      <c r="G2453" s="40"/>
      <c r="H2453" s="40"/>
      <c r="I2453" s="40"/>
      <c r="J2453" s="40">
        <f>+G2451</f>
        <v>12143</v>
      </c>
      <c r="K2453" s="40">
        <f>TRUNC(D2453*J2453)</f>
        <v>13357</v>
      </c>
      <c r="L2453" s="23"/>
    </row>
    <row r="2454" spans="1:12">
      <c r="A2454" s="39" t="s">
        <v>670</v>
      </c>
      <c r="B2454" s="33" t="s">
        <v>425</v>
      </c>
      <c r="C2454" s="34"/>
      <c r="D2454" s="35">
        <f>+집계표!$H$2</f>
        <v>0.2</v>
      </c>
      <c r="E2454" s="40">
        <f>(G2454+I2454+K2454)</f>
        <v>5100</v>
      </c>
      <c r="F2454" s="40"/>
      <c r="G2454" s="40"/>
      <c r="H2454" s="40"/>
      <c r="I2454" s="40"/>
      <c r="J2454" s="40">
        <f>+J2453+K2453</f>
        <v>25500</v>
      </c>
      <c r="K2454" s="40">
        <f>TRUNC(D2454*J2454)</f>
        <v>5100</v>
      </c>
      <c r="L2454" s="23"/>
    </row>
    <row r="2455" spans="1:12">
      <c r="A2455" s="39" t="s">
        <v>718</v>
      </c>
      <c r="B2455" s="33"/>
      <c r="C2455" s="34"/>
      <c r="D2455" s="36"/>
      <c r="E2455" s="40">
        <f>SUM(E2451:E2454)</f>
        <v>32955</v>
      </c>
      <c r="F2455" s="40"/>
      <c r="G2455" s="40">
        <f>SUM(G2451:G2454)</f>
        <v>12143</v>
      </c>
      <c r="H2455" s="40"/>
      <c r="I2455" s="40">
        <f>+I2451</f>
        <v>2355</v>
      </c>
      <c r="J2455" s="40"/>
      <c r="K2455" s="40">
        <f>SUM(K2451:K2454)</f>
        <v>18631</v>
      </c>
      <c r="L2455" s="23"/>
    </row>
    <row r="2456" spans="1:12" ht="17.25" customHeight="1">
      <c r="A2456" s="39"/>
      <c r="B2456" s="30"/>
      <c r="C2456" s="23"/>
      <c r="D2456" s="32"/>
      <c r="E2456" s="38"/>
      <c r="F2456" s="38"/>
      <c r="G2456" s="38"/>
      <c r="H2456" s="53"/>
      <c r="I2456" s="38"/>
      <c r="J2456" s="38"/>
      <c r="K2456" s="38"/>
      <c r="L2456" s="23"/>
    </row>
    <row r="2457" spans="1:12" ht="17.25" customHeight="1">
      <c r="A2457" s="41" t="s">
        <v>1974</v>
      </c>
      <c r="B2457" s="37"/>
      <c r="C2457" s="23"/>
      <c r="D2457" s="23"/>
      <c r="E2457" s="42"/>
      <c r="F2457" s="54"/>
      <c r="G2457" s="42"/>
      <c r="H2457" s="54"/>
      <c r="I2457" s="42"/>
      <c r="J2457" s="54"/>
      <c r="K2457" s="42"/>
      <c r="L2457" s="28"/>
    </row>
    <row r="2458" spans="1:12">
      <c r="A2458" s="22" t="s">
        <v>1154</v>
      </c>
      <c r="B2458" s="30"/>
      <c r="C2458" s="23" t="s">
        <v>685</v>
      </c>
      <c r="D2458" s="32">
        <v>0.5</v>
      </c>
      <c r="E2458" s="38">
        <f t="shared" ref="E2458:E2467" si="163">+G2458+I2458+K2458</f>
        <v>136457</v>
      </c>
      <c r="F2458" s="38">
        <f>+인건비!$D$6</f>
        <v>272915</v>
      </c>
      <c r="G2458" s="38">
        <f>TRUNC(D2458*F2458)</f>
        <v>136457</v>
      </c>
      <c r="H2458" s="53"/>
      <c r="I2458" s="53"/>
      <c r="J2458" s="53"/>
      <c r="K2458" s="53"/>
      <c r="L2458" s="23"/>
    </row>
    <row r="2459" spans="1:12">
      <c r="A2459" s="22" t="s">
        <v>1163</v>
      </c>
      <c r="B2459" s="30"/>
      <c r="C2459" s="23" t="s">
        <v>685</v>
      </c>
      <c r="D2459" s="32">
        <v>1.5</v>
      </c>
      <c r="E2459" s="38">
        <f t="shared" si="163"/>
        <v>320244</v>
      </c>
      <c r="F2459" s="38">
        <f>+인건비!$D$7</f>
        <v>213496</v>
      </c>
      <c r="G2459" s="38">
        <f>TRUNC(D2459*F2459)</f>
        <v>320244</v>
      </c>
      <c r="H2459" s="53"/>
      <c r="I2459" s="53"/>
      <c r="J2459" s="53"/>
      <c r="K2459" s="53"/>
      <c r="L2459" s="23"/>
    </row>
    <row r="2460" spans="1:12">
      <c r="A2460" s="22" t="s">
        <v>1181</v>
      </c>
      <c r="B2460" s="30"/>
      <c r="C2460" s="23" t="s">
        <v>685</v>
      </c>
      <c r="D2460" s="32">
        <f>+D2459</f>
        <v>1.5</v>
      </c>
      <c r="E2460" s="38">
        <f>+G2460+I2460+K2460</f>
        <v>357388</v>
      </c>
      <c r="F2460" s="38">
        <f>+인건비!$D$9</f>
        <v>238259</v>
      </c>
      <c r="G2460" s="38">
        <f>TRUNC(D2460*F2460)</f>
        <v>357388</v>
      </c>
      <c r="H2460" s="53"/>
      <c r="I2460" s="53"/>
      <c r="J2460" s="53"/>
      <c r="K2460" s="53"/>
      <c r="L2460" s="23"/>
    </row>
    <row r="2461" spans="1:12">
      <c r="A2461" s="22" t="s">
        <v>1167</v>
      </c>
      <c r="B2461" s="30"/>
      <c r="C2461" s="23" t="s">
        <v>685</v>
      </c>
      <c r="D2461" s="32">
        <f>+D2460</f>
        <v>1.5</v>
      </c>
      <c r="E2461" s="38">
        <f>+G2461+I2461+K2461</f>
        <v>291043</v>
      </c>
      <c r="F2461" s="38">
        <f>+인건비!$D$10</f>
        <v>194029</v>
      </c>
      <c r="G2461" s="38">
        <f>TRUNC(D2461*F2461)</f>
        <v>291043</v>
      </c>
      <c r="H2461" s="53"/>
      <c r="I2461" s="53"/>
      <c r="J2461" s="53"/>
      <c r="K2461" s="53"/>
      <c r="L2461" s="23"/>
    </row>
    <row r="2462" spans="1:12" ht="17.25" customHeight="1">
      <c r="A2462" s="22" t="s">
        <v>541</v>
      </c>
      <c r="B2462" s="232" t="s">
        <v>169</v>
      </c>
      <c r="C2462" s="23" t="s">
        <v>665</v>
      </c>
      <c r="D2462" s="32">
        <v>1</v>
      </c>
      <c r="E2462" s="38">
        <f t="shared" si="163"/>
        <v>820000</v>
      </c>
      <c r="F2462" s="38"/>
      <c r="G2462" s="38"/>
      <c r="H2462" s="38">
        <f>+재료비!$K$313</f>
        <v>820000</v>
      </c>
      <c r="I2462" s="38">
        <f>TRUNC(D2462*H2462)</f>
        <v>820000</v>
      </c>
      <c r="J2462" s="38"/>
      <c r="K2462" s="38"/>
      <c r="L2462" s="23"/>
    </row>
    <row r="2463" spans="1:12" ht="17.25" customHeight="1">
      <c r="A2463" s="22" t="s">
        <v>542</v>
      </c>
      <c r="B2463" s="232"/>
      <c r="C2463" s="23" t="s">
        <v>665</v>
      </c>
      <c r="D2463" s="32">
        <v>1</v>
      </c>
      <c r="E2463" s="38">
        <f t="shared" si="163"/>
        <v>820000</v>
      </c>
      <c r="F2463" s="38"/>
      <c r="G2463" s="38"/>
      <c r="H2463" s="38">
        <f>+재료비!$K$314</f>
        <v>820000</v>
      </c>
      <c r="I2463" s="38">
        <f>TRUNC(D2463*H2463)</f>
        <v>820000</v>
      </c>
      <c r="J2463" s="38"/>
      <c r="K2463" s="38"/>
      <c r="L2463" s="23"/>
    </row>
    <row r="2464" spans="1:12" ht="17.25" customHeight="1">
      <c r="A2464" s="22" t="s">
        <v>1444</v>
      </c>
      <c r="B2464" s="23"/>
      <c r="C2464" s="23" t="s">
        <v>665</v>
      </c>
      <c r="D2464" s="32">
        <v>1</v>
      </c>
      <c r="E2464" s="38">
        <f t="shared" si="163"/>
        <v>200000</v>
      </c>
      <c r="F2464" s="38"/>
      <c r="G2464" s="38"/>
      <c r="H2464" s="38">
        <f>+재료비!$K$315</f>
        <v>200000</v>
      </c>
      <c r="I2464" s="38">
        <f>TRUNC(D2464*H2464)</f>
        <v>200000</v>
      </c>
      <c r="J2464" s="38"/>
      <c r="K2464" s="38"/>
      <c r="L2464" s="23"/>
    </row>
    <row r="2465" spans="1:12" ht="17.25" customHeight="1">
      <c r="A2465" s="22" t="s">
        <v>1447</v>
      </c>
      <c r="B2465" s="23" t="s">
        <v>1407</v>
      </c>
      <c r="C2465" s="23" t="s">
        <v>665</v>
      </c>
      <c r="D2465" s="32">
        <v>1</v>
      </c>
      <c r="E2465" s="38">
        <f t="shared" si="163"/>
        <v>355000</v>
      </c>
      <c r="F2465" s="38"/>
      <c r="G2465" s="38"/>
      <c r="H2465" s="38">
        <f>+재료비!$K$316</f>
        <v>355000</v>
      </c>
      <c r="I2465" s="38">
        <f>TRUNC(D2465*H2465)</f>
        <v>355000</v>
      </c>
      <c r="J2465" s="38"/>
      <c r="K2465" s="38"/>
      <c r="L2465" s="23"/>
    </row>
    <row r="2466" spans="1:12" ht="17.25" customHeight="1">
      <c r="A2466" s="22" t="s">
        <v>668</v>
      </c>
      <c r="B2466" s="23" t="s">
        <v>1159</v>
      </c>
      <c r="C2466" s="23" t="s">
        <v>666</v>
      </c>
      <c r="D2466" s="32">
        <v>5</v>
      </c>
      <c r="E2466" s="38">
        <f t="shared" si="163"/>
        <v>109750</v>
      </c>
      <c r="F2466" s="38"/>
      <c r="G2466" s="38"/>
      <c r="H2466" s="38">
        <f>SUM(I2462:I2465)</f>
        <v>2195000</v>
      </c>
      <c r="I2466" s="38">
        <f>TRUNC(D2466/100*H2466)</f>
        <v>109750</v>
      </c>
      <c r="J2466" s="38"/>
      <c r="K2466" s="38"/>
      <c r="L2466" s="23"/>
    </row>
    <row r="2467" spans="1:12" ht="17.25" customHeight="1">
      <c r="A2467" s="22" t="s">
        <v>858</v>
      </c>
      <c r="B2467" s="23" t="s">
        <v>1173</v>
      </c>
      <c r="C2467" s="23" t="s">
        <v>666</v>
      </c>
      <c r="D2467" s="32">
        <v>5</v>
      </c>
      <c r="E2467" s="38">
        <f t="shared" si="163"/>
        <v>22835</v>
      </c>
      <c r="F2467" s="38"/>
      <c r="G2467" s="38"/>
      <c r="H2467" s="38"/>
      <c r="I2467" s="38"/>
      <c r="J2467" s="38">
        <f>SUM(G2458:G2459)</f>
        <v>456701</v>
      </c>
      <c r="K2467" s="38">
        <f>TRUNC(D2467/100*J2467)</f>
        <v>22835</v>
      </c>
      <c r="L2467" s="23"/>
    </row>
    <row r="2468" spans="1:12">
      <c r="A2468" s="22" t="s">
        <v>701</v>
      </c>
      <c r="B2468" s="23"/>
      <c r="C2468" s="23"/>
      <c r="D2468" s="32"/>
      <c r="E2468" s="38">
        <f>SUM(E2458:E2466)</f>
        <v>3409882</v>
      </c>
      <c r="F2468" s="38"/>
      <c r="G2468" s="38">
        <f>SUM(G2458:G2467)</f>
        <v>1105132</v>
      </c>
      <c r="H2468" s="38"/>
      <c r="I2468" s="38">
        <f>SUM(I2458:I2467)</f>
        <v>2304750</v>
      </c>
      <c r="J2468" s="38"/>
      <c r="K2468" s="38">
        <f>SUM(K2458:K2467)</f>
        <v>22835</v>
      </c>
      <c r="L2468" s="29"/>
    </row>
    <row r="2469" spans="1:12">
      <c r="A2469" s="22"/>
      <c r="B2469" s="23"/>
      <c r="C2469" s="23"/>
      <c r="D2469" s="32"/>
      <c r="E2469" s="38"/>
      <c r="F2469" s="38"/>
      <c r="G2469" s="38"/>
      <c r="H2469" s="38"/>
      <c r="I2469" s="38"/>
      <c r="J2469" s="38"/>
      <c r="K2469" s="38"/>
      <c r="L2469" s="29"/>
    </row>
    <row r="2470" spans="1:12">
      <c r="A2470" s="39" t="s">
        <v>682</v>
      </c>
      <c r="B2470" s="33" t="s">
        <v>1164</v>
      </c>
      <c r="C2470" s="34"/>
      <c r="D2470" s="35">
        <f>+집계표!$G$2</f>
        <v>1.1000000000000001</v>
      </c>
      <c r="E2470" s="40">
        <f>(G2470+I2470+K2470)</f>
        <v>1215645</v>
      </c>
      <c r="F2470" s="40"/>
      <c r="G2470" s="40"/>
      <c r="H2470" s="40"/>
      <c r="I2470" s="40"/>
      <c r="J2470" s="40">
        <f>+G2468</f>
        <v>1105132</v>
      </c>
      <c r="K2470" s="40">
        <f>TRUNC(D2470*J2470)</f>
        <v>1215645</v>
      </c>
      <c r="L2470" s="23"/>
    </row>
    <row r="2471" spans="1:12">
      <c r="A2471" s="39" t="s">
        <v>670</v>
      </c>
      <c r="B2471" s="33" t="s">
        <v>425</v>
      </c>
      <c r="C2471" s="34"/>
      <c r="D2471" s="35">
        <f>+집계표!$H$2</f>
        <v>0.2</v>
      </c>
      <c r="E2471" s="40">
        <f>(G2471+I2471+K2471)</f>
        <v>464155</v>
      </c>
      <c r="F2471" s="40"/>
      <c r="G2471" s="40"/>
      <c r="H2471" s="40"/>
      <c r="I2471" s="40"/>
      <c r="J2471" s="40">
        <f>+J2470+K2470</f>
        <v>2320777</v>
      </c>
      <c r="K2471" s="40">
        <f>TRUNC(D2471*J2471)</f>
        <v>464155</v>
      </c>
      <c r="L2471" s="23"/>
    </row>
    <row r="2472" spans="1:12">
      <c r="A2472" s="39" t="s">
        <v>718</v>
      </c>
      <c r="B2472" s="33"/>
      <c r="C2472" s="34"/>
      <c r="D2472" s="36"/>
      <c r="E2472" s="40">
        <f>SUM(E2468:E2471)</f>
        <v>5089682</v>
      </c>
      <c r="F2472" s="40"/>
      <c r="G2472" s="40">
        <f>SUM(G2468:G2471)</f>
        <v>1105132</v>
      </c>
      <c r="H2472" s="40"/>
      <c r="I2472" s="40">
        <f>+I2468</f>
        <v>2304750</v>
      </c>
      <c r="J2472" s="40"/>
      <c r="K2472" s="40">
        <f>SUM(K2468:K2471)</f>
        <v>1702635</v>
      </c>
      <c r="L2472" s="23"/>
    </row>
    <row r="2473" spans="1:12" ht="17.25" customHeight="1">
      <c r="A2473" s="39"/>
      <c r="B2473" s="30"/>
      <c r="C2473" s="23"/>
      <c r="D2473" s="32"/>
      <c r="E2473" s="38"/>
      <c r="F2473" s="38"/>
      <c r="G2473" s="38"/>
      <c r="H2473" s="53"/>
      <c r="I2473" s="38"/>
      <c r="J2473" s="38"/>
      <c r="K2473" s="38"/>
      <c r="L2473" s="23"/>
    </row>
    <row r="2474" spans="1:12" ht="17.25" customHeight="1">
      <c r="A2474" s="41" t="s">
        <v>1997</v>
      </c>
      <c r="B2474" s="37"/>
      <c r="C2474" s="23"/>
      <c r="D2474" s="23"/>
      <c r="E2474" s="42"/>
      <c r="F2474" s="54"/>
      <c r="G2474" s="42"/>
      <c r="H2474" s="54"/>
      <c r="I2474" s="42"/>
      <c r="J2474" s="54"/>
      <c r="K2474" s="42"/>
      <c r="L2474" s="28"/>
    </row>
    <row r="2475" spans="1:12">
      <c r="A2475" s="22" t="s">
        <v>1154</v>
      </c>
      <c r="B2475" s="30"/>
      <c r="C2475" s="23" t="s">
        <v>685</v>
      </c>
      <c r="D2475" s="31">
        <v>5.0000000000000001E-3</v>
      </c>
      <c r="E2475" s="38">
        <f t="shared" ref="E2475:E2484" si="164">+G2475+I2475+K2475</f>
        <v>1364</v>
      </c>
      <c r="F2475" s="38">
        <f>+인건비!$D$6</f>
        <v>272915</v>
      </c>
      <c r="G2475" s="38">
        <f>TRUNC(D2475*F2475)</f>
        <v>1364</v>
      </c>
      <c r="H2475" s="53"/>
      <c r="I2475" s="53"/>
      <c r="J2475" s="53"/>
      <c r="K2475" s="53"/>
      <c r="L2475" s="23"/>
    </row>
    <row r="2476" spans="1:12">
      <c r="A2476" s="22" t="s">
        <v>1163</v>
      </c>
      <c r="B2476" s="30"/>
      <c r="C2476" s="23" t="s">
        <v>685</v>
      </c>
      <c r="D2476" s="59">
        <v>0.01</v>
      </c>
      <c r="E2476" s="38">
        <f t="shared" si="164"/>
        <v>2134</v>
      </c>
      <c r="F2476" s="38">
        <f>+인건비!$D$7</f>
        <v>213496</v>
      </c>
      <c r="G2476" s="38">
        <f>TRUNC(D2476*F2476)</f>
        <v>2134</v>
      </c>
      <c r="H2476" s="53"/>
      <c r="I2476" s="53"/>
      <c r="J2476" s="53"/>
      <c r="K2476" s="53"/>
      <c r="L2476" s="23"/>
    </row>
    <row r="2477" spans="1:12">
      <c r="A2477" s="22" t="s">
        <v>1181</v>
      </c>
      <c r="B2477" s="30"/>
      <c r="C2477" s="23" t="s">
        <v>685</v>
      </c>
      <c r="D2477" s="59">
        <f>+D2476*2</f>
        <v>0.02</v>
      </c>
      <c r="E2477" s="38">
        <f>+G2477+I2477+K2477</f>
        <v>4765</v>
      </c>
      <c r="F2477" s="38">
        <f>+인건비!$D$9</f>
        <v>238259</v>
      </c>
      <c r="G2477" s="38">
        <f>TRUNC(D2477*F2477)</f>
        <v>4765</v>
      </c>
      <c r="H2477" s="53"/>
      <c r="I2477" s="53"/>
      <c r="J2477" s="53"/>
      <c r="K2477" s="53"/>
      <c r="L2477" s="23"/>
    </row>
    <row r="2478" spans="1:12">
      <c r="A2478" s="22" t="s">
        <v>1167</v>
      </c>
      <c r="B2478" s="30"/>
      <c r="C2478" s="23" t="s">
        <v>685</v>
      </c>
      <c r="D2478" s="59">
        <f>+D2477</f>
        <v>0.02</v>
      </c>
      <c r="E2478" s="38">
        <f>+G2478+I2478+K2478</f>
        <v>3880</v>
      </c>
      <c r="F2478" s="38">
        <f>+인건비!$D$10</f>
        <v>194029</v>
      </c>
      <c r="G2478" s="38">
        <f>TRUNC(D2478*F2478)</f>
        <v>3880</v>
      </c>
      <c r="H2478" s="53"/>
      <c r="I2478" s="53"/>
      <c r="J2478" s="53"/>
      <c r="K2478" s="53"/>
      <c r="L2478" s="23"/>
    </row>
    <row r="2479" spans="1:12" ht="17.25" customHeight="1">
      <c r="A2479" s="22" t="s">
        <v>1410</v>
      </c>
      <c r="B2479" s="23" t="s">
        <v>162</v>
      </c>
      <c r="C2479" s="23" t="s">
        <v>671</v>
      </c>
      <c r="D2479" s="32">
        <v>1</v>
      </c>
      <c r="E2479" s="38">
        <f t="shared" si="164"/>
        <v>966</v>
      </c>
      <c r="F2479" s="38"/>
      <c r="G2479" s="38"/>
      <c r="H2479" s="38">
        <f>+재료비!$K$299</f>
        <v>966</v>
      </c>
      <c r="I2479" s="38">
        <f>TRUNC(D2479*H2479)</f>
        <v>966</v>
      </c>
      <c r="J2479" s="38"/>
      <c r="K2479" s="38"/>
      <c r="L2479" s="30"/>
    </row>
    <row r="2480" spans="1:12" ht="17.25" customHeight="1">
      <c r="A2480" s="22" t="s">
        <v>596</v>
      </c>
      <c r="B2480" s="30" t="s">
        <v>122</v>
      </c>
      <c r="C2480" s="23" t="s">
        <v>671</v>
      </c>
      <c r="D2480" s="32">
        <v>1</v>
      </c>
      <c r="E2480" s="38">
        <f t="shared" si="164"/>
        <v>793</v>
      </c>
      <c r="F2480" s="38"/>
      <c r="G2480" s="38"/>
      <c r="H2480" s="38">
        <f>+재료비!$K$307</f>
        <v>793</v>
      </c>
      <c r="I2480" s="38">
        <f>TRUNC(D2480*H2480)</f>
        <v>793</v>
      </c>
      <c r="J2480" s="38"/>
      <c r="K2480" s="38"/>
      <c r="L2480" s="30"/>
    </row>
    <row r="2481" spans="1:12" ht="17.25" customHeight="1">
      <c r="A2481" s="22" t="s">
        <v>593</v>
      </c>
      <c r="B2481" s="23"/>
      <c r="C2481" s="23" t="s">
        <v>665</v>
      </c>
      <c r="D2481" s="32"/>
      <c r="E2481" s="38">
        <f t="shared" si="164"/>
        <v>0</v>
      </c>
      <c r="F2481" s="38"/>
      <c r="G2481" s="38"/>
      <c r="H2481" s="38">
        <f>+재료비!$K$308</f>
        <v>80000</v>
      </c>
      <c r="I2481" s="38">
        <f>TRUNC(D2481*H2481)</f>
        <v>0</v>
      </c>
      <c r="J2481" s="38"/>
      <c r="K2481" s="38"/>
      <c r="L2481" s="30" t="s">
        <v>1274</v>
      </c>
    </row>
    <row r="2482" spans="1:12" ht="17.25" customHeight="1">
      <c r="A2482" s="22" t="s">
        <v>1415</v>
      </c>
      <c r="B2482" s="23" t="s">
        <v>1449</v>
      </c>
      <c r="C2482" s="23" t="s">
        <v>665</v>
      </c>
      <c r="D2482" s="32"/>
      <c r="E2482" s="38">
        <f t="shared" si="164"/>
        <v>0</v>
      </c>
      <c r="F2482" s="38"/>
      <c r="G2482" s="38"/>
      <c r="H2482" s="38">
        <f>+재료비!$K$309</f>
        <v>200000</v>
      </c>
      <c r="I2482" s="38">
        <f>TRUNC(D2482*H2482)</f>
        <v>0</v>
      </c>
      <c r="J2482" s="38"/>
      <c r="K2482" s="38"/>
      <c r="L2482" s="30" t="s">
        <v>1274</v>
      </c>
    </row>
    <row r="2483" spans="1:12" ht="17.25" customHeight="1">
      <c r="A2483" s="22" t="s">
        <v>668</v>
      </c>
      <c r="B2483" s="23" t="s">
        <v>1159</v>
      </c>
      <c r="C2483" s="23" t="s">
        <v>666</v>
      </c>
      <c r="D2483" s="32">
        <v>5</v>
      </c>
      <c r="E2483" s="38">
        <f t="shared" si="164"/>
        <v>87</v>
      </c>
      <c r="F2483" s="38"/>
      <c r="G2483" s="38"/>
      <c r="H2483" s="38">
        <f>SUM(I2479:I2482)</f>
        <v>1759</v>
      </c>
      <c r="I2483" s="38">
        <f>TRUNC(D2483/100*H2483)</f>
        <v>87</v>
      </c>
      <c r="J2483" s="38"/>
      <c r="K2483" s="38"/>
      <c r="L2483" s="23"/>
    </row>
    <row r="2484" spans="1:12" ht="17.25" customHeight="1">
      <c r="A2484" s="22" t="s">
        <v>858</v>
      </c>
      <c r="B2484" s="23" t="s">
        <v>1173</v>
      </c>
      <c r="C2484" s="23" t="s">
        <v>666</v>
      </c>
      <c r="D2484" s="32">
        <v>5</v>
      </c>
      <c r="E2484" s="38">
        <f t="shared" si="164"/>
        <v>174</v>
      </c>
      <c r="F2484" s="38"/>
      <c r="G2484" s="38"/>
      <c r="H2484" s="38"/>
      <c r="I2484" s="38"/>
      <c r="J2484" s="38">
        <f>SUM(G2475:G2476)</f>
        <v>3498</v>
      </c>
      <c r="K2484" s="38">
        <f>TRUNC(D2484/100*J2484)</f>
        <v>174</v>
      </c>
      <c r="L2484" s="23"/>
    </row>
    <row r="2485" spans="1:12">
      <c r="A2485" s="22" t="s">
        <v>701</v>
      </c>
      <c r="B2485" s="23"/>
      <c r="C2485" s="23"/>
      <c r="D2485" s="32"/>
      <c r="E2485" s="38">
        <f>SUM(E2475:E2483)</f>
        <v>13989</v>
      </c>
      <c r="F2485" s="38"/>
      <c r="G2485" s="38">
        <f>SUM(G2475:G2484)</f>
        <v>12143</v>
      </c>
      <c r="H2485" s="38"/>
      <c r="I2485" s="38">
        <f>SUM(I2475:I2484)</f>
        <v>1846</v>
      </c>
      <c r="J2485" s="38"/>
      <c r="K2485" s="38">
        <f>SUM(K2475:K2484)</f>
        <v>174</v>
      </c>
      <c r="L2485" s="29"/>
    </row>
    <row r="2486" spans="1:12">
      <c r="A2486" s="22"/>
      <c r="B2486" s="23"/>
      <c r="C2486" s="23"/>
      <c r="D2486" s="32"/>
      <c r="E2486" s="38"/>
      <c r="F2486" s="38"/>
      <c r="G2486" s="38"/>
      <c r="H2486" s="38"/>
      <c r="I2486" s="38"/>
      <c r="J2486" s="38"/>
      <c r="K2486" s="38"/>
      <c r="L2486" s="29"/>
    </row>
    <row r="2487" spans="1:12">
      <c r="A2487" s="39" t="s">
        <v>682</v>
      </c>
      <c r="B2487" s="33" t="s">
        <v>1164</v>
      </c>
      <c r="C2487" s="34"/>
      <c r="D2487" s="35">
        <f>+집계표!$G$2</f>
        <v>1.1000000000000001</v>
      </c>
      <c r="E2487" s="40">
        <f>(G2487+I2487+K2487)</f>
        <v>13357</v>
      </c>
      <c r="F2487" s="40"/>
      <c r="G2487" s="40"/>
      <c r="H2487" s="40"/>
      <c r="I2487" s="40"/>
      <c r="J2487" s="40">
        <f>+G2485</f>
        <v>12143</v>
      </c>
      <c r="K2487" s="40">
        <f>TRUNC(D2487*J2487)</f>
        <v>13357</v>
      </c>
      <c r="L2487" s="23"/>
    </row>
    <row r="2488" spans="1:12">
      <c r="A2488" s="39" t="s">
        <v>670</v>
      </c>
      <c r="B2488" s="33" t="s">
        <v>425</v>
      </c>
      <c r="C2488" s="34"/>
      <c r="D2488" s="35">
        <f>+집계표!$H$2</f>
        <v>0.2</v>
      </c>
      <c r="E2488" s="40">
        <f>(G2488+I2488+K2488)</f>
        <v>5100</v>
      </c>
      <c r="F2488" s="40"/>
      <c r="G2488" s="40"/>
      <c r="H2488" s="40"/>
      <c r="I2488" s="40"/>
      <c r="J2488" s="40">
        <f>+J2487+K2487</f>
        <v>25500</v>
      </c>
      <c r="K2488" s="40">
        <f>TRUNC(D2488*J2488)</f>
        <v>5100</v>
      </c>
      <c r="L2488" s="23"/>
    </row>
    <row r="2489" spans="1:12">
      <c r="A2489" s="39" t="s">
        <v>718</v>
      </c>
      <c r="B2489" s="33"/>
      <c r="C2489" s="34"/>
      <c r="D2489" s="36"/>
      <c r="E2489" s="40">
        <f>SUM(E2485:E2488)</f>
        <v>32446</v>
      </c>
      <c r="F2489" s="40"/>
      <c r="G2489" s="40">
        <f>SUM(G2485:G2488)</f>
        <v>12143</v>
      </c>
      <c r="H2489" s="40"/>
      <c r="I2489" s="40">
        <f>+I2485</f>
        <v>1846</v>
      </c>
      <c r="J2489" s="40"/>
      <c r="K2489" s="40">
        <f>SUM(K2485:K2488)</f>
        <v>18631</v>
      </c>
      <c r="L2489" s="23"/>
    </row>
    <row r="2490" spans="1:12" ht="17.25" customHeight="1">
      <c r="A2490" s="39"/>
      <c r="B2490" s="30"/>
      <c r="C2490" s="23"/>
      <c r="D2490" s="32"/>
      <c r="E2490" s="38"/>
      <c r="F2490" s="38"/>
      <c r="G2490" s="38"/>
      <c r="H2490" s="53"/>
      <c r="I2490" s="38"/>
      <c r="J2490" s="38"/>
      <c r="K2490" s="38"/>
      <c r="L2490" s="23"/>
    </row>
    <row r="2491" spans="1:12" ht="17.25" customHeight="1">
      <c r="A2491" s="41" t="s">
        <v>263</v>
      </c>
      <c r="B2491" s="37"/>
      <c r="C2491" s="23"/>
      <c r="D2491" s="23"/>
      <c r="E2491" s="42"/>
      <c r="F2491" s="54"/>
      <c r="G2491" s="42"/>
      <c r="H2491" s="54"/>
      <c r="I2491" s="42"/>
      <c r="J2491" s="54"/>
      <c r="K2491" s="42"/>
      <c r="L2491" s="28"/>
    </row>
    <row r="2492" spans="1:12">
      <c r="A2492" s="22" t="s">
        <v>1154</v>
      </c>
      <c r="B2492" s="30"/>
      <c r="C2492" s="23" t="s">
        <v>685</v>
      </c>
      <c r="D2492" s="31">
        <v>5.0000000000000001E-3</v>
      </c>
      <c r="E2492" s="38">
        <f t="shared" ref="E2492:E2502" si="165">+G2492+I2492+K2492</f>
        <v>1364</v>
      </c>
      <c r="F2492" s="38">
        <f>+인건비!$D$6</f>
        <v>272915</v>
      </c>
      <c r="G2492" s="38">
        <f>TRUNC(D2492*F2492)</f>
        <v>1364</v>
      </c>
      <c r="H2492" s="53"/>
      <c r="I2492" s="53"/>
      <c r="J2492" s="53"/>
      <c r="K2492" s="53"/>
      <c r="L2492" s="23"/>
    </row>
    <row r="2493" spans="1:12">
      <c r="A2493" s="22" t="s">
        <v>1163</v>
      </c>
      <c r="B2493" s="30"/>
      <c r="C2493" s="23" t="s">
        <v>685</v>
      </c>
      <c r="D2493" s="59">
        <v>0.01</v>
      </c>
      <c r="E2493" s="38">
        <f t="shared" si="165"/>
        <v>2134</v>
      </c>
      <c r="F2493" s="38">
        <f>+인건비!$D$7</f>
        <v>213496</v>
      </c>
      <c r="G2493" s="38">
        <f>TRUNC(D2493*F2493)</f>
        <v>2134</v>
      </c>
      <c r="H2493" s="53"/>
      <c r="I2493" s="53"/>
      <c r="J2493" s="53"/>
      <c r="K2493" s="53"/>
      <c r="L2493" s="23"/>
    </row>
    <row r="2494" spans="1:12">
      <c r="A2494" s="22" t="s">
        <v>1181</v>
      </c>
      <c r="B2494" s="30"/>
      <c r="C2494" s="23" t="s">
        <v>685</v>
      </c>
      <c r="D2494" s="59">
        <f>+D2493*2</f>
        <v>0.02</v>
      </c>
      <c r="E2494" s="38">
        <f>+G2494+I2494+K2494</f>
        <v>4765</v>
      </c>
      <c r="F2494" s="38">
        <f>+인건비!$D$9</f>
        <v>238259</v>
      </c>
      <c r="G2494" s="38">
        <f>TRUNC(D2494*F2494)</f>
        <v>4765</v>
      </c>
      <c r="H2494" s="53"/>
      <c r="I2494" s="53"/>
      <c r="J2494" s="53"/>
      <c r="K2494" s="53"/>
      <c r="L2494" s="23"/>
    </row>
    <row r="2495" spans="1:12">
      <c r="A2495" s="22" t="s">
        <v>1167</v>
      </c>
      <c r="B2495" s="30"/>
      <c r="C2495" s="23" t="s">
        <v>685</v>
      </c>
      <c r="D2495" s="59">
        <f>+D2494</f>
        <v>0.02</v>
      </c>
      <c r="E2495" s="38">
        <f>+G2495+I2495+K2495</f>
        <v>3880</v>
      </c>
      <c r="F2495" s="38">
        <f>+인건비!$D$10</f>
        <v>194029</v>
      </c>
      <c r="G2495" s="38">
        <f>TRUNC(D2495*F2495)</f>
        <v>3880</v>
      </c>
      <c r="H2495" s="53"/>
      <c r="I2495" s="53"/>
      <c r="J2495" s="53"/>
      <c r="K2495" s="53"/>
      <c r="L2495" s="23"/>
    </row>
    <row r="2496" spans="1:12" ht="17.25" customHeight="1">
      <c r="A2496" s="22" t="s">
        <v>1243</v>
      </c>
      <c r="B2496" s="30"/>
      <c r="C2496" s="23" t="s">
        <v>671</v>
      </c>
      <c r="D2496" s="32">
        <v>1</v>
      </c>
      <c r="E2496" s="38">
        <f t="shared" si="165"/>
        <v>1483</v>
      </c>
      <c r="F2496" s="38"/>
      <c r="G2496" s="38"/>
      <c r="H2496" s="38">
        <f>+재료비!$K$317</f>
        <v>1483</v>
      </c>
      <c r="I2496" s="38">
        <f>TRUNC(D2496*H2496)</f>
        <v>1483</v>
      </c>
      <c r="J2496" s="38"/>
      <c r="K2496" s="38"/>
      <c r="L2496" s="30"/>
    </row>
    <row r="2497" spans="1:12" ht="17.25" customHeight="1">
      <c r="A2497" s="22" t="s">
        <v>1223</v>
      </c>
      <c r="B2497" s="30" t="s">
        <v>122</v>
      </c>
      <c r="C2497" s="23" t="s">
        <v>671</v>
      </c>
      <c r="D2497" s="32">
        <v>1</v>
      </c>
      <c r="E2497" s="38">
        <f t="shared" si="165"/>
        <v>748</v>
      </c>
      <c r="F2497" s="38"/>
      <c r="G2497" s="38"/>
      <c r="H2497" s="38">
        <f>+재료비!$K$318</f>
        <v>748</v>
      </c>
      <c r="I2497" s="38">
        <f>TRUNC(D2497*H2497)</f>
        <v>748</v>
      </c>
      <c r="J2497" s="38"/>
      <c r="K2497" s="38"/>
      <c r="L2497" s="30"/>
    </row>
    <row r="2498" spans="1:12" ht="17.25" customHeight="1">
      <c r="A2498" s="22" t="s">
        <v>1212</v>
      </c>
      <c r="B2498" s="23"/>
      <c r="C2498" s="23" t="s">
        <v>665</v>
      </c>
      <c r="D2498" s="32"/>
      <c r="E2498" s="38">
        <f t="shared" si="165"/>
        <v>0</v>
      </c>
      <c r="F2498" s="38"/>
      <c r="G2498" s="38"/>
      <c r="H2498" s="38">
        <f>+재료비!$K$319</f>
        <v>355000</v>
      </c>
      <c r="I2498" s="38">
        <f>TRUNC(D2498*H2498)</f>
        <v>0</v>
      </c>
      <c r="J2498" s="38"/>
      <c r="K2498" s="38"/>
      <c r="L2498" s="30" t="s">
        <v>1274</v>
      </c>
    </row>
    <row r="2499" spans="1:12" ht="17.25" customHeight="1">
      <c r="A2499" s="22" t="s">
        <v>124</v>
      </c>
      <c r="B2499" s="23"/>
      <c r="C2499" s="23" t="s">
        <v>665</v>
      </c>
      <c r="D2499" s="32"/>
      <c r="E2499" s="38">
        <f>+G2499+I2499+K2499</f>
        <v>0</v>
      </c>
      <c r="F2499" s="38"/>
      <c r="G2499" s="38"/>
      <c r="H2499" s="38">
        <f>+재료비!$K$320</f>
        <v>800000</v>
      </c>
      <c r="I2499" s="38">
        <f>TRUNC(D2499*H2499)</f>
        <v>0</v>
      </c>
      <c r="J2499" s="38"/>
      <c r="K2499" s="38"/>
      <c r="L2499" s="30" t="s">
        <v>1274</v>
      </c>
    </row>
    <row r="2500" spans="1:12" ht="17.25" customHeight="1">
      <c r="A2500" s="22" t="s">
        <v>736</v>
      </c>
      <c r="B2500" s="23" t="s">
        <v>1213</v>
      </c>
      <c r="C2500" s="23" t="s">
        <v>665</v>
      </c>
      <c r="D2500" s="32"/>
      <c r="E2500" s="38">
        <f t="shared" si="165"/>
        <v>0</v>
      </c>
      <c r="F2500" s="38"/>
      <c r="G2500" s="38"/>
      <c r="H2500" s="38">
        <f>+재료비!$K$321</f>
        <v>900000</v>
      </c>
      <c r="I2500" s="38">
        <f>TRUNC(D2500*H2500)</f>
        <v>0</v>
      </c>
      <c r="J2500" s="38"/>
      <c r="K2500" s="38"/>
      <c r="L2500" s="30" t="s">
        <v>1274</v>
      </c>
    </row>
    <row r="2501" spans="1:12" ht="17.25" customHeight="1">
      <c r="A2501" s="22" t="s">
        <v>668</v>
      </c>
      <c r="B2501" s="23" t="s">
        <v>1159</v>
      </c>
      <c r="C2501" s="23" t="s">
        <v>666</v>
      </c>
      <c r="D2501" s="32">
        <v>5</v>
      </c>
      <c r="E2501" s="38">
        <f t="shared" si="165"/>
        <v>111</v>
      </c>
      <c r="F2501" s="38"/>
      <c r="G2501" s="38"/>
      <c r="H2501" s="38">
        <f>SUM(I2496:I2500)</f>
        <v>2231</v>
      </c>
      <c r="I2501" s="38">
        <f>TRUNC(D2501/100*H2501)</f>
        <v>111</v>
      </c>
      <c r="J2501" s="38"/>
      <c r="K2501" s="38"/>
      <c r="L2501" s="23"/>
    </row>
    <row r="2502" spans="1:12" ht="17.25" customHeight="1">
      <c r="A2502" s="22" t="s">
        <v>858</v>
      </c>
      <c r="B2502" s="23" t="s">
        <v>1173</v>
      </c>
      <c r="C2502" s="23" t="s">
        <v>666</v>
      </c>
      <c r="D2502" s="32">
        <v>3</v>
      </c>
      <c r="E2502" s="38">
        <f t="shared" si="165"/>
        <v>104</v>
      </c>
      <c r="F2502" s="38"/>
      <c r="G2502" s="38"/>
      <c r="H2502" s="38"/>
      <c r="I2502" s="38"/>
      <c r="J2502" s="38">
        <f>SUM(G2492:G2493)</f>
        <v>3498</v>
      </c>
      <c r="K2502" s="38">
        <f>TRUNC(D2502/100*J2502)</f>
        <v>104</v>
      </c>
      <c r="L2502" s="23"/>
    </row>
    <row r="2503" spans="1:12">
      <c r="A2503" s="22" t="s">
        <v>701</v>
      </c>
      <c r="B2503" s="23"/>
      <c r="C2503" s="23"/>
      <c r="D2503" s="32"/>
      <c r="E2503" s="38">
        <f>SUM(E2492:E2501)</f>
        <v>14485</v>
      </c>
      <c r="F2503" s="38"/>
      <c r="G2503" s="38">
        <f>SUM(G2492:G2502)</f>
        <v>12143</v>
      </c>
      <c r="H2503" s="38"/>
      <c r="I2503" s="38">
        <f>SUM(I2492:I2502)</f>
        <v>2342</v>
      </c>
      <c r="J2503" s="38"/>
      <c r="K2503" s="38">
        <f>SUM(K2492:K2502)</f>
        <v>104</v>
      </c>
      <c r="L2503" s="29"/>
    </row>
    <row r="2504" spans="1:12">
      <c r="A2504" s="22"/>
      <c r="B2504" s="23"/>
      <c r="C2504" s="23"/>
      <c r="D2504" s="32"/>
      <c r="E2504" s="38"/>
      <c r="F2504" s="38"/>
      <c r="G2504" s="38"/>
      <c r="H2504" s="38"/>
      <c r="I2504" s="38"/>
      <c r="J2504" s="38"/>
      <c r="K2504" s="38"/>
      <c r="L2504" s="29"/>
    </row>
    <row r="2505" spans="1:12">
      <c r="A2505" s="39" t="s">
        <v>682</v>
      </c>
      <c r="B2505" s="33" t="s">
        <v>1164</v>
      </c>
      <c r="C2505" s="34"/>
      <c r="D2505" s="35">
        <f>+집계표!$G$2</f>
        <v>1.1000000000000001</v>
      </c>
      <c r="E2505" s="40">
        <f>(G2505+I2505+K2505)</f>
        <v>13357</v>
      </c>
      <c r="F2505" s="40"/>
      <c r="G2505" s="40"/>
      <c r="H2505" s="40"/>
      <c r="I2505" s="40"/>
      <c r="J2505" s="40">
        <f>+G2503</f>
        <v>12143</v>
      </c>
      <c r="K2505" s="40">
        <f>TRUNC(D2505*J2505)</f>
        <v>13357</v>
      </c>
      <c r="L2505" s="23"/>
    </row>
    <row r="2506" spans="1:12">
      <c r="A2506" s="39" t="s">
        <v>670</v>
      </c>
      <c r="B2506" s="33" t="s">
        <v>425</v>
      </c>
      <c r="C2506" s="34"/>
      <c r="D2506" s="35">
        <f>+집계표!$H$2</f>
        <v>0.2</v>
      </c>
      <c r="E2506" s="40">
        <f>(G2506+I2506+K2506)</f>
        <v>5100</v>
      </c>
      <c r="F2506" s="40"/>
      <c r="G2506" s="40"/>
      <c r="H2506" s="40"/>
      <c r="I2506" s="40"/>
      <c r="J2506" s="40">
        <f>+J2505+K2505</f>
        <v>25500</v>
      </c>
      <c r="K2506" s="40">
        <f>TRUNC(D2506*J2506)</f>
        <v>5100</v>
      </c>
      <c r="L2506" s="23"/>
    </row>
    <row r="2507" spans="1:12">
      <c r="A2507" s="39" t="s">
        <v>718</v>
      </c>
      <c r="B2507" s="33"/>
      <c r="C2507" s="34"/>
      <c r="D2507" s="36"/>
      <c r="E2507" s="40">
        <f>SUM(E2503:E2506)</f>
        <v>32942</v>
      </c>
      <c r="F2507" s="40"/>
      <c r="G2507" s="40">
        <f>SUM(G2503:G2506)</f>
        <v>12143</v>
      </c>
      <c r="H2507" s="40"/>
      <c r="I2507" s="40">
        <f>+I2503</f>
        <v>2342</v>
      </c>
      <c r="J2507" s="40"/>
      <c r="K2507" s="40">
        <f>SUM(K2503:K2506)</f>
        <v>18561</v>
      </c>
      <c r="L2507" s="23"/>
    </row>
    <row r="2508" spans="1:12" ht="17.25" customHeight="1">
      <c r="A2508" s="39"/>
      <c r="B2508" s="30"/>
      <c r="C2508" s="23"/>
      <c r="D2508" s="32"/>
      <c r="E2508" s="38"/>
      <c r="F2508" s="38"/>
      <c r="G2508" s="38"/>
      <c r="H2508" s="53"/>
      <c r="I2508" s="38"/>
      <c r="J2508" s="38"/>
      <c r="K2508" s="38"/>
      <c r="L2508" s="23"/>
    </row>
    <row r="2509" spans="1:12" ht="17.25" customHeight="1">
      <c r="A2509" s="41" t="s">
        <v>269</v>
      </c>
      <c r="B2509" s="37"/>
      <c r="C2509" s="23"/>
      <c r="D2509" s="23"/>
      <c r="E2509" s="42"/>
      <c r="F2509" s="54"/>
      <c r="G2509" s="42"/>
      <c r="H2509" s="54"/>
      <c r="I2509" s="42"/>
      <c r="J2509" s="54"/>
      <c r="K2509" s="42"/>
      <c r="L2509" s="28"/>
    </row>
    <row r="2510" spans="1:12">
      <c r="A2510" s="22" t="s">
        <v>1154</v>
      </c>
      <c r="B2510" s="30"/>
      <c r="C2510" s="23" t="s">
        <v>685</v>
      </c>
      <c r="D2510" s="32">
        <v>0.5</v>
      </c>
      <c r="E2510" s="38">
        <f t="shared" ref="E2510:E2518" si="166">+G2510+I2510+K2510</f>
        <v>136457</v>
      </c>
      <c r="F2510" s="38">
        <f>+인건비!$D$6</f>
        <v>272915</v>
      </c>
      <c r="G2510" s="38">
        <f>TRUNC(D2510*F2510)</f>
        <v>136457</v>
      </c>
      <c r="H2510" s="53"/>
      <c r="I2510" s="53"/>
      <c r="J2510" s="53"/>
      <c r="K2510" s="53"/>
      <c r="L2510" s="23"/>
    </row>
    <row r="2511" spans="1:12">
      <c r="A2511" s="22" t="s">
        <v>1163</v>
      </c>
      <c r="B2511" s="30"/>
      <c r="C2511" s="23" t="s">
        <v>685</v>
      </c>
      <c r="D2511" s="32">
        <v>1</v>
      </c>
      <c r="E2511" s="38">
        <f t="shared" si="166"/>
        <v>213496</v>
      </c>
      <c r="F2511" s="38">
        <f>+인건비!$D$7</f>
        <v>213496</v>
      </c>
      <c r="G2511" s="38">
        <f>TRUNC(D2511*F2511)</f>
        <v>213496</v>
      </c>
      <c r="H2511" s="53"/>
      <c r="I2511" s="53"/>
      <c r="J2511" s="53"/>
      <c r="K2511" s="53"/>
      <c r="L2511" s="23"/>
    </row>
    <row r="2512" spans="1:12">
      <c r="A2512" s="22" t="s">
        <v>1181</v>
      </c>
      <c r="B2512" s="30"/>
      <c r="C2512" s="23" t="s">
        <v>685</v>
      </c>
      <c r="D2512" s="32">
        <v>1</v>
      </c>
      <c r="E2512" s="38">
        <f>+G2512+I2512+K2512</f>
        <v>238259</v>
      </c>
      <c r="F2512" s="38">
        <f>+인건비!$D$9</f>
        <v>238259</v>
      </c>
      <c r="G2512" s="38">
        <f>TRUNC(D2512*F2512)</f>
        <v>238259</v>
      </c>
      <c r="H2512" s="53"/>
      <c r="I2512" s="53"/>
      <c r="J2512" s="53"/>
      <c r="K2512" s="53"/>
      <c r="L2512" s="23"/>
    </row>
    <row r="2513" spans="1:12">
      <c r="A2513" s="22" t="s">
        <v>1167</v>
      </c>
      <c r="B2513" s="30"/>
      <c r="C2513" s="23" t="s">
        <v>685</v>
      </c>
      <c r="D2513" s="32">
        <v>1</v>
      </c>
      <c r="E2513" s="38">
        <f>+G2513+I2513+K2513</f>
        <v>194029</v>
      </c>
      <c r="F2513" s="38">
        <f>+인건비!$D$10</f>
        <v>194029</v>
      </c>
      <c r="G2513" s="38">
        <f>TRUNC(D2513*F2513)</f>
        <v>194029</v>
      </c>
      <c r="H2513" s="53"/>
      <c r="I2513" s="53"/>
      <c r="J2513" s="53"/>
      <c r="K2513" s="53"/>
      <c r="L2513" s="23"/>
    </row>
    <row r="2514" spans="1:12" ht="17.25" customHeight="1">
      <c r="A2514" s="22" t="s">
        <v>1214</v>
      </c>
      <c r="B2514" s="30"/>
      <c r="C2514" s="23" t="s">
        <v>665</v>
      </c>
      <c r="D2514" s="32">
        <v>1</v>
      </c>
      <c r="E2514" s="38">
        <f t="shared" si="166"/>
        <v>820000</v>
      </c>
      <c r="F2514" s="38"/>
      <c r="G2514" s="38"/>
      <c r="H2514" s="38">
        <f>+재료비!$K$322</f>
        <v>820000</v>
      </c>
      <c r="I2514" s="38">
        <f>TRUNC(D2514*H2514)</f>
        <v>820000</v>
      </c>
      <c r="J2514" s="38"/>
      <c r="K2514" s="38"/>
      <c r="L2514" s="23"/>
    </row>
    <row r="2515" spans="1:12" ht="17.25" customHeight="1">
      <c r="A2515" s="22" t="s">
        <v>1216</v>
      </c>
      <c r="B2515" s="30"/>
      <c r="C2515" s="23" t="s">
        <v>665</v>
      </c>
      <c r="D2515" s="32">
        <v>1</v>
      </c>
      <c r="E2515" s="38">
        <f>+G2515+I2515+K2515</f>
        <v>180000</v>
      </c>
      <c r="F2515" s="38"/>
      <c r="G2515" s="38"/>
      <c r="H2515" s="38">
        <f>+재료비!$K$323</f>
        <v>180000</v>
      </c>
      <c r="I2515" s="38">
        <f>TRUNC(D2515*H2515)</f>
        <v>180000</v>
      </c>
      <c r="J2515" s="38"/>
      <c r="K2515" s="38"/>
      <c r="L2515" s="23"/>
    </row>
    <row r="2516" spans="1:12" ht="17.25" customHeight="1">
      <c r="A2516" s="22" t="s">
        <v>743</v>
      </c>
      <c r="B2516" s="30"/>
      <c r="C2516" s="23" t="s">
        <v>665</v>
      </c>
      <c r="D2516" s="32">
        <v>1</v>
      </c>
      <c r="E2516" s="38">
        <f t="shared" si="166"/>
        <v>350000</v>
      </c>
      <c r="F2516" s="38"/>
      <c r="G2516" s="38"/>
      <c r="H2516" s="38">
        <f>+재료비!$K$324</f>
        <v>350000</v>
      </c>
      <c r="I2516" s="38">
        <f>TRUNC(D2516*H2516)</f>
        <v>350000</v>
      </c>
      <c r="J2516" s="38"/>
      <c r="K2516" s="38"/>
      <c r="L2516" s="23"/>
    </row>
    <row r="2517" spans="1:12" ht="17.25" customHeight="1">
      <c r="A2517" s="22" t="s">
        <v>668</v>
      </c>
      <c r="B2517" s="23" t="s">
        <v>1159</v>
      </c>
      <c r="C2517" s="23" t="s">
        <v>666</v>
      </c>
      <c r="D2517" s="32">
        <v>5</v>
      </c>
      <c r="E2517" s="38">
        <f t="shared" si="166"/>
        <v>67500</v>
      </c>
      <c r="F2517" s="38"/>
      <c r="G2517" s="38"/>
      <c r="H2517" s="38">
        <f>SUM(I2514:I2516)</f>
        <v>1350000</v>
      </c>
      <c r="I2517" s="38">
        <f>TRUNC(D2517/100*H2517)</f>
        <v>67500</v>
      </c>
      <c r="J2517" s="38"/>
      <c r="K2517" s="38"/>
      <c r="L2517" s="23"/>
    </row>
    <row r="2518" spans="1:12" ht="17.25" customHeight="1">
      <c r="A2518" s="22" t="s">
        <v>858</v>
      </c>
      <c r="B2518" s="23" t="s">
        <v>1173</v>
      </c>
      <c r="C2518" s="23" t="s">
        <v>666</v>
      </c>
      <c r="D2518" s="32">
        <v>3</v>
      </c>
      <c r="E2518" s="38">
        <f t="shared" si="166"/>
        <v>10498</v>
      </c>
      <c r="F2518" s="38"/>
      <c r="G2518" s="38"/>
      <c r="H2518" s="38"/>
      <c r="I2518" s="38"/>
      <c r="J2518" s="38">
        <f>SUM(G2510:G2511)</f>
        <v>349953</v>
      </c>
      <c r="K2518" s="38">
        <f>TRUNC(D2518/100*J2518)</f>
        <v>10498</v>
      </c>
      <c r="L2518" s="23"/>
    </row>
    <row r="2519" spans="1:12">
      <c r="A2519" s="22" t="s">
        <v>701</v>
      </c>
      <c r="B2519" s="23"/>
      <c r="C2519" s="23"/>
      <c r="D2519" s="32"/>
      <c r="E2519" s="38">
        <f>SUM(E2510:E2517)</f>
        <v>2199741</v>
      </c>
      <c r="F2519" s="38"/>
      <c r="G2519" s="38">
        <f>SUM(G2510:G2518)</f>
        <v>782241</v>
      </c>
      <c r="H2519" s="38"/>
      <c r="I2519" s="38">
        <f>SUM(I2510:I2518)</f>
        <v>1417500</v>
      </c>
      <c r="J2519" s="38"/>
      <c r="K2519" s="56">
        <f>SUM(K2510:K2518)</f>
        <v>10498</v>
      </c>
      <c r="L2519" s="29"/>
    </row>
    <row r="2520" spans="1:12">
      <c r="A2520" s="22"/>
      <c r="B2520" s="23"/>
      <c r="C2520" s="23"/>
      <c r="D2520" s="32"/>
      <c r="E2520" s="38"/>
      <c r="F2520" s="38"/>
      <c r="G2520" s="38"/>
      <c r="H2520" s="38"/>
      <c r="I2520" s="38"/>
      <c r="J2520" s="38"/>
      <c r="K2520" s="38"/>
      <c r="L2520" s="29"/>
    </row>
    <row r="2521" spans="1:12">
      <c r="A2521" s="39" t="s">
        <v>682</v>
      </c>
      <c r="B2521" s="33" t="s">
        <v>1164</v>
      </c>
      <c r="C2521" s="34"/>
      <c r="D2521" s="35">
        <f>+집계표!$G$2</f>
        <v>1.1000000000000001</v>
      </c>
      <c r="E2521" s="40">
        <f>(G2521+I2521+K2521)</f>
        <v>860465</v>
      </c>
      <c r="F2521" s="40"/>
      <c r="G2521" s="40"/>
      <c r="H2521" s="40"/>
      <c r="I2521" s="40"/>
      <c r="J2521" s="40">
        <f>+G2519</f>
        <v>782241</v>
      </c>
      <c r="K2521" s="40">
        <f>TRUNC(D2521*J2521)</f>
        <v>860465</v>
      </c>
      <c r="L2521" s="23"/>
    </row>
    <row r="2522" spans="1:12">
      <c r="A2522" s="39" t="s">
        <v>670</v>
      </c>
      <c r="B2522" s="33" t="s">
        <v>425</v>
      </c>
      <c r="C2522" s="34"/>
      <c r="D2522" s="35">
        <f>+집계표!$H$2</f>
        <v>0.2</v>
      </c>
      <c r="E2522" s="40">
        <f>(G2522+I2522+K2522)</f>
        <v>328541</v>
      </c>
      <c r="F2522" s="40"/>
      <c r="G2522" s="40"/>
      <c r="H2522" s="40"/>
      <c r="I2522" s="40"/>
      <c r="J2522" s="40">
        <f>+J2521+K2521</f>
        <v>1642706</v>
      </c>
      <c r="K2522" s="40">
        <f>TRUNC(D2522*J2522)</f>
        <v>328541</v>
      </c>
      <c r="L2522" s="23"/>
    </row>
    <row r="2523" spans="1:12">
      <c r="A2523" s="39" t="s">
        <v>718</v>
      </c>
      <c r="B2523" s="33"/>
      <c r="C2523" s="34"/>
      <c r="D2523" s="36"/>
      <c r="E2523" s="40">
        <f>SUM(E2519:E2522)</f>
        <v>3388747</v>
      </c>
      <c r="F2523" s="40"/>
      <c r="G2523" s="40">
        <f>SUM(G2519:G2522)</f>
        <v>782241</v>
      </c>
      <c r="H2523" s="40"/>
      <c r="I2523" s="40">
        <f>+I2519</f>
        <v>1417500</v>
      </c>
      <c r="J2523" s="40"/>
      <c r="K2523" s="40">
        <f>SUM(K2519:K2522)</f>
        <v>1199504</v>
      </c>
      <c r="L2523" s="23"/>
    </row>
    <row r="2524" spans="1:12" ht="17.25" customHeight="1">
      <c r="A2524" s="39"/>
      <c r="B2524" s="30"/>
      <c r="C2524" s="23"/>
      <c r="D2524" s="32"/>
      <c r="E2524" s="38"/>
      <c r="F2524" s="38"/>
      <c r="G2524" s="38"/>
      <c r="H2524" s="53"/>
      <c r="I2524" s="38"/>
      <c r="J2524" s="38"/>
      <c r="K2524" s="38"/>
      <c r="L2524" s="23"/>
    </row>
    <row r="2525" spans="1:12">
      <c r="A2525" s="52" t="s">
        <v>1032</v>
      </c>
      <c r="B2525" s="37"/>
      <c r="C2525" s="23"/>
      <c r="D2525" s="23"/>
      <c r="E2525" s="38"/>
      <c r="F2525" s="53"/>
      <c r="G2525" s="38" t="s">
        <v>662</v>
      </c>
      <c r="H2525" s="53"/>
      <c r="I2525" s="38"/>
      <c r="J2525" s="53"/>
      <c r="K2525" s="38" t="s">
        <v>662</v>
      </c>
      <c r="L2525" s="26"/>
    </row>
    <row r="2526" spans="1:12">
      <c r="A2526" s="52" t="s">
        <v>23</v>
      </c>
      <c r="B2526" s="37"/>
      <c r="C2526" s="23"/>
      <c r="D2526" s="23"/>
      <c r="E2526" s="38"/>
      <c r="F2526" s="53"/>
      <c r="G2526" s="38" t="s">
        <v>662</v>
      </c>
      <c r="H2526" s="53"/>
      <c r="I2526" s="38"/>
      <c r="J2526" s="53"/>
      <c r="K2526" s="38" t="s">
        <v>662</v>
      </c>
      <c r="L2526" s="26"/>
    </row>
    <row r="2527" spans="1:12" ht="17.25" customHeight="1">
      <c r="A2527" s="41" t="s">
        <v>277</v>
      </c>
      <c r="B2527" s="37"/>
      <c r="C2527" s="23"/>
      <c r="D2527" s="23"/>
      <c r="E2527" s="42"/>
      <c r="F2527" s="54"/>
      <c r="G2527" s="42"/>
      <c r="H2527" s="54"/>
      <c r="I2527" s="42"/>
      <c r="J2527" s="54"/>
      <c r="K2527" s="42"/>
      <c r="L2527" s="28"/>
    </row>
    <row r="2528" spans="1:12">
      <c r="A2528" s="22" t="s">
        <v>686</v>
      </c>
      <c r="B2528" s="30"/>
      <c r="C2528" s="23" t="s">
        <v>685</v>
      </c>
      <c r="D2528" s="32">
        <v>2</v>
      </c>
      <c r="E2528" s="38">
        <f>+G2528+I2528+K2528</f>
        <v>892110</v>
      </c>
      <c r="F2528" s="38">
        <f>+인건비!$D$3</f>
        <v>446055</v>
      </c>
      <c r="G2528" s="38">
        <f>TRUNC(D2528*F2528)</f>
        <v>892110</v>
      </c>
      <c r="H2528" s="53"/>
      <c r="I2528" s="53"/>
      <c r="J2528" s="53"/>
      <c r="K2528" s="53"/>
      <c r="L2528" s="23"/>
    </row>
    <row r="2529" spans="1:12">
      <c r="A2529" s="22" t="s">
        <v>1161</v>
      </c>
      <c r="B2529" s="30"/>
      <c r="C2529" s="23" t="s">
        <v>685</v>
      </c>
      <c r="D2529" s="32">
        <v>6</v>
      </c>
      <c r="E2529" s="38">
        <f>+G2529+I2529+K2529</f>
        <v>1762794</v>
      </c>
      <c r="F2529" s="38">
        <f>+인건비!$D$5</f>
        <v>293799</v>
      </c>
      <c r="G2529" s="38">
        <f>TRUNC(D2529*F2529)</f>
        <v>1762794</v>
      </c>
      <c r="H2529" s="53"/>
      <c r="I2529" s="53"/>
      <c r="J2529" s="53"/>
      <c r="K2529" s="53"/>
      <c r="L2529" s="23"/>
    </row>
    <row r="2530" spans="1:12">
      <c r="A2530" s="22" t="s">
        <v>1154</v>
      </c>
      <c r="B2530" s="30"/>
      <c r="C2530" s="23" t="s">
        <v>685</v>
      </c>
      <c r="D2530" s="32">
        <v>12</v>
      </c>
      <c r="E2530" s="38">
        <f>+G2530+I2530+K2530</f>
        <v>3274980</v>
      </c>
      <c r="F2530" s="38">
        <f>+인건비!$D$6</f>
        <v>272915</v>
      </c>
      <c r="G2530" s="38">
        <f>TRUNC(D2530*F2530)</f>
        <v>3274980</v>
      </c>
      <c r="H2530" s="53"/>
      <c r="I2530" s="53"/>
      <c r="J2530" s="53"/>
      <c r="K2530" s="53"/>
      <c r="L2530" s="23"/>
    </row>
    <row r="2531" spans="1:12">
      <c r="A2531" s="22" t="s">
        <v>701</v>
      </c>
      <c r="B2531" s="23"/>
      <c r="C2531" s="23"/>
      <c r="D2531" s="32"/>
      <c r="E2531" s="38">
        <f>SUM(E2528:E2530)</f>
        <v>5929884</v>
      </c>
      <c r="F2531" s="38"/>
      <c r="G2531" s="38">
        <f>SUM(G2528:G2530)</f>
        <v>5929884</v>
      </c>
      <c r="H2531" s="38"/>
      <c r="I2531" s="38"/>
      <c r="J2531" s="38"/>
      <c r="K2531" s="38"/>
      <c r="L2531" s="29"/>
    </row>
    <row r="2532" spans="1:12">
      <c r="A2532" s="22"/>
      <c r="B2532" s="23"/>
      <c r="C2532" s="23"/>
      <c r="D2532" s="32"/>
      <c r="E2532" s="38"/>
      <c r="F2532" s="38"/>
      <c r="G2532" s="38"/>
      <c r="H2532" s="38"/>
      <c r="I2532" s="38"/>
      <c r="J2532" s="38"/>
      <c r="K2532" s="38"/>
      <c r="L2532" s="29"/>
    </row>
    <row r="2533" spans="1:12">
      <c r="A2533" s="39" t="s">
        <v>682</v>
      </c>
      <c r="B2533" s="33" t="s">
        <v>1164</v>
      </c>
      <c r="C2533" s="34"/>
      <c r="D2533" s="35">
        <f>+집계표!$G$2</f>
        <v>1.1000000000000001</v>
      </c>
      <c r="E2533" s="40">
        <f>(G2533+I2533+K2533)</f>
        <v>6522872</v>
      </c>
      <c r="F2533" s="40"/>
      <c r="G2533" s="40"/>
      <c r="H2533" s="40"/>
      <c r="I2533" s="40"/>
      <c r="J2533" s="40">
        <f>+G2531</f>
        <v>5929884</v>
      </c>
      <c r="K2533" s="40">
        <f>TRUNC(D2533*J2533)</f>
        <v>6522872</v>
      </c>
      <c r="L2533" s="23"/>
    </row>
    <row r="2534" spans="1:12">
      <c r="A2534" s="39" t="s">
        <v>670</v>
      </c>
      <c r="B2534" s="33" t="s">
        <v>425</v>
      </c>
      <c r="C2534" s="34"/>
      <c r="D2534" s="35">
        <f>+집계표!$H$2</f>
        <v>0.2</v>
      </c>
      <c r="E2534" s="40">
        <f>(G2534+I2534+K2534)</f>
        <v>2490551</v>
      </c>
      <c r="F2534" s="40"/>
      <c r="G2534" s="40"/>
      <c r="H2534" s="40"/>
      <c r="I2534" s="40"/>
      <c r="J2534" s="40">
        <f>+J2533+K2533</f>
        <v>12452756</v>
      </c>
      <c r="K2534" s="40">
        <f>TRUNC(D2534*J2534)</f>
        <v>2490551</v>
      </c>
      <c r="L2534" s="23"/>
    </row>
    <row r="2535" spans="1:12">
      <c r="A2535" s="39" t="s">
        <v>718</v>
      </c>
      <c r="B2535" s="33"/>
      <c r="C2535" s="34"/>
      <c r="D2535" s="36"/>
      <c r="E2535" s="40">
        <f>SUM(E2531:E2534)</f>
        <v>14943307</v>
      </c>
      <c r="F2535" s="40"/>
      <c r="G2535" s="40">
        <f>SUM(G2531:G2534)</f>
        <v>5929884</v>
      </c>
      <c r="H2535" s="40"/>
      <c r="I2535" s="40"/>
      <c r="J2535" s="40"/>
      <c r="K2535" s="40">
        <f>SUM(K2531:K2534)</f>
        <v>9013423</v>
      </c>
      <c r="L2535" s="23"/>
    </row>
    <row r="2536" spans="1:12" ht="17.25" customHeight="1">
      <c r="A2536" s="39"/>
      <c r="B2536" s="30"/>
      <c r="C2536" s="23"/>
      <c r="D2536" s="32"/>
      <c r="E2536" s="38"/>
      <c r="F2536" s="38"/>
      <c r="G2536" s="38"/>
      <c r="H2536" s="53"/>
      <c r="I2536" s="38"/>
      <c r="J2536" s="38"/>
      <c r="K2536" s="38"/>
      <c r="L2536" s="23"/>
    </row>
    <row r="2537" spans="1:12" ht="17.25" customHeight="1">
      <c r="A2537" s="41" t="s">
        <v>271</v>
      </c>
      <c r="B2537" s="37"/>
      <c r="C2537" s="23"/>
      <c r="D2537" s="23"/>
      <c r="E2537" s="42"/>
      <c r="F2537" s="54"/>
      <c r="G2537" s="42"/>
      <c r="H2537" s="54"/>
      <c r="I2537" s="42"/>
      <c r="J2537" s="54"/>
      <c r="K2537" s="42"/>
      <c r="L2537" s="28"/>
    </row>
    <row r="2538" spans="1:12">
      <c r="A2538" s="22" t="s">
        <v>686</v>
      </c>
      <c r="B2538" s="30"/>
      <c r="C2538" s="23" t="s">
        <v>685</v>
      </c>
      <c r="D2538" s="32">
        <v>2</v>
      </c>
      <c r="E2538" s="38">
        <f>+G2538+I2538+K2538</f>
        <v>892110</v>
      </c>
      <c r="F2538" s="38">
        <f>+인건비!$D$3</f>
        <v>446055</v>
      </c>
      <c r="G2538" s="38">
        <f>TRUNC(D2538*F2538)</f>
        <v>892110</v>
      </c>
      <c r="H2538" s="53"/>
      <c r="I2538" s="53"/>
      <c r="J2538" s="53"/>
      <c r="K2538" s="53"/>
      <c r="L2538" s="23"/>
    </row>
    <row r="2539" spans="1:12">
      <c r="A2539" s="22" t="s">
        <v>1161</v>
      </c>
      <c r="B2539" s="30"/>
      <c r="C2539" s="23" t="s">
        <v>685</v>
      </c>
      <c r="D2539" s="32">
        <v>3</v>
      </c>
      <c r="E2539" s="38">
        <f>+G2539+I2539+K2539</f>
        <v>881397</v>
      </c>
      <c r="F2539" s="38">
        <f>+인건비!$D$5</f>
        <v>293799</v>
      </c>
      <c r="G2539" s="38">
        <f>TRUNC(D2539*F2539)</f>
        <v>881397</v>
      </c>
      <c r="H2539" s="53"/>
      <c r="I2539" s="53"/>
      <c r="J2539" s="53"/>
      <c r="K2539" s="53"/>
      <c r="L2539" s="23"/>
    </row>
    <row r="2540" spans="1:12">
      <c r="A2540" s="22" t="s">
        <v>1154</v>
      </c>
      <c r="B2540" s="30"/>
      <c r="C2540" s="23" t="s">
        <v>685</v>
      </c>
      <c r="D2540" s="32">
        <v>9</v>
      </c>
      <c r="E2540" s="38">
        <f>+G2540+I2540+K2540</f>
        <v>2456235</v>
      </c>
      <c r="F2540" s="38">
        <f>+인건비!$D$6</f>
        <v>272915</v>
      </c>
      <c r="G2540" s="38">
        <f>TRUNC(D2540*F2540)</f>
        <v>2456235</v>
      </c>
      <c r="H2540" s="53"/>
      <c r="I2540" s="53"/>
      <c r="J2540" s="53"/>
      <c r="K2540" s="53"/>
      <c r="L2540" s="23"/>
    </row>
    <row r="2541" spans="1:12">
      <c r="A2541" s="22" t="s">
        <v>701</v>
      </c>
      <c r="B2541" s="23"/>
      <c r="C2541" s="23"/>
      <c r="D2541" s="32"/>
      <c r="E2541" s="38">
        <f>SUM(E2538:E2540)</f>
        <v>4229742</v>
      </c>
      <c r="F2541" s="38"/>
      <c r="G2541" s="38">
        <f>SUM(G2538:G2540)</f>
        <v>4229742</v>
      </c>
      <c r="H2541" s="38"/>
      <c r="I2541" s="38"/>
      <c r="J2541" s="38"/>
      <c r="K2541" s="38"/>
      <c r="L2541" s="29"/>
    </row>
    <row r="2542" spans="1:12">
      <c r="A2542" s="22"/>
      <c r="B2542" s="23"/>
      <c r="C2542" s="23"/>
      <c r="D2542" s="32"/>
      <c r="E2542" s="38"/>
      <c r="F2542" s="38"/>
      <c r="G2542" s="38"/>
      <c r="H2542" s="38"/>
      <c r="I2542" s="38"/>
      <c r="J2542" s="38"/>
      <c r="K2542" s="38"/>
      <c r="L2542" s="29"/>
    </row>
    <row r="2543" spans="1:12">
      <c r="A2543" s="39" t="s">
        <v>682</v>
      </c>
      <c r="B2543" s="33" t="s">
        <v>1164</v>
      </c>
      <c r="C2543" s="34"/>
      <c r="D2543" s="35">
        <f>+집계표!$G$2</f>
        <v>1.1000000000000001</v>
      </c>
      <c r="E2543" s="40">
        <f>(G2543+I2543+K2543)</f>
        <v>4652716</v>
      </c>
      <c r="F2543" s="40"/>
      <c r="G2543" s="40"/>
      <c r="H2543" s="40"/>
      <c r="I2543" s="40"/>
      <c r="J2543" s="40">
        <f>+G2541</f>
        <v>4229742</v>
      </c>
      <c r="K2543" s="40">
        <f>TRUNC(D2543*J2543)</f>
        <v>4652716</v>
      </c>
      <c r="L2543" s="23"/>
    </row>
    <row r="2544" spans="1:12">
      <c r="A2544" s="39" t="s">
        <v>670</v>
      </c>
      <c r="B2544" s="33" t="s">
        <v>425</v>
      </c>
      <c r="C2544" s="34"/>
      <c r="D2544" s="35">
        <f>+집계표!$H$2</f>
        <v>0.2</v>
      </c>
      <c r="E2544" s="40">
        <f>(G2544+I2544+K2544)</f>
        <v>1776491</v>
      </c>
      <c r="F2544" s="40"/>
      <c r="G2544" s="40"/>
      <c r="H2544" s="40"/>
      <c r="I2544" s="40"/>
      <c r="J2544" s="40">
        <f>+J2543+K2543</f>
        <v>8882458</v>
      </c>
      <c r="K2544" s="40">
        <f>TRUNC(D2544*J2544)</f>
        <v>1776491</v>
      </c>
      <c r="L2544" s="23"/>
    </row>
    <row r="2545" spans="1:12">
      <c r="A2545" s="39" t="s">
        <v>718</v>
      </c>
      <c r="B2545" s="33"/>
      <c r="C2545" s="34"/>
      <c r="D2545" s="36"/>
      <c r="E2545" s="40">
        <f>SUM(E2541:E2544)</f>
        <v>10658949</v>
      </c>
      <c r="F2545" s="40"/>
      <c r="G2545" s="40">
        <f>SUM(G2541:G2544)</f>
        <v>4229742</v>
      </c>
      <c r="H2545" s="40"/>
      <c r="I2545" s="40"/>
      <c r="J2545" s="40"/>
      <c r="K2545" s="40">
        <f>SUM(K2541:K2544)</f>
        <v>6429207</v>
      </c>
      <c r="L2545" s="23"/>
    </row>
    <row r="2546" spans="1:12" ht="17.25" customHeight="1">
      <c r="A2546" s="39"/>
      <c r="B2546" s="30"/>
      <c r="C2546" s="23"/>
      <c r="D2546" s="32"/>
      <c r="E2546" s="38"/>
      <c r="F2546" s="38"/>
      <c r="G2546" s="38"/>
      <c r="H2546" s="53"/>
      <c r="I2546" s="38"/>
      <c r="J2546" s="38"/>
      <c r="K2546" s="38"/>
      <c r="L2546" s="23"/>
    </row>
    <row r="2547" spans="1:12" ht="17.25" customHeight="1">
      <c r="A2547" s="41" t="s">
        <v>272</v>
      </c>
      <c r="B2547" s="37"/>
      <c r="C2547" s="23"/>
      <c r="D2547" s="23"/>
      <c r="E2547" s="42"/>
      <c r="F2547" s="54"/>
      <c r="G2547" s="42"/>
      <c r="H2547" s="54"/>
      <c r="I2547" s="42"/>
      <c r="J2547" s="54"/>
      <c r="K2547" s="42"/>
      <c r="L2547" s="28"/>
    </row>
    <row r="2548" spans="1:12">
      <c r="A2548" s="22" t="s">
        <v>686</v>
      </c>
      <c r="B2548" s="30"/>
      <c r="C2548" s="23" t="s">
        <v>685</v>
      </c>
      <c r="D2548" s="32">
        <v>3</v>
      </c>
      <c r="E2548" s="38">
        <f>+G2548+I2548+K2548</f>
        <v>1338165</v>
      </c>
      <c r="F2548" s="38">
        <f>+인건비!$D$3</f>
        <v>446055</v>
      </c>
      <c r="G2548" s="38">
        <f>TRUNC(D2548*F2548)</f>
        <v>1338165</v>
      </c>
      <c r="H2548" s="53"/>
      <c r="I2548" s="53"/>
      <c r="J2548" s="53"/>
      <c r="K2548" s="53"/>
      <c r="L2548" s="23"/>
    </row>
    <row r="2549" spans="1:12">
      <c r="A2549" s="22" t="s">
        <v>1161</v>
      </c>
      <c r="B2549" s="30"/>
      <c r="C2549" s="23" t="s">
        <v>685</v>
      </c>
      <c r="D2549" s="32">
        <v>8</v>
      </c>
      <c r="E2549" s="38">
        <f>+G2549+I2549+K2549</f>
        <v>2350392</v>
      </c>
      <c r="F2549" s="38">
        <f>+인건비!$D$5</f>
        <v>293799</v>
      </c>
      <c r="G2549" s="38">
        <f>TRUNC(D2549*F2549)</f>
        <v>2350392</v>
      </c>
      <c r="H2549" s="53"/>
      <c r="I2549" s="53"/>
      <c r="J2549" s="53"/>
      <c r="K2549" s="53"/>
      <c r="L2549" s="23"/>
    </row>
    <row r="2550" spans="1:12">
      <c r="A2550" s="22" t="s">
        <v>1154</v>
      </c>
      <c r="B2550" s="30"/>
      <c r="C2550" s="23" t="s">
        <v>685</v>
      </c>
      <c r="D2550" s="32">
        <v>18</v>
      </c>
      <c r="E2550" s="38">
        <f>+G2550+I2550+K2550</f>
        <v>4912470</v>
      </c>
      <c r="F2550" s="38">
        <f>+인건비!$D$6</f>
        <v>272915</v>
      </c>
      <c r="G2550" s="38">
        <f>TRUNC(D2550*F2550)</f>
        <v>4912470</v>
      </c>
      <c r="H2550" s="53"/>
      <c r="I2550" s="53"/>
      <c r="J2550" s="53"/>
      <c r="K2550" s="53"/>
      <c r="L2550" s="23"/>
    </row>
    <row r="2551" spans="1:12">
      <c r="A2551" s="22" t="s">
        <v>701</v>
      </c>
      <c r="B2551" s="23"/>
      <c r="C2551" s="23"/>
      <c r="D2551" s="32"/>
      <c r="E2551" s="38">
        <f>SUM(E2548:E2550)</f>
        <v>8601027</v>
      </c>
      <c r="F2551" s="38"/>
      <c r="G2551" s="38">
        <f>SUM(G2548:G2550)</f>
        <v>8601027</v>
      </c>
      <c r="H2551" s="38"/>
      <c r="I2551" s="38"/>
      <c r="J2551" s="38"/>
      <c r="K2551" s="38"/>
      <c r="L2551" s="29"/>
    </row>
    <row r="2552" spans="1:12">
      <c r="A2552" s="22"/>
      <c r="B2552" s="23"/>
      <c r="C2552" s="23"/>
      <c r="D2552" s="32"/>
      <c r="E2552" s="38"/>
      <c r="F2552" s="38"/>
      <c r="G2552" s="38"/>
      <c r="H2552" s="38"/>
      <c r="I2552" s="38"/>
      <c r="J2552" s="38"/>
      <c r="K2552" s="38"/>
      <c r="L2552" s="29"/>
    </row>
    <row r="2553" spans="1:12">
      <c r="A2553" s="39" t="s">
        <v>682</v>
      </c>
      <c r="B2553" s="33" t="s">
        <v>1164</v>
      </c>
      <c r="C2553" s="34"/>
      <c r="D2553" s="35">
        <f>+집계표!$G$2</f>
        <v>1.1000000000000001</v>
      </c>
      <c r="E2553" s="40">
        <f>(G2553+I2553+K2553)</f>
        <v>9461129</v>
      </c>
      <c r="F2553" s="40"/>
      <c r="G2553" s="40"/>
      <c r="H2553" s="40"/>
      <c r="I2553" s="40"/>
      <c r="J2553" s="40">
        <f>+G2551</f>
        <v>8601027</v>
      </c>
      <c r="K2553" s="40">
        <f>TRUNC(D2553*J2553)</f>
        <v>9461129</v>
      </c>
      <c r="L2553" s="23"/>
    </row>
    <row r="2554" spans="1:12">
      <c r="A2554" s="39" t="s">
        <v>670</v>
      </c>
      <c r="B2554" s="33" t="s">
        <v>425</v>
      </c>
      <c r="C2554" s="34"/>
      <c r="D2554" s="35">
        <f>+집계표!$H$2</f>
        <v>0.2</v>
      </c>
      <c r="E2554" s="40">
        <f>(G2554+I2554+K2554)</f>
        <v>3612431</v>
      </c>
      <c r="F2554" s="40"/>
      <c r="G2554" s="40"/>
      <c r="H2554" s="40"/>
      <c r="I2554" s="40"/>
      <c r="J2554" s="40">
        <f>+J2553+K2553</f>
        <v>18062156</v>
      </c>
      <c r="K2554" s="40">
        <f>TRUNC(D2554*J2554)</f>
        <v>3612431</v>
      </c>
      <c r="L2554" s="23"/>
    </row>
    <row r="2555" spans="1:12">
      <c r="A2555" s="39" t="s">
        <v>718</v>
      </c>
      <c r="B2555" s="33"/>
      <c r="C2555" s="34"/>
      <c r="D2555" s="36"/>
      <c r="E2555" s="40">
        <f>SUM(E2551:E2554)</f>
        <v>21674587</v>
      </c>
      <c r="F2555" s="40"/>
      <c r="G2555" s="40">
        <f>SUM(G2551:G2554)</f>
        <v>8601027</v>
      </c>
      <c r="H2555" s="40"/>
      <c r="I2555" s="40"/>
      <c r="J2555" s="40"/>
      <c r="K2555" s="40">
        <f>SUM(K2551:K2554)</f>
        <v>13073560</v>
      </c>
      <c r="L2555" s="23"/>
    </row>
    <row r="2556" spans="1:12" ht="17.25" customHeight="1">
      <c r="A2556" s="39"/>
      <c r="B2556" s="30"/>
      <c r="C2556" s="23"/>
      <c r="D2556" s="32"/>
      <c r="E2556" s="38"/>
      <c r="F2556" s="38"/>
      <c r="G2556" s="38"/>
      <c r="H2556" s="53"/>
      <c r="I2556" s="38"/>
      <c r="J2556" s="38"/>
      <c r="K2556" s="38"/>
      <c r="L2556" s="23"/>
    </row>
    <row r="2557" spans="1:12" ht="17.25" customHeight="1">
      <c r="A2557" s="41" t="s">
        <v>1625</v>
      </c>
      <c r="B2557" s="37"/>
      <c r="C2557" s="23"/>
      <c r="D2557" s="23"/>
      <c r="E2557" s="42"/>
      <c r="F2557" s="54"/>
      <c r="G2557" s="42"/>
      <c r="H2557" s="54"/>
      <c r="I2557" s="42"/>
      <c r="J2557" s="54"/>
      <c r="K2557" s="42"/>
      <c r="L2557" s="28"/>
    </row>
    <row r="2558" spans="1:12">
      <c r="A2558" s="22" t="s">
        <v>686</v>
      </c>
      <c r="B2558" s="30"/>
      <c r="C2558" s="23" t="s">
        <v>685</v>
      </c>
      <c r="D2558" s="32">
        <v>2</v>
      </c>
      <c r="E2558" s="38">
        <f>+G2558+I2558+K2558</f>
        <v>892110</v>
      </c>
      <c r="F2558" s="38">
        <f>+인건비!$D$3</f>
        <v>446055</v>
      </c>
      <c r="G2558" s="38">
        <f>TRUNC(D2558*F2558)</f>
        <v>892110</v>
      </c>
      <c r="H2558" s="53"/>
      <c r="I2558" s="53"/>
      <c r="J2558" s="53"/>
      <c r="K2558" s="53"/>
      <c r="L2558" s="23"/>
    </row>
    <row r="2559" spans="1:12">
      <c r="A2559" s="22" t="s">
        <v>1161</v>
      </c>
      <c r="B2559" s="30"/>
      <c r="C2559" s="23" t="s">
        <v>685</v>
      </c>
      <c r="D2559" s="32">
        <v>4</v>
      </c>
      <c r="E2559" s="38">
        <f>+G2559+I2559+K2559</f>
        <v>1175196</v>
      </c>
      <c r="F2559" s="38">
        <f>+인건비!$D$5</f>
        <v>293799</v>
      </c>
      <c r="G2559" s="38">
        <f>TRUNC(D2559*F2559)</f>
        <v>1175196</v>
      </c>
      <c r="H2559" s="53"/>
      <c r="I2559" s="53"/>
      <c r="J2559" s="53"/>
      <c r="K2559" s="53"/>
      <c r="L2559" s="23"/>
    </row>
    <row r="2560" spans="1:12">
      <c r="A2560" s="22" t="s">
        <v>1154</v>
      </c>
      <c r="B2560" s="30"/>
      <c r="C2560" s="23" t="s">
        <v>685</v>
      </c>
      <c r="D2560" s="32">
        <v>10</v>
      </c>
      <c r="E2560" s="38">
        <f>+G2560+I2560+K2560</f>
        <v>2729150</v>
      </c>
      <c r="F2560" s="38">
        <f>+인건비!$D$6</f>
        <v>272915</v>
      </c>
      <c r="G2560" s="38">
        <f>TRUNC(D2560*F2560)</f>
        <v>2729150</v>
      </c>
      <c r="H2560" s="53"/>
      <c r="I2560" s="53"/>
      <c r="J2560" s="53"/>
      <c r="K2560" s="53"/>
      <c r="L2560" s="23"/>
    </row>
    <row r="2561" spans="1:12">
      <c r="A2561" s="22" t="s">
        <v>701</v>
      </c>
      <c r="B2561" s="23"/>
      <c r="C2561" s="23"/>
      <c r="D2561" s="32"/>
      <c r="E2561" s="38">
        <f>SUM(E2558:E2560)</f>
        <v>4796456</v>
      </c>
      <c r="F2561" s="38"/>
      <c r="G2561" s="38">
        <f>SUM(G2558:G2560)</f>
        <v>4796456</v>
      </c>
      <c r="H2561" s="38"/>
      <c r="I2561" s="38"/>
      <c r="J2561" s="38"/>
      <c r="K2561" s="38"/>
      <c r="L2561" s="29"/>
    </row>
    <row r="2562" spans="1:12">
      <c r="A2562" s="22"/>
      <c r="B2562" s="23"/>
      <c r="C2562" s="23"/>
      <c r="D2562" s="32"/>
      <c r="E2562" s="38"/>
      <c r="F2562" s="38"/>
      <c r="G2562" s="38"/>
      <c r="H2562" s="38"/>
      <c r="I2562" s="38"/>
      <c r="J2562" s="38"/>
      <c r="K2562" s="38"/>
      <c r="L2562" s="29"/>
    </row>
    <row r="2563" spans="1:12">
      <c r="A2563" s="39" t="s">
        <v>682</v>
      </c>
      <c r="B2563" s="33" t="s">
        <v>1164</v>
      </c>
      <c r="C2563" s="34"/>
      <c r="D2563" s="35">
        <f>+집계표!$G$2</f>
        <v>1.1000000000000001</v>
      </c>
      <c r="E2563" s="40">
        <f>(G2563+I2563+K2563)</f>
        <v>5276101</v>
      </c>
      <c r="F2563" s="40"/>
      <c r="G2563" s="40"/>
      <c r="H2563" s="40"/>
      <c r="I2563" s="40"/>
      <c r="J2563" s="40">
        <f>+G2561</f>
        <v>4796456</v>
      </c>
      <c r="K2563" s="40">
        <f>TRUNC(D2563*J2563)</f>
        <v>5276101</v>
      </c>
      <c r="L2563" s="23"/>
    </row>
    <row r="2564" spans="1:12">
      <c r="A2564" s="39" t="s">
        <v>670</v>
      </c>
      <c r="B2564" s="33" t="s">
        <v>425</v>
      </c>
      <c r="C2564" s="34"/>
      <c r="D2564" s="35">
        <f>+집계표!$H$2</f>
        <v>0.2</v>
      </c>
      <c r="E2564" s="40">
        <f>(G2564+I2564+K2564)</f>
        <v>2014511</v>
      </c>
      <c r="F2564" s="40"/>
      <c r="G2564" s="40"/>
      <c r="H2564" s="40"/>
      <c r="I2564" s="40"/>
      <c r="J2564" s="40">
        <f>+J2563+K2563</f>
        <v>10072557</v>
      </c>
      <c r="K2564" s="40">
        <f>TRUNC(D2564*J2564)</f>
        <v>2014511</v>
      </c>
      <c r="L2564" s="23"/>
    </row>
    <row r="2565" spans="1:12">
      <c r="A2565" s="39" t="s">
        <v>718</v>
      </c>
      <c r="B2565" s="33"/>
      <c r="C2565" s="34"/>
      <c r="D2565" s="36"/>
      <c r="E2565" s="40">
        <f>SUM(E2561:E2564)</f>
        <v>12087068</v>
      </c>
      <c r="F2565" s="40"/>
      <c r="G2565" s="40">
        <f>SUM(G2561:G2564)</f>
        <v>4796456</v>
      </c>
      <c r="H2565" s="40"/>
      <c r="I2565" s="40"/>
      <c r="J2565" s="40"/>
      <c r="K2565" s="40">
        <f>SUM(K2561:K2564)</f>
        <v>7290612</v>
      </c>
      <c r="L2565" s="23"/>
    </row>
    <row r="2566" spans="1:12" ht="17.25" customHeight="1">
      <c r="A2566" s="39"/>
      <c r="B2566" s="30"/>
      <c r="C2566" s="23"/>
      <c r="D2566" s="32"/>
      <c r="E2566" s="38"/>
      <c r="F2566" s="38"/>
      <c r="G2566" s="38"/>
      <c r="H2566" s="53"/>
      <c r="I2566" s="38"/>
      <c r="J2566" s="38"/>
      <c r="K2566" s="38"/>
      <c r="L2566" s="23"/>
    </row>
    <row r="2567" spans="1:12" ht="17.25" customHeight="1">
      <c r="A2567" s="41" t="s">
        <v>273</v>
      </c>
      <c r="B2567" s="37"/>
      <c r="C2567" s="23"/>
      <c r="D2567" s="23"/>
      <c r="E2567" s="42"/>
      <c r="F2567" s="54"/>
      <c r="G2567" s="42"/>
      <c r="H2567" s="54"/>
      <c r="I2567" s="42"/>
      <c r="J2567" s="54"/>
      <c r="K2567" s="42"/>
      <c r="L2567" s="28"/>
    </row>
    <row r="2568" spans="1:12">
      <c r="A2568" s="22" t="s">
        <v>686</v>
      </c>
      <c r="B2568" s="30"/>
      <c r="C2568" s="23" t="s">
        <v>685</v>
      </c>
      <c r="D2568" s="32">
        <v>1</v>
      </c>
      <c r="E2568" s="38">
        <f>+G2568+I2568+K2568</f>
        <v>446055</v>
      </c>
      <c r="F2568" s="38">
        <f>+인건비!$D$3</f>
        <v>446055</v>
      </c>
      <c r="G2568" s="38">
        <f>TRUNC(D2568*F2568)</f>
        <v>446055</v>
      </c>
      <c r="H2568" s="53"/>
      <c r="I2568" s="53"/>
      <c r="J2568" s="53"/>
      <c r="K2568" s="53"/>
      <c r="L2568" s="23"/>
    </row>
    <row r="2569" spans="1:12">
      <c r="A2569" s="22" t="s">
        <v>1161</v>
      </c>
      <c r="B2569" s="30"/>
      <c r="C2569" s="23" t="s">
        <v>685</v>
      </c>
      <c r="D2569" s="32">
        <v>3</v>
      </c>
      <c r="E2569" s="38">
        <f>+G2569+I2569+K2569</f>
        <v>881397</v>
      </c>
      <c r="F2569" s="38">
        <f>+인건비!$D$5</f>
        <v>293799</v>
      </c>
      <c r="G2569" s="38">
        <f>TRUNC(D2569*F2569)</f>
        <v>881397</v>
      </c>
      <c r="H2569" s="53"/>
      <c r="I2569" s="53"/>
      <c r="J2569" s="53"/>
      <c r="K2569" s="53"/>
      <c r="L2569" s="23"/>
    </row>
    <row r="2570" spans="1:12">
      <c r="A2570" s="22" t="s">
        <v>1154</v>
      </c>
      <c r="B2570" s="30"/>
      <c r="C2570" s="23" t="s">
        <v>685</v>
      </c>
      <c r="D2570" s="32">
        <v>8</v>
      </c>
      <c r="E2570" s="38">
        <f>+G2570+I2570+K2570</f>
        <v>2183320</v>
      </c>
      <c r="F2570" s="38">
        <f>+인건비!$D$6</f>
        <v>272915</v>
      </c>
      <c r="G2570" s="38">
        <f>TRUNC(D2570*F2570)</f>
        <v>2183320</v>
      </c>
      <c r="H2570" s="53"/>
      <c r="I2570" s="53"/>
      <c r="J2570" s="53"/>
      <c r="K2570" s="53"/>
      <c r="L2570" s="23"/>
    </row>
    <row r="2571" spans="1:12">
      <c r="A2571" s="22" t="s">
        <v>701</v>
      </c>
      <c r="B2571" s="23"/>
      <c r="C2571" s="23"/>
      <c r="D2571" s="32"/>
      <c r="E2571" s="38">
        <f>SUM(E2568:E2570)</f>
        <v>3510772</v>
      </c>
      <c r="F2571" s="38"/>
      <c r="G2571" s="38">
        <f>SUM(G2568:G2570)</f>
        <v>3510772</v>
      </c>
      <c r="H2571" s="38"/>
      <c r="I2571" s="38"/>
      <c r="J2571" s="38"/>
      <c r="K2571" s="38"/>
      <c r="L2571" s="29"/>
    </row>
    <row r="2572" spans="1:12">
      <c r="A2572" s="22"/>
      <c r="B2572" s="23"/>
      <c r="C2572" s="23"/>
      <c r="D2572" s="32"/>
      <c r="E2572" s="38"/>
      <c r="F2572" s="38"/>
      <c r="G2572" s="38"/>
      <c r="H2572" s="38"/>
      <c r="I2572" s="38"/>
      <c r="J2572" s="38"/>
      <c r="K2572" s="38"/>
      <c r="L2572" s="29"/>
    </row>
    <row r="2573" spans="1:12">
      <c r="A2573" s="39" t="s">
        <v>682</v>
      </c>
      <c r="B2573" s="33" t="s">
        <v>1164</v>
      </c>
      <c r="C2573" s="34"/>
      <c r="D2573" s="35">
        <f>+집계표!$G$2</f>
        <v>1.1000000000000001</v>
      </c>
      <c r="E2573" s="40">
        <f>(G2573+I2573+K2573)</f>
        <v>3861849</v>
      </c>
      <c r="F2573" s="40"/>
      <c r="G2573" s="40"/>
      <c r="H2573" s="40"/>
      <c r="I2573" s="40"/>
      <c r="J2573" s="40">
        <f>+G2571</f>
        <v>3510772</v>
      </c>
      <c r="K2573" s="40">
        <f>TRUNC(D2573*J2573)</f>
        <v>3861849</v>
      </c>
      <c r="L2573" s="23"/>
    </row>
    <row r="2574" spans="1:12">
      <c r="A2574" s="39" t="s">
        <v>670</v>
      </c>
      <c r="B2574" s="33" t="s">
        <v>425</v>
      </c>
      <c r="C2574" s="34"/>
      <c r="D2574" s="35">
        <f>+집계표!$H$2</f>
        <v>0.2</v>
      </c>
      <c r="E2574" s="40">
        <f>(G2574+I2574+K2574)</f>
        <v>1474524</v>
      </c>
      <c r="F2574" s="40"/>
      <c r="G2574" s="40"/>
      <c r="H2574" s="40"/>
      <c r="I2574" s="40"/>
      <c r="J2574" s="40">
        <f>+J2573+K2573</f>
        <v>7372621</v>
      </c>
      <c r="K2574" s="40">
        <f>TRUNC(D2574*J2574)</f>
        <v>1474524</v>
      </c>
      <c r="L2574" s="23"/>
    </row>
    <row r="2575" spans="1:12">
      <c r="A2575" s="39" t="s">
        <v>718</v>
      </c>
      <c r="B2575" s="33"/>
      <c r="C2575" s="34"/>
      <c r="D2575" s="36"/>
      <c r="E2575" s="40">
        <f>SUM(E2571:E2574)</f>
        <v>8847145</v>
      </c>
      <c r="F2575" s="40"/>
      <c r="G2575" s="40">
        <f>SUM(G2571:G2574)</f>
        <v>3510772</v>
      </c>
      <c r="H2575" s="40"/>
      <c r="I2575" s="40"/>
      <c r="J2575" s="40"/>
      <c r="K2575" s="40">
        <f>SUM(K2571:K2574)</f>
        <v>5336373</v>
      </c>
      <c r="L2575" s="23"/>
    </row>
    <row r="2576" spans="1:12" ht="17.25" customHeight="1">
      <c r="A2576" s="39"/>
      <c r="B2576" s="30"/>
      <c r="C2576" s="23"/>
      <c r="D2576" s="32"/>
      <c r="E2576" s="38"/>
      <c r="F2576" s="38"/>
      <c r="G2576" s="38"/>
      <c r="H2576" s="53"/>
      <c r="I2576" s="38"/>
      <c r="J2576" s="38"/>
      <c r="K2576" s="38"/>
      <c r="L2576" s="23"/>
    </row>
    <row r="2577" spans="1:12" ht="17.25" customHeight="1">
      <c r="A2577" s="41" t="s">
        <v>276</v>
      </c>
      <c r="B2577" s="37"/>
      <c r="C2577" s="23"/>
      <c r="D2577" s="23"/>
      <c r="E2577" s="42"/>
      <c r="F2577" s="54"/>
      <c r="G2577" s="42"/>
      <c r="H2577" s="54"/>
      <c r="I2577" s="42"/>
      <c r="J2577" s="54"/>
      <c r="K2577" s="42"/>
      <c r="L2577" s="28"/>
    </row>
    <row r="2578" spans="1:12">
      <c r="A2578" s="22" t="s">
        <v>686</v>
      </c>
      <c r="B2578" s="30"/>
      <c r="C2578" s="23" t="s">
        <v>685</v>
      </c>
      <c r="D2578" s="32">
        <v>3</v>
      </c>
      <c r="E2578" s="38">
        <f>+G2578+I2578+K2578</f>
        <v>1338165</v>
      </c>
      <c r="F2578" s="38">
        <f>+인건비!$D$3</f>
        <v>446055</v>
      </c>
      <c r="G2578" s="38">
        <f>TRUNC(D2578*F2578)</f>
        <v>1338165</v>
      </c>
      <c r="H2578" s="53"/>
      <c r="I2578" s="53"/>
      <c r="J2578" s="53"/>
      <c r="K2578" s="53"/>
      <c r="L2578" s="23"/>
    </row>
    <row r="2579" spans="1:12">
      <c r="A2579" s="22" t="s">
        <v>1161</v>
      </c>
      <c r="B2579" s="30"/>
      <c r="C2579" s="23" t="s">
        <v>685</v>
      </c>
      <c r="D2579" s="32">
        <v>8</v>
      </c>
      <c r="E2579" s="38">
        <f>+G2579+I2579+K2579</f>
        <v>2350392</v>
      </c>
      <c r="F2579" s="38">
        <f>+인건비!$D$5</f>
        <v>293799</v>
      </c>
      <c r="G2579" s="38">
        <f>TRUNC(D2579*F2579)</f>
        <v>2350392</v>
      </c>
      <c r="H2579" s="53"/>
      <c r="I2579" s="53"/>
      <c r="J2579" s="53"/>
      <c r="K2579" s="53"/>
      <c r="L2579" s="23"/>
    </row>
    <row r="2580" spans="1:12">
      <c r="A2580" s="22" t="s">
        <v>1154</v>
      </c>
      <c r="B2580" s="30"/>
      <c r="C2580" s="23" t="s">
        <v>685</v>
      </c>
      <c r="D2580" s="32">
        <v>20</v>
      </c>
      <c r="E2580" s="38">
        <f>+G2580+I2580+K2580</f>
        <v>5458300</v>
      </c>
      <c r="F2580" s="38">
        <f>+인건비!$D$6</f>
        <v>272915</v>
      </c>
      <c r="G2580" s="38">
        <f>TRUNC(D2580*F2580)</f>
        <v>5458300</v>
      </c>
      <c r="H2580" s="53"/>
      <c r="I2580" s="53"/>
      <c r="J2580" s="53"/>
      <c r="K2580" s="53"/>
      <c r="L2580" s="23"/>
    </row>
    <row r="2581" spans="1:12">
      <c r="A2581" s="22" t="s">
        <v>701</v>
      </c>
      <c r="B2581" s="23"/>
      <c r="C2581" s="23"/>
      <c r="D2581" s="32"/>
      <c r="E2581" s="38">
        <f>SUM(E2578:E2580)</f>
        <v>9146857</v>
      </c>
      <c r="F2581" s="38"/>
      <c r="G2581" s="38">
        <f>SUM(G2578:G2580)</f>
        <v>9146857</v>
      </c>
      <c r="H2581" s="38"/>
      <c r="I2581" s="38"/>
      <c r="J2581" s="38"/>
      <c r="K2581" s="38"/>
      <c r="L2581" s="29"/>
    </row>
    <row r="2582" spans="1:12">
      <c r="A2582" s="22"/>
      <c r="B2582" s="23"/>
      <c r="C2582" s="23"/>
      <c r="D2582" s="32"/>
      <c r="E2582" s="38"/>
      <c r="F2582" s="38"/>
      <c r="G2582" s="38"/>
      <c r="H2582" s="38"/>
      <c r="I2582" s="38"/>
      <c r="J2582" s="38"/>
      <c r="K2582" s="38"/>
      <c r="L2582" s="29"/>
    </row>
    <row r="2583" spans="1:12">
      <c r="A2583" s="39" t="s">
        <v>682</v>
      </c>
      <c r="B2583" s="33" t="s">
        <v>1164</v>
      </c>
      <c r="C2583" s="34"/>
      <c r="D2583" s="35">
        <f>+집계표!$G$2</f>
        <v>1.1000000000000001</v>
      </c>
      <c r="E2583" s="40">
        <f>(G2583+I2583+K2583)</f>
        <v>10061542</v>
      </c>
      <c r="F2583" s="40"/>
      <c r="G2583" s="40"/>
      <c r="H2583" s="40"/>
      <c r="I2583" s="40"/>
      <c r="J2583" s="40">
        <f>+G2581</f>
        <v>9146857</v>
      </c>
      <c r="K2583" s="40">
        <f>TRUNC(D2583*J2583)</f>
        <v>10061542</v>
      </c>
      <c r="L2583" s="23"/>
    </row>
    <row r="2584" spans="1:12">
      <c r="A2584" s="39" t="s">
        <v>670</v>
      </c>
      <c r="B2584" s="33" t="s">
        <v>425</v>
      </c>
      <c r="C2584" s="34"/>
      <c r="D2584" s="35">
        <f>+집계표!$H$2</f>
        <v>0.2</v>
      </c>
      <c r="E2584" s="40">
        <f>(G2584+I2584+K2584)</f>
        <v>3841679</v>
      </c>
      <c r="F2584" s="40"/>
      <c r="G2584" s="40"/>
      <c r="H2584" s="40"/>
      <c r="I2584" s="40"/>
      <c r="J2584" s="40">
        <f>+J2583+K2583</f>
        <v>19208399</v>
      </c>
      <c r="K2584" s="40">
        <f>TRUNC(D2584*J2584)</f>
        <v>3841679</v>
      </c>
      <c r="L2584" s="23"/>
    </row>
    <row r="2585" spans="1:12">
      <c r="A2585" s="39" t="s">
        <v>718</v>
      </c>
      <c r="B2585" s="33"/>
      <c r="C2585" s="34"/>
      <c r="D2585" s="36"/>
      <c r="E2585" s="40">
        <f>SUM(E2581:E2584)</f>
        <v>23050078</v>
      </c>
      <c r="F2585" s="40"/>
      <c r="G2585" s="40">
        <f>SUM(G2581:G2584)</f>
        <v>9146857</v>
      </c>
      <c r="H2585" s="40"/>
      <c r="I2585" s="40"/>
      <c r="J2585" s="40"/>
      <c r="K2585" s="40">
        <f>SUM(K2581:K2584)</f>
        <v>13903221</v>
      </c>
      <c r="L2585" s="23"/>
    </row>
    <row r="2586" spans="1:12" ht="17.25" customHeight="1">
      <c r="A2586" s="39"/>
      <c r="B2586" s="30"/>
      <c r="C2586" s="23"/>
      <c r="D2586" s="32"/>
      <c r="E2586" s="38"/>
      <c r="F2586" s="38"/>
      <c r="G2586" s="38"/>
      <c r="H2586" s="53"/>
      <c r="I2586" s="38"/>
      <c r="J2586" s="38"/>
      <c r="K2586" s="38"/>
      <c r="L2586" s="23"/>
    </row>
    <row r="2587" spans="1:12">
      <c r="A2587" s="52" t="s">
        <v>862</v>
      </c>
      <c r="B2587" s="37"/>
      <c r="C2587" s="23"/>
      <c r="D2587" s="23"/>
      <c r="E2587" s="38"/>
      <c r="F2587" s="53"/>
      <c r="G2587" s="38" t="s">
        <v>662</v>
      </c>
      <c r="H2587" s="53"/>
      <c r="I2587" s="38"/>
      <c r="J2587" s="53"/>
      <c r="K2587" s="38" t="s">
        <v>662</v>
      </c>
      <c r="L2587" s="26"/>
    </row>
    <row r="2588" spans="1:12" ht="17.25" customHeight="1">
      <c r="A2588" s="41" t="s">
        <v>2180</v>
      </c>
      <c r="B2588" s="37"/>
      <c r="C2588" s="23"/>
      <c r="D2588" s="23"/>
      <c r="E2588" s="42"/>
      <c r="F2588" s="54"/>
      <c r="G2588" s="42"/>
      <c r="H2588" s="54"/>
      <c r="I2588" s="42"/>
      <c r="J2588" s="54"/>
      <c r="K2588" s="42"/>
      <c r="L2588" s="28"/>
    </row>
    <row r="2589" spans="1:12" ht="17.25" customHeight="1">
      <c r="A2589" s="55" t="s">
        <v>2183</v>
      </c>
      <c r="B2589" s="37"/>
      <c r="C2589" s="23"/>
      <c r="D2589" s="23"/>
      <c r="E2589" s="42"/>
      <c r="F2589" s="54"/>
      <c r="G2589" s="42"/>
      <c r="H2589" s="54"/>
      <c r="I2589" s="42"/>
      <c r="J2589" s="54"/>
      <c r="K2589" s="42"/>
      <c r="L2589" s="28"/>
    </row>
    <row r="2590" spans="1:12">
      <c r="A2590" s="22" t="s">
        <v>686</v>
      </c>
      <c r="B2590" s="30"/>
      <c r="C2590" s="23" t="s">
        <v>685</v>
      </c>
      <c r="D2590" s="32">
        <v>2</v>
      </c>
      <c r="E2590" s="38">
        <f>+G2590+I2590+K2590</f>
        <v>892110</v>
      </c>
      <c r="F2590" s="38">
        <f>+인건비!$D$3</f>
        <v>446055</v>
      </c>
      <c r="G2590" s="38">
        <f>TRUNC(D2590*F2590)</f>
        <v>892110</v>
      </c>
      <c r="H2590" s="53"/>
      <c r="I2590" s="53"/>
      <c r="J2590" s="53"/>
      <c r="K2590" s="53"/>
      <c r="L2590" s="23"/>
    </row>
    <row r="2591" spans="1:12">
      <c r="A2591" s="22" t="s">
        <v>1172</v>
      </c>
      <c r="B2591" s="30"/>
      <c r="C2591" s="23" t="s">
        <v>685</v>
      </c>
      <c r="D2591" s="32">
        <v>3</v>
      </c>
      <c r="E2591" s="38">
        <f>+G2591+I2591+K2591</f>
        <v>1040565</v>
      </c>
      <c r="F2591" s="38">
        <f>+인건비!$D$4</f>
        <v>346855</v>
      </c>
      <c r="G2591" s="38">
        <f>TRUNC(D2591*F2591)</f>
        <v>1040565</v>
      </c>
      <c r="H2591" s="53"/>
      <c r="I2591" s="53"/>
      <c r="J2591" s="53"/>
      <c r="K2591" s="53"/>
      <c r="L2591" s="23"/>
    </row>
    <row r="2592" spans="1:12">
      <c r="A2592" s="22" t="s">
        <v>1161</v>
      </c>
      <c r="B2592" s="30"/>
      <c r="C2592" s="23" t="s">
        <v>685</v>
      </c>
      <c r="D2592" s="32">
        <v>5</v>
      </c>
      <c r="E2592" s="38">
        <f>+G2592+I2592+K2592</f>
        <v>1468995</v>
      </c>
      <c r="F2592" s="38">
        <f>+인건비!$D$5</f>
        <v>293799</v>
      </c>
      <c r="G2592" s="38">
        <f>TRUNC(D2592*F2592)</f>
        <v>1468995</v>
      </c>
      <c r="H2592" s="53"/>
      <c r="I2592" s="53"/>
      <c r="J2592" s="53"/>
      <c r="K2592" s="53"/>
      <c r="L2592" s="23"/>
    </row>
    <row r="2593" spans="1:12">
      <c r="A2593" s="22" t="s">
        <v>1154</v>
      </c>
      <c r="B2593" s="30"/>
      <c r="C2593" s="23" t="s">
        <v>685</v>
      </c>
      <c r="D2593" s="32">
        <v>6</v>
      </c>
      <c r="E2593" s="38">
        <f>+G2593+I2593+K2593</f>
        <v>1637490</v>
      </c>
      <c r="F2593" s="38">
        <f>+인건비!$D$6</f>
        <v>272915</v>
      </c>
      <c r="G2593" s="38">
        <f>TRUNC(D2593*F2593)</f>
        <v>1637490</v>
      </c>
      <c r="H2593" s="53"/>
      <c r="I2593" s="53"/>
      <c r="J2593" s="53"/>
      <c r="K2593" s="53"/>
      <c r="L2593" s="23"/>
    </row>
    <row r="2594" spans="1:12">
      <c r="A2594" s="22" t="s">
        <v>1163</v>
      </c>
      <c r="B2594" s="30"/>
      <c r="C2594" s="23" t="s">
        <v>685</v>
      </c>
      <c r="D2594" s="32">
        <v>9</v>
      </c>
      <c r="E2594" s="38">
        <f>+G2594+I2594+K2594</f>
        <v>1921464</v>
      </c>
      <c r="F2594" s="38">
        <f>+인건비!$D$7</f>
        <v>213496</v>
      </c>
      <c r="G2594" s="38">
        <f>TRUNC(D2594*F2594)</f>
        <v>1921464</v>
      </c>
      <c r="H2594" s="53"/>
      <c r="I2594" s="53"/>
      <c r="J2594" s="53"/>
      <c r="K2594" s="53"/>
      <c r="L2594" s="23"/>
    </row>
    <row r="2595" spans="1:12">
      <c r="A2595" s="22" t="s">
        <v>701</v>
      </c>
      <c r="B2595" s="23"/>
      <c r="C2595" s="23"/>
      <c r="D2595" s="32"/>
      <c r="E2595" s="38">
        <f>SUM(E2590:E2594)</f>
        <v>6960624</v>
      </c>
      <c r="F2595" s="38"/>
      <c r="G2595" s="38">
        <f>SUM(G2590:G2594)</f>
        <v>6960624</v>
      </c>
      <c r="H2595" s="38"/>
      <c r="I2595" s="38"/>
      <c r="J2595" s="38"/>
      <c r="K2595" s="38"/>
      <c r="L2595" s="29"/>
    </row>
    <row r="2596" spans="1:12">
      <c r="A2596" s="22"/>
      <c r="B2596" s="23"/>
      <c r="C2596" s="23"/>
      <c r="D2596" s="32"/>
      <c r="E2596" s="38"/>
      <c r="F2596" s="38"/>
      <c r="G2596" s="38"/>
      <c r="H2596" s="38"/>
      <c r="I2596" s="38"/>
      <c r="J2596" s="38"/>
      <c r="K2596" s="38"/>
      <c r="L2596" s="29"/>
    </row>
    <row r="2597" spans="1:12">
      <c r="A2597" s="39" t="s">
        <v>682</v>
      </c>
      <c r="B2597" s="33" t="s">
        <v>1164</v>
      </c>
      <c r="C2597" s="34"/>
      <c r="D2597" s="35">
        <f>+집계표!$G$2</f>
        <v>1.1000000000000001</v>
      </c>
      <c r="E2597" s="40">
        <f>(G2597+I2597+K2597)</f>
        <v>7656686</v>
      </c>
      <c r="F2597" s="40"/>
      <c r="G2597" s="40"/>
      <c r="H2597" s="40"/>
      <c r="I2597" s="40"/>
      <c r="J2597" s="40">
        <f>+G2595</f>
        <v>6960624</v>
      </c>
      <c r="K2597" s="40">
        <f>TRUNC(D2597*J2597)</f>
        <v>7656686</v>
      </c>
      <c r="L2597" s="23"/>
    </row>
    <row r="2598" spans="1:12">
      <c r="A2598" s="39" t="s">
        <v>670</v>
      </c>
      <c r="B2598" s="33" t="s">
        <v>425</v>
      </c>
      <c r="C2598" s="34"/>
      <c r="D2598" s="35">
        <f>+집계표!$H$2</f>
        <v>0.2</v>
      </c>
      <c r="E2598" s="40">
        <f>(G2598+I2598+K2598)</f>
        <v>2923462</v>
      </c>
      <c r="F2598" s="40"/>
      <c r="G2598" s="40"/>
      <c r="H2598" s="40"/>
      <c r="I2598" s="40"/>
      <c r="J2598" s="40">
        <f>+J2597+K2597</f>
        <v>14617310</v>
      </c>
      <c r="K2598" s="40">
        <f>TRUNC(D2598*J2598)</f>
        <v>2923462</v>
      </c>
      <c r="L2598" s="23"/>
    </row>
    <row r="2599" spans="1:12">
      <c r="A2599" s="39" t="s">
        <v>718</v>
      </c>
      <c r="B2599" s="33"/>
      <c r="C2599" s="34"/>
      <c r="D2599" s="36"/>
      <c r="E2599" s="40">
        <f>SUM(E2595:E2598)</f>
        <v>17540772</v>
      </c>
      <c r="F2599" s="40"/>
      <c r="G2599" s="40">
        <f>SUM(G2595:G2598)</f>
        <v>6960624</v>
      </c>
      <c r="H2599" s="40"/>
      <c r="I2599" s="40"/>
      <c r="J2599" s="40"/>
      <c r="K2599" s="40">
        <f>SUM(K2595:K2598)</f>
        <v>10580148</v>
      </c>
      <c r="L2599" s="23"/>
    </row>
    <row r="2600" spans="1:12" ht="17.25" customHeight="1">
      <c r="A2600" s="39"/>
      <c r="B2600" s="30"/>
      <c r="C2600" s="23"/>
      <c r="D2600" s="32"/>
      <c r="E2600" s="38"/>
      <c r="F2600" s="38"/>
      <c r="G2600" s="38"/>
      <c r="H2600" s="53"/>
      <c r="I2600" s="38"/>
      <c r="J2600" s="38"/>
      <c r="K2600" s="38"/>
      <c r="L2600" s="23"/>
    </row>
    <row r="2601" spans="1:12" ht="17.25" customHeight="1">
      <c r="A2601" s="41" t="s">
        <v>311</v>
      </c>
      <c r="B2601" s="37"/>
      <c r="C2601" s="23"/>
      <c r="D2601" s="23"/>
      <c r="E2601" s="42"/>
      <c r="F2601" s="54"/>
      <c r="G2601" s="42"/>
      <c r="H2601" s="54"/>
      <c r="I2601" s="42"/>
      <c r="J2601" s="54"/>
      <c r="K2601" s="42"/>
      <c r="L2601" s="28"/>
    </row>
    <row r="2602" spans="1:12" ht="17.25" customHeight="1">
      <c r="A2602" s="55" t="s">
        <v>2181</v>
      </c>
      <c r="B2602" s="37"/>
      <c r="C2602" s="23"/>
      <c r="D2602" s="23"/>
      <c r="E2602" s="42"/>
      <c r="F2602" s="54"/>
      <c r="G2602" s="42"/>
      <c r="H2602" s="54"/>
      <c r="I2602" s="42"/>
      <c r="J2602" s="54"/>
      <c r="K2602" s="42"/>
      <c r="L2602" s="28"/>
    </row>
    <row r="2603" spans="1:12">
      <c r="A2603" s="22" t="s">
        <v>686</v>
      </c>
      <c r="B2603" s="30"/>
      <c r="C2603" s="23" t="s">
        <v>685</v>
      </c>
      <c r="D2603" s="32">
        <v>2</v>
      </c>
      <c r="E2603" s="38">
        <f>+G2603+I2603+K2603</f>
        <v>892110</v>
      </c>
      <c r="F2603" s="38">
        <f>+인건비!$D$3</f>
        <v>446055</v>
      </c>
      <c r="G2603" s="38">
        <f>TRUNC(D2603*F2603)</f>
        <v>892110</v>
      </c>
      <c r="H2603" s="53"/>
      <c r="I2603" s="53"/>
      <c r="J2603" s="53"/>
      <c r="K2603" s="53"/>
      <c r="L2603" s="23"/>
    </row>
    <row r="2604" spans="1:12">
      <c r="A2604" s="22" t="s">
        <v>1172</v>
      </c>
      <c r="B2604" s="30"/>
      <c r="C2604" s="23" t="s">
        <v>685</v>
      </c>
      <c r="D2604" s="32">
        <v>2</v>
      </c>
      <c r="E2604" s="38">
        <f>+G2604+I2604+K2604</f>
        <v>693710</v>
      </c>
      <c r="F2604" s="38">
        <f>+인건비!$D$4</f>
        <v>346855</v>
      </c>
      <c r="G2604" s="38">
        <f>TRUNC(D2604*F2604)</f>
        <v>693710</v>
      </c>
      <c r="H2604" s="53"/>
      <c r="I2604" s="53"/>
      <c r="J2604" s="53"/>
      <c r="K2604" s="53"/>
      <c r="L2604" s="23"/>
    </row>
    <row r="2605" spans="1:12">
      <c r="A2605" s="22" t="s">
        <v>1161</v>
      </c>
      <c r="B2605" s="30"/>
      <c r="C2605" s="23" t="s">
        <v>685</v>
      </c>
      <c r="D2605" s="32">
        <v>4</v>
      </c>
      <c r="E2605" s="38">
        <f>+G2605+I2605+K2605</f>
        <v>1175196</v>
      </c>
      <c r="F2605" s="38">
        <f>+인건비!$D$5</f>
        <v>293799</v>
      </c>
      <c r="G2605" s="38">
        <f>TRUNC(D2605*F2605)</f>
        <v>1175196</v>
      </c>
      <c r="H2605" s="53"/>
      <c r="I2605" s="53"/>
      <c r="J2605" s="53"/>
      <c r="K2605" s="53"/>
      <c r="L2605" s="23"/>
    </row>
    <row r="2606" spans="1:12">
      <c r="A2606" s="22" t="s">
        <v>1154</v>
      </c>
      <c r="B2606" s="30"/>
      <c r="C2606" s="23" t="s">
        <v>685</v>
      </c>
      <c r="D2606" s="32">
        <v>6</v>
      </c>
      <c r="E2606" s="38">
        <f>+G2606+I2606+K2606</f>
        <v>1637490</v>
      </c>
      <c r="F2606" s="38">
        <f>+인건비!$D$6</f>
        <v>272915</v>
      </c>
      <c r="G2606" s="38">
        <f>TRUNC(D2606*F2606)</f>
        <v>1637490</v>
      </c>
      <c r="H2606" s="53"/>
      <c r="I2606" s="53"/>
      <c r="J2606" s="53"/>
      <c r="K2606" s="53"/>
      <c r="L2606" s="23"/>
    </row>
    <row r="2607" spans="1:12">
      <c r="A2607" s="22" t="s">
        <v>1163</v>
      </c>
      <c r="B2607" s="30"/>
      <c r="C2607" s="23" t="s">
        <v>685</v>
      </c>
      <c r="D2607" s="32">
        <v>8</v>
      </c>
      <c r="E2607" s="38">
        <f>+G2607+I2607+K2607</f>
        <v>1707968</v>
      </c>
      <c r="F2607" s="38">
        <f>+인건비!$D$7</f>
        <v>213496</v>
      </c>
      <c r="G2607" s="38">
        <f>TRUNC(D2607*F2607)</f>
        <v>1707968</v>
      </c>
      <c r="H2607" s="53"/>
      <c r="I2607" s="53"/>
      <c r="J2607" s="53"/>
      <c r="K2607" s="53"/>
      <c r="L2607" s="23"/>
    </row>
    <row r="2608" spans="1:12">
      <c r="A2608" s="22" t="s">
        <v>701</v>
      </c>
      <c r="B2608" s="23"/>
      <c r="C2608" s="23"/>
      <c r="D2608" s="32"/>
      <c r="E2608" s="38">
        <f>SUM(E2603:E2607)</f>
        <v>6106474</v>
      </c>
      <c r="F2608" s="38"/>
      <c r="G2608" s="38">
        <f>SUM(G2603:G2607)</f>
        <v>6106474</v>
      </c>
      <c r="H2608" s="38"/>
      <c r="I2608" s="38"/>
      <c r="J2608" s="38"/>
      <c r="K2608" s="38"/>
      <c r="L2608" s="29"/>
    </row>
    <row r="2609" spans="1:12">
      <c r="A2609" s="22"/>
      <c r="B2609" s="23"/>
      <c r="C2609" s="23"/>
      <c r="D2609" s="32"/>
      <c r="E2609" s="38"/>
      <c r="F2609" s="38"/>
      <c r="G2609" s="38"/>
      <c r="H2609" s="38"/>
      <c r="I2609" s="38"/>
      <c r="J2609" s="38"/>
      <c r="K2609" s="38"/>
      <c r="L2609" s="29"/>
    </row>
    <row r="2610" spans="1:12">
      <c r="A2610" s="39" t="s">
        <v>682</v>
      </c>
      <c r="B2610" s="33" t="s">
        <v>1164</v>
      </c>
      <c r="C2610" s="34"/>
      <c r="D2610" s="35">
        <f>+집계표!$G$2</f>
        <v>1.1000000000000001</v>
      </c>
      <c r="E2610" s="40">
        <f>(G2610+I2610+K2610)</f>
        <v>6717121</v>
      </c>
      <c r="F2610" s="40"/>
      <c r="G2610" s="40"/>
      <c r="H2610" s="40"/>
      <c r="I2610" s="40"/>
      <c r="J2610" s="40">
        <f>+G2608</f>
        <v>6106474</v>
      </c>
      <c r="K2610" s="40">
        <f>TRUNC(D2610*J2610)</f>
        <v>6717121</v>
      </c>
      <c r="L2610" s="23"/>
    </row>
    <row r="2611" spans="1:12">
      <c r="A2611" s="39" t="s">
        <v>670</v>
      </c>
      <c r="B2611" s="33" t="s">
        <v>425</v>
      </c>
      <c r="C2611" s="34"/>
      <c r="D2611" s="35">
        <f>+집계표!$H$2</f>
        <v>0.2</v>
      </c>
      <c r="E2611" s="40">
        <f>(G2611+I2611+K2611)</f>
        <v>2564719</v>
      </c>
      <c r="F2611" s="40"/>
      <c r="G2611" s="40"/>
      <c r="H2611" s="40"/>
      <c r="I2611" s="40"/>
      <c r="J2611" s="40">
        <f>+J2610+K2610</f>
        <v>12823595</v>
      </c>
      <c r="K2611" s="40">
        <f>TRUNC(D2611*J2611)</f>
        <v>2564719</v>
      </c>
      <c r="L2611" s="23"/>
    </row>
    <row r="2612" spans="1:12">
      <c r="A2612" s="39" t="s">
        <v>718</v>
      </c>
      <c r="B2612" s="33"/>
      <c r="C2612" s="34"/>
      <c r="D2612" s="36"/>
      <c r="E2612" s="40">
        <f>SUM(E2608:E2611)</f>
        <v>15388314</v>
      </c>
      <c r="F2612" s="40"/>
      <c r="G2612" s="40">
        <f>SUM(G2608:G2611)</f>
        <v>6106474</v>
      </c>
      <c r="H2612" s="40"/>
      <c r="I2612" s="40"/>
      <c r="J2612" s="40"/>
      <c r="K2612" s="40">
        <f>SUM(K2608:K2611)</f>
        <v>9281840</v>
      </c>
      <c r="L2612" s="23"/>
    </row>
    <row r="2613" spans="1:12" ht="17.25" customHeight="1">
      <c r="A2613" s="39"/>
      <c r="B2613" s="30"/>
      <c r="C2613" s="23"/>
      <c r="D2613" s="32"/>
      <c r="E2613" s="38"/>
      <c r="F2613" s="38"/>
      <c r="G2613" s="38"/>
      <c r="H2613" s="53"/>
      <c r="I2613" s="38"/>
      <c r="J2613" s="38"/>
      <c r="K2613" s="38"/>
      <c r="L2613" s="23"/>
    </row>
    <row r="2614" spans="1:12" ht="17.25" customHeight="1">
      <c r="A2614" s="41" t="s">
        <v>1058</v>
      </c>
      <c r="B2614" s="37"/>
      <c r="C2614" s="23"/>
      <c r="D2614" s="23"/>
      <c r="E2614" s="42"/>
      <c r="F2614" s="54"/>
      <c r="G2614" s="42"/>
      <c r="H2614" s="54"/>
      <c r="I2614" s="42"/>
      <c r="J2614" s="54"/>
      <c r="K2614" s="42"/>
      <c r="L2614" s="28"/>
    </row>
    <row r="2615" spans="1:12" ht="17.25" customHeight="1">
      <c r="A2615" s="55" t="s">
        <v>121</v>
      </c>
      <c r="B2615" s="37"/>
      <c r="C2615" s="23"/>
      <c r="D2615" s="23"/>
      <c r="E2615" s="42"/>
      <c r="F2615" s="54"/>
      <c r="G2615" s="42"/>
      <c r="H2615" s="54"/>
      <c r="I2615" s="42"/>
      <c r="J2615" s="54"/>
      <c r="K2615" s="42"/>
      <c r="L2615" s="28"/>
    </row>
    <row r="2616" spans="1:12">
      <c r="A2616" s="22" t="s">
        <v>686</v>
      </c>
      <c r="B2616" s="30"/>
      <c r="C2616" s="23" t="s">
        <v>685</v>
      </c>
      <c r="D2616" s="32">
        <v>3</v>
      </c>
      <c r="E2616" s="38">
        <f>+G2616+I2616+K2616</f>
        <v>1338165</v>
      </c>
      <c r="F2616" s="38">
        <f>+인건비!$D$3</f>
        <v>446055</v>
      </c>
      <c r="G2616" s="38">
        <f>TRUNC(D2616*F2616)</f>
        <v>1338165</v>
      </c>
      <c r="H2616" s="53"/>
      <c r="I2616" s="53"/>
      <c r="J2616" s="53"/>
      <c r="K2616" s="53"/>
      <c r="L2616" s="23"/>
    </row>
    <row r="2617" spans="1:12">
      <c r="A2617" s="22" t="s">
        <v>1172</v>
      </c>
      <c r="B2617" s="30"/>
      <c r="C2617" s="23" t="s">
        <v>685</v>
      </c>
      <c r="D2617" s="32">
        <v>4</v>
      </c>
      <c r="E2617" s="38">
        <f>+G2617+I2617+K2617</f>
        <v>1387420</v>
      </c>
      <c r="F2617" s="38">
        <f>+인건비!$D$4</f>
        <v>346855</v>
      </c>
      <c r="G2617" s="38">
        <f>TRUNC(D2617*F2617)</f>
        <v>1387420</v>
      </c>
      <c r="H2617" s="53"/>
      <c r="I2617" s="53"/>
      <c r="J2617" s="53"/>
      <c r="K2617" s="53"/>
      <c r="L2617" s="23"/>
    </row>
    <row r="2618" spans="1:12">
      <c r="A2618" s="22" t="s">
        <v>1161</v>
      </c>
      <c r="B2618" s="30"/>
      <c r="C2618" s="23" t="s">
        <v>685</v>
      </c>
      <c r="D2618" s="32">
        <v>7</v>
      </c>
      <c r="E2618" s="38">
        <f>+G2618+I2618+K2618</f>
        <v>2056593</v>
      </c>
      <c r="F2618" s="38">
        <f>+인건비!$D$5</f>
        <v>293799</v>
      </c>
      <c r="G2618" s="38">
        <f>TRUNC(D2618*F2618)</f>
        <v>2056593</v>
      </c>
      <c r="H2618" s="53"/>
      <c r="I2618" s="53"/>
      <c r="J2618" s="53"/>
      <c r="K2618" s="53"/>
      <c r="L2618" s="23"/>
    </row>
    <row r="2619" spans="1:12">
      <c r="A2619" s="22" t="s">
        <v>1154</v>
      </c>
      <c r="B2619" s="30"/>
      <c r="C2619" s="23" t="s">
        <v>685</v>
      </c>
      <c r="D2619" s="32">
        <v>10</v>
      </c>
      <c r="E2619" s="38">
        <f>+G2619+I2619+K2619</f>
        <v>2729150</v>
      </c>
      <c r="F2619" s="38">
        <f>+인건비!$D$6</f>
        <v>272915</v>
      </c>
      <c r="G2619" s="38">
        <f>TRUNC(D2619*F2619)</f>
        <v>2729150</v>
      </c>
      <c r="H2619" s="53"/>
      <c r="I2619" s="53"/>
      <c r="J2619" s="53"/>
      <c r="K2619" s="53"/>
      <c r="L2619" s="23"/>
    </row>
    <row r="2620" spans="1:12">
      <c r="A2620" s="22" t="s">
        <v>1163</v>
      </c>
      <c r="B2620" s="30"/>
      <c r="C2620" s="23" t="s">
        <v>685</v>
      </c>
      <c r="D2620" s="32">
        <v>12</v>
      </c>
      <c r="E2620" s="38">
        <f>+G2620+I2620+K2620</f>
        <v>2561952</v>
      </c>
      <c r="F2620" s="38">
        <f>+인건비!$D$7</f>
        <v>213496</v>
      </c>
      <c r="G2620" s="38">
        <f>TRUNC(D2620*F2620)</f>
        <v>2561952</v>
      </c>
      <c r="H2620" s="53"/>
      <c r="I2620" s="53"/>
      <c r="J2620" s="53"/>
      <c r="K2620" s="53"/>
      <c r="L2620" s="23"/>
    </row>
    <row r="2621" spans="1:12">
      <c r="A2621" s="22" t="s">
        <v>701</v>
      </c>
      <c r="B2621" s="23"/>
      <c r="C2621" s="23"/>
      <c r="D2621" s="32"/>
      <c r="E2621" s="38">
        <f>SUM(E2616:E2620)</f>
        <v>10073280</v>
      </c>
      <c r="F2621" s="38"/>
      <c r="G2621" s="38">
        <f>SUM(G2616:G2620)</f>
        <v>10073280</v>
      </c>
      <c r="H2621" s="38"/>
      <c r="I2621" s="38"/>
      <c r="J2621" s="38"/>
      <c r="K2621" s="38"/>
      <c r="L2621" s="29"/>
    </row>
    <row r="2622" spans="1:12">
      <c r="A2622" s="22"/>
      <c r="B2622" s="23"/>
      <c r="C2622" s="23"/>
      <c r="D2622" s="32"/>
      <c r="E2622" s="38"/>
      <c r="F2622" s="38"/>
      <c r="G2622" s="38"/>
      <c r="H2622" s="38"/>
      <c r="I2622" s="38"/>
      <c r="J2622" s="38"/>
      <c r="K2622" s="38"/>
      <c r="L2622" s="29"/>
    </row>
    <row r="2623" spans="1:12">
      <c r="A2623" s="39" t="s">
        <v>682</v>
      </c>
      <c r="B2623" s="33" t="s">
        <v>1164</v>
      </c>
      <c r="C2623" s="34"/>
      <c r="D2623" s="35">
        <f>+집계표!$G$2</f>
        <v>1.1000000000000001</v>
      </c>
      <c r="E2623" s="40">
        <f>(G2623+I2623+K2623)</f>
        <v>11080608</v>
      </c>
      <c r="F2623" s="40"/>
      <c r="G2623" s="40"/>
      <c r="H2623" s="40"/>
      <c r="I2623" s="40"/>
      <c r="J2623" s="40">
        <f>+G2621</f>
        <v>10073280</v>
      </c>
      <c r="K2623" s="40">
        <f>TRUNC(D2623*J2623)</f>
        <v>11080608</v>
      </c>
      <c r="L2623" s="23"/>
    </row>
    <row r="2624" spans="1:12">
      <c r="A2624" s="39" t="s">
        <v>670</v>
      </c>
      <c r="B2624" s="33" t="s">
        <v>425</v>
      </c>
      <c r="C2624" s="34"/>
      <c r="D2624" s="35">
        <f>+집계표!$H$2</f>
        <v>0.2</v>
      </c>
      <c r="E2624" s="40">
        <f>(G2624+I2624+K2624)</f>
        <v>4230777</v>
      </c>
      <c r="F2624" s="40"/>
      <c r="G2624" s="40"/>
      <c r="H2624" s="40"/>
      <c r="I2624" s="40"/>
      <c r="J2624" s="40">
        <f>+J2623+K2623</f>
        <v>21153888</v>
      </c>
      <c r="K2624" s="40">
        <f>TRUNC(D2624*J2624)</f>
        <v>4230777</v>
      </c>
      <c r="L2624" s="23"/>
    </row>
    <row r="2625" spans="1:12">
      <c r="A2625" s="39" t="s">
        <v>718</v>
      </c>
      <c r="B2625" s="33"/>
      <c r="C2625" s="34"/>
      <c r="D2625" s="36"/>
      <c r="E2625" s="40">
        <f>SUM(E2621:E2624)</f>
        <v>25384665</v>
      </c>
      <c r="F2625" s="40"/>
      <c r="G2625" s="40">
        <f>SUM(G2621:G2624)</f>
        <v>10073280</v>
      </c>
      <c r="H2625" s="40"/>
      <c r="I2625" s="40"/>
      <c r="J2625" s="40"/>
      <c r="K2625" s="40">
        <f>SUM(K2621:K2624)</f>
        <v>15311385</v>
      </c>
      <c r="L2625" s="23"/>
    </row>
    <row r="2626" spans="1:12" ht="17.25" customHeight="1">
      <c r="A2626" s="39"/>
      <c r="B2626" s="30"/>
      <c r="C2626" s="23"/>
      <c r="D2626" s="32"/>
      <c r="E2626" s="38"/>
      <c r="F2626" s="38"/>
      <c r="G2626" s="38"/>
      <c r="H2626" s="53"/>
      <c r="I2626" s="38"/>
      <c r="J2626" s="38"/>
      <c r="K2626" s="38"/>
      <c r="L2626" s="23"/>
    </row>
    <row r="2627" spans="1:12" ht="17.25" customHeight="1">
      <c r="A2627" s="41" t="s">
        <v>310</v>
      </c>
      <c r="B2627" s="37"/>
      <c r="C2627" s="23"/>
      <c r="D2627" s="23"/>
      <c r="E2627" s="42"/>
      <c r="F2627" s="54"/>
      <c r="G2627" s="42"/>
      <c r="H2627" s="54"/>
      <c r="I2627" s="42"/>
      <c r="J2627" s="54"/>
      <c r="K2627" s="42"/>
      <c r="L2627" s="28"/>
    </row>
    <row r="2628" spans="1:12" ht="17.25" customHeight="1">
      <c r="A2628" s="55" t="s">
        <v>31</v>
      </c>
      <c r="B2628" s="37"/>
      <c r="C2628" s="23"/>
      <c r="D2628" s="23"/>
      <c r="E2628" s="42"/>
      <c r="F2628" s="54"/>
      <c r="G2628" s="42"/>
      <c r="H2628" s="54"/>
      <c r="I2628" s="42"/>
      <c r="J2628" s="54"/>
      <c r="K2628" s="42"/>
      <c r="L2628" s="28"/>
    </row>
    <row r="2629" spans="1:12">
      <c r="A2629" s="22" t="s">
        <v>686</v>
      </c>
      <c r="B2629" s="30"/>
      <c r="C2629" s="23" t="s">
        <v>685</v>
      </c>
      <c r="D2629" s="32">
        <v>2</v>
      </c>
      <c r="E2629" s="38">
        <f>+G2629+I2629+K2629</f>
        <v>892110</v>
      </c>
      <c r="F2629" s="38">
        <f>+인건비!$D$3</f>
        <v>446055</v>
      </c>
      <c r="G2629" s="38">
        <f>TRUNC(D2629*F2629)</f>
        <v>892110</v>
      </c>
      <c r="H2629" s="53"/>
      <c r="I2629" s="53"/>
      <c r="J2629" s="53"/>
      <c r="K2629" s="53"/>
      <c r="L2629" s="23"/>
    </row>
    <row r="2630" spans="1:12">
      <c r="A2630" s="22" t="s">
        <v>1172</v>
      </c>
      <c r="B2630" s="30"/>
      <c r="C2630" s="23" t="s">
        <v>685</v>
      </c>
      <c r="D2630" s="32">
        <v>2</v>
      </c>
      <c r="E2630" s="38">
        <f>+G2630+I2630+K2630</f>
        <v>693710</v>
      </c>
      <c r="F2630" s="38">
        <f>+인건비!$D$4</f>
        <v>346855</v>
      </c>
      <c r="G2630" s="38">
        <f>TRUNC(D2630*F2630)</f>
        <v>693710</v>
      </c>
      <c r="H2630" s="53"/>
      <c r="I2630" s="53"/>
      <c r="J2630" s="53"/>
      <c r="K2630" s="53"/>
      <c r="L2630" s="23"/>
    </row>
    <row r="2631" spans="1:12">
      <c r="A2631" s="22" t="s">
        <v>1161</v>
      </c>
      <c r="B2631" s="30"/>
      <c r="C2631" s="23" t="s">
        <v>685</v>
      </c>
      <c r="D2631" s="32">
        <v>3</v>
      </c>
      <c r="E2631" s="38">
        <f>+G2631+I2631+K2631</f>
        <v>881397</v>
      </c>
      <c r="F2631" s="38">
        <f>+인건비!$D$5</f>
        <v>293799</v>
      </c>
      <c r="G2631" s="38">
        <f>TRUNC(D2631*F2631)</f>
        <v>881397</v>
      </c>
      <c r="H2631" s="53"/>
      <c r="I2631" s="53"/>
      <c r="J2631" s="53"/>
      <c r="K2631" s="53"/>
      <c r="L2631" s="23"/>
    </row>
    <row r="2632" spans="1:12">
      <c r="A2632" s="22" t="s">
        <v>1154</v>
      </c>
      <c r="B2632" s="30"/>
      <c r="C2632" s="23" t="s">
        <v>685</v>
      </c>
      <c r="D2632" s="32">
        <v>4</v>
      </c>
      <c r="E2632" s="38">
        <f>+G2632+I2632+K2632</f>
        <v>1091660</v>
      </c>
      <c r="F2632" s="38">
        <f>+인건비!$D$6</f>
        <v>272915</v>
      </c>
      <c r="G2632" s="38">
        <f>TRUNC(D2632*F2632)</f>
        <v>1091660</v>
      </c>
      <c r="H2632" s="53"/>
      <c r="I2632" s="53"/>
      <c r="J2632" s="53"/>
      <c r="K2632" s="53"/>
      <c r="L2632" s="23"/>
    </row>
    <row r="2633" spans="1:12">
      <c r="A2633" s="22" t="s">
        <v>1163</v>
      </c>
      <c r="B2633" s="30"/>
      <c r="C2633" s="23" t="s">
        <v>685</v>
      </c>
      <c r="D2633" s="32">
        <v>6</v>
      </c>
      <c r="E2633" s="38">
        <f>+G2633+I2633+K2633</f>
        <v>1280976</v>
      </c>
      <c r="F2633" s="38">
        <f>+인건비!$D$7</f>
        <v>213496</v>
      </c>
      <c r="G2633" s="38">
        <f>TRUNC(D2633*F2633)</f>
        <v>1280976</v>
      </c>
      <c r="H2633" s="53"/>
      <c r="I2633" s="53"/>
      <c r="J2633" s="53"/>
      <c r="K2633" s="53"/>
      <c r="L2633" s="23"/>
    </row>
    <row r="2634" spans="1:12">
      <c r="A2634" s="22" t="s">
        <v>701</v>
      </c>
      <c r="B2634" s="23"/>
      <c r="C2634" s="23"/>
      <c r="D2634" s="32"/>
      <c r="E2634" s="38">
        <f>SUM(E2629:E2633)</f>
        <v>4839853</v>
      </c>
      <c r="F2634" s="38"/>
      <c r="G2634" s="38">
        <f>SUM(G2629:G2633)</f>
        <v>4839853</v>
      </c>
      <c r="H2634" s="38"/>
      <c r="I2634" s="38"/>
      <c r="J2634" s="38"/>
      <c r="K2634" s="38"/>
      <c r="L2634" s="29"/>
    </row>
    <row r="2635" spans="1:12">
      <c r="A2635" s="22"/>
      <c r="B2635" s="23"/>
      <c r="C2635" s="23"/>
      <c r="D2635" s="32"/>
      <c r="E2635" s="38"/>
      <c r="F2635" s="38"/>
      <c r="G2635" s="38"/>
      <c r="H2635" s="38"/>
      <c r="I2635" s="38"/>
      <c r="J2635" s="38"/>
      <c r="K2635" s="38"/>
      <c r="L2635" s="29"/>
    </row>
    <row r="2636" spans="1:12">
      <c r="A2636" s="39" t="s">
        <v>682</v>
      </c>
      <c r="B2636" s="33" t="s">
        <v>1164</v>
      </c>
      <c r="C2636" s="34"/>
      <c r="D2636" s="35">
        <f>+집계표!$G$2</f>
        <v>1.1000000000000001</v>
      </c>
      <c r="E2636" s="40">
        <f>(G2636+I2636+K2636)</f>
        <v>5323838</v>
      </c>
      <c r="F2636" s="40"/>
      <c r="G2636" s="40"/>
      <c r="H2636" s="40"/>
      <c r="I2636" s="40"/>
      <c r="J2636" s="40">
        <f>+G2634</f>
        <v>4839853</v>
      </c>
      <c r="K2636" s="40">
        <f>TRUNC(D2636*J2636)</f>
        <v>5323838</v>
      </c>
      <c r="L2636" s="23"/>
    </row>
    <row r="2637" spans="1:12">
      <c r="A2637" s="39" t="s">
        <v>670</v>
      </c>
      <c r="B2637" s="33" t="s">
        <v>425</v>
      </c>
      <c r="C2637" s="34"/>
      <c r="D2637" s="35">
        <f>+집계표!$H$2</f>
        <v>0.2</v>
      </c>
      <c r="E2637" s="40">
        <f>(G2637+I2637+K2637)</f>
        <v>2032738</v>
      </c>
      <c r="F2637" s="40"/>
      <c r="G2637" s="40"/>
      <c r="H2637" s="40"/>
      <c r="I2637" s="40"/>
      <c r="J2637" s="40">
        <f>+J2636+K2636</f>
        <v>10163691</v>
      </c>
      <c r="K2637" s="40">
        <f>TRUNC(D2637*J2637)</f>
        <v>2032738</v>
      </c>
      <c r="L2637" s="23"/>
    </row>
    <row r="2638" spans="1:12">
      <c r="A2638" s="39" t="s">
        <v>718</v>
      </c>
      <c r="B2638" s="33"/>
      <c r="C2638" s="34"/>
      <c r="D2638" s="36"/>
      <c r="E2638" s="40">
        <f>SUM(E2634:E2637)</f>
        <v>12196429</v>
      </c>
      <c r="F2638" s="40"/>
      <c r="G2638" s="40">
        <f>SUM(G2634:G2637)</f>
        <v>4839853</v>
      </c>
      <c r="H2638" s="40"/>
      <c r="I2638" s="40"/>
      <c r="J2638" s="40"/>
      <c r="K2638" s="40">
        <f>SUM(K2634:K2637)</f>
        <v>7356576</v>
      </c>
      <c r="L2638" s="23"/>
    </row>
    <row r="2639" spans="1:12" ht="17.25" customHeight="1">
      <c r="A2639" s="39"/>
      <c r="B2639" s="30"/>
      <c r="C2639" s="23"/>
      <c r="D2639" s="32"/>
      <c r="E2639" s="38"/>
      <c r="F2639" s="38"/>
      <c r="G2639" s="38"/>
      <c r="H2639" s="53"/>
      <c r="I2639" s="38"/>
      <c r="J2639" s="38"/>
      <c r="K2639" s="38"/>
      <c r="L2639" s="23"/>
    </row>
    <row r="2640" spans="1:12" ht="17.25" customHeight="1">
      <c r="A2640" s="41" t="s">
        <v>309</v>
      </c>
      <c r="B2640" s="37"/>
      <c r="C2640" s="23"/>
      <c r="D2640" s="23"/>
      <c r="E2640" s="42"/>
      <c r="F2640" s="54"/>
      <c r="G2640" s="42"/>
      <c r="H2640" s="54"/>
      <c r="I2640" s="42"/>
      <c r="J2640" s="54"/>
      <c r="K2640" s="42"/>
      <c r="L2640" s="28"/>
    </row>
    <row r="2641" spans="1:12" ht="17.25" customHeight="1">
      <c r="A2641" s="55" t="s">
        <v>125</v>
      </c>
      <c r="B2641" s="37"/>
      <c r="C2641" s="23"/>
      <c r="D2641" s="23"/>
      <c r="E2641" s="42"/>
      <c r="F2641" s="54"/>
      <c r="G2641" s="42"/>
      <c r="H2641" s="54"/>
      <c r="I2641" s="42"/>
      <c r="J2641" s="54"/>
      <c r="K2641" s="42"/>
      <c r="L2641" s="28"/>
    </row>
    <row r="2642" spans="1:12">
      <c r="A2642" s="22" t="s">
        <v>686</v>
      </c>
      <c r="B2642" s="30"/>
      <c r="C2642" s="23" t="s">
        <v>685</v>
      </c>
      <c r="D2642" s="32">
        <v>2</v>
      </c>
      <c r="E2642" s="38">
        <f>+G2642+I2642+K2642</f>
        <v>892110</v>
      </c>
      <c r="F2642" s="38">
        <f>+인건비!$D$3</f>
        <v>446055</v>
      </c>
      <c r="G2642" s="38">
        <f>TRUNC(D2642*F2642)</f>
        <v>892110</v>
      </c>
      <c r="H2642" s="53"/>
      <c r="I2642" s="53"/>
      <c r="J2642" s="53"/>
      <c r="K2642" s="53"/>
      <c r="L2642" s="23"/>
    </row>
    <row r="2643" spans="1:12">
      <c r="A2643" s="22" t="s">
        <v>1172</v>
      </c>
      <c r="B2643" s="30"/>
      <c r="C2643" s="23" t="s">
        <v>685</v>
      </c>
      <c r="D2643" s="32">
        <v>3</v>
      </c>
      <c r="E2643" s="38">
        <f>+G2643+I2643+K2643</f>
        <v>1040565</v>
      </c>
      <c r="F2643" s="38">
        <f>+인건비!$D$4</f>
        <v>346855</v>
      </c>
      <c r="G2643" s="38">
        <f>TRUNC(D2643*F2643)</f>
        <v>1040565</v>
      </c>
      <c r="H2643" s="53"/>
      <c r="I2643" s="53"/>
      <c r="J2643" s="53"/>
      <c r="K2643" s="53"/>
      <c r="L2643" s="23"/>
    </row>
    <row r="2644" spans="1:12">
      <c r="A2644" s="22" t="s">
        <v>1161</v>
      </c>
      <c r="B2644" s="30"/>
      <c r="C2644" s="23" t="s">
        <v>685</v>
      </c>
      <c r="D2644" s="32">
        <v>4</v>
      </c>
      <c r="E2644" s="38">
        <f>+G2644+I2644+K2644</f>
        <v>1175196</v>
      </c>
      <c r="F2644" s="38">
        <f>+인건비!$D$5</f>
        <v>293799</v>
      </c>
      <c r="G2644" s="38">
        <f>TRUNC(D2644*F2644)</f>
        <v>1175196</v>
      </c>
      <c r="H2644" s="53"/>
      <c r="I2644" s="53"/>
      <c r="J2644" s="53"/>
      <c r="K2644" s="53"/>
      <c r="L2644" s="23"/>
    </row>
    <row r="2645" spans="1:12">
      <c r="A2645" s="22" t="s">
        <v>1154</v>
      </c>
      <c r="B2645" s="30"/>
      <c r="C2645" s="23" t="s">
        <v>685</v>
      </c>
      <c r="D2645" s="32">
        <v>6</v>
      </c>
      <c r="E2645" s="38">
        <f>+G2645+I2645+K2645</f>
        <v>1637490</v>
      </c>
      <c r="F2645" s="38">
        <f>+인건비!$D$6</f>
        <v>272915</v>
      </c>
      <c r="G2645" s="38">
        <f>TRUNC(D2645*F2645)</f>
        <v>1637490</v>
      </c>
      <c r="H2645" s="53"/>
      <c r="I2645" s="53"/>
      <c r="J2645" s="53"/>
      <c r="K2645" s="53"/>
      <c r="L2645" s="23"/>
    </row>
    <row r="2646" spans="1:12">
      <c r="A2646" s="22" t="s">
        <v>1163</v>
      </c>
      <c r="B2646" s="30"/>
      <c r="C2646" s="23" t="s">
        <v>685</v>
      </c>
      <c r="D2646" s="32">
        <v>9</v>
      </c>
      <c r="E2646" s="38">
        <f>+G2646+I2646+K2646</f>
        <v>1921464</v>
      </c>
      <c r="F2646" s="38">
        <f>+인건비!$D$7</f>
        <v>213496</v>
      </c>
      <c r="G2646" s="38">
        <f>TRUNC(D2646*F2646)</f>
        <v>1921464</v>
      </c>
      <c r="H2646" s="53"/>
      <c r="I2646" s="53"/>
      <c r="J2646" s="53"/>
      <c r="K2646" s="53"/>
      <c r="L2646" s="23"/>
    </row>
    <row r="2647" spans="1:12">
      <c r="A2647" s="22" t="s">
        <v>701</v>
      </c>
      <c r="B2647" s="23"/>
      <c r="C2647" s="23"/>
      <c r="D2647" s="32"/>
      <c r="E2647" s="38">
        <f>SUM(E2642:E2646)</f>
        <v>6666825</v>
      </c>
      <c r="F2647" s="38"/>
      <c r="G2647" s="38">
        <f>SUM(G2642:G2646)</f>
        <v>6666825</v>
      </c>
      <c r="H2647" s="38"/>
      <c r="I2647" s="38"/>
      <c r="J2647" s="38"/>
      <c r="K2647" s="38"/>
      <c r="L2647" s="29"/>
    </row>
    <row r="2648" spans="1:12">
      <c r="A2648" s="22"/>
      <c r="B2648" s="23"/>
      <c r="C2648" s="23"/>
      <c r="D2648" s="32"/>
      <c r="E2648" s="38"/>
      <c r="F2648" s="38"/>
      <c r="G2648" s="38"/>
      <c r="H2648" s="38"/>
      <c r="I2648" s="38"/>
      <c r="J2648" s="38"/>
      <c r="K2648" s="38"/>
      <c r="L2648" s="29"/>
    </row>
    <row r="2649" spans="1:12">
      <c r="A2649" s="39" t="s">
        <v>682</v>
      </c>
      <c r="B2649" s="33" t="s">
        <v>1164</v>
      </c>
      <c r="C2649" s="34"/>
      <c r="D2649" s="35">
        <f>+집계표!$G$2</f>
        <v>1.1000000000000001</v>
      </c>
      <c r="E2649" s="40">
        <f>(G2649+I2649+K2649)</f>
        <v>7333507</v>
      </c>
      <c r="F2649" s="40"/>
      <c r="G2649" s="40"/>
      <c r="H2649" s="40"/>
      <c r="I2649" s="40"/>
      <c r="J2649" s="40">
        <f>+G2647</f>
        <v>6666825</v>
      </c>
      <c r="K2649" s="40">
        <f>TRUNC(D2649*J2649)</f>
        <v>7333507</v>
      </c>
      <c r="L2649" s="23"/>
    </row>
    <row r="2650" spans="1:12">
      <c r="A2650" s="39" t="s">
        <v>670</v>
      </c>
      <c r="B2650" s="33" t="s">
        <v>425</v>
      </c>
      <c r="C2650" s="34"/>
      <c r="D2650" s="35">
        <f>+집계표!$H$2</f>
        <v>0.2</v>
      </c>
      <c r="E2650" s="40">
        <f>(G2650+I2650+K2650)</f>
        <v>2800066</v>
      </c>
      <c r="F2650" s="40"/>
      <c r="G2650" s="40"/>
      <c r="H2650" s="40"/>
      <c r="I2650" s="40"/>
      <c r="J2650" s="40">
        <f>+J2649+K2649</f>
        <v>14000332</v>
      </c>
      <c r="K2650" s="40">
        <f>TRUNC(D2650*J2650)</f>
        <v>2800066</v>
      </c>
      <c r="L2650" s="23"/>
    </row>
    <row r="2651" spans="1:12">
      <c r="A2651" s="39" t="s">
        <v>718</v>
      </c>
      <c r="B2651" s="33"/>
      <c r="C2651" s="34"/>
      <c r="D2651" s="36"/>
      <c r="E2651" s="40">
        <f>SUM(E2647:E2650)</f>
        <v>16800398</v>
      </c>
      <c r="F2651" s="40"/>
      <c r="G2651" s="40">
        <f>SUM(G2647:G2650)</f>
        <v>6666825</v>
      </c>
      <c r="H2651" s="40"/>
      <c r="I2651" s="40"/>
      <c r="J2651" s="40"/>
      <c r="K2651" s="40">
        <f>SUM(K2647:K2650)</f>
        <v>10133573</v>
      </c>
      <c r="L2651" s="23"/>
    </row>
  </sheetData>
  <mergeCells count="21">
    <mergeCell ref="M1:W2"/>
    <mergeCell ref="A1228:B1228"/>
    <mergeCell ref="L950:L951"/>
    <mergeCell ref="D1:D2"/>
    <mergeCell ref="E1:E2"/>
    <mergeCell ref="L1025:L1026"/>
    <mergeCell ref="L904:L905"/>
    <mergeCell ref="L920:L921"/>
    <mergeCell ref="L1005:L1006"/>
    <mergeCell ref="L79:L80"/>
    <mergeCell ref="L1:L2"/>
    <mergeCell ref="L97:L98"/>
    <mergeCell ref="L116:L117"/>
    <mergeCell ref="A897:B897"/>
    <mergeCell ref="B2462:B2463"/>
    <mergeCell ref="A1318:B1318"/>
    <mergeCell ref="A1:A2"/>
    <mergeCell ref="B1:B2"/>
    <mergeCell ref="C1:C2"/>
    <mergeCell ref="A1730:B1730"/>
    <mergeCell ref="A1921:B1921"/>
  </mergeCells>
  <phoneticPr fontId="50" type="noConversion"/>
  <printOptions horizontalCentered="1"/>
  <pageMargins left="0.2361111044883728" right="0.2361111044883728" top="0.35430556535720825" bottom="0.35430556535720825" header="0.15736110508441925" footer="0.19680555164813995"/>
  <pageSetup paperSize="9" scale="61" fitToHeight="0" orientation="portrait"/>
  <headerFooter alignWithMargins="0">
    <oddFooter>&amp;C&amp;"+,Regular"&amp;10&amp;A &amp;P/&amp;N</oddFooter>
  </headerFooter>
  <rowBreaks count="1" manualBreakCount="1">
    <brk id="89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A600-674B-41F8-A88B-5D184D8F3686}">
  <sheetPr codeName="Sheet10">
    <pageSetUpPr fitToPage="1"/>
  </sheetPr>
  <dimension ref="A1:IV33"/>
  <sheetViews>
    <sheetView zoomScaleNormal="100" zoomScaleSheetLayoutView="75" workbookViewId="0">
      <selection activeCell="A104" sqref="A104"/>
    </sheetView>
  </sheetViews>
  <sheetFormatPr defaultRowHeight="14.25"/>
  <cols>
    <col min="1" max="1" width="20.625" style="63" customWidth="1"/>
    <col min="2" max="11" width="9" style="63"/>
    <col min="12" max="12" width="14.125" style="63" customWidth="1"/>
    <col min="13" max="256" width="9" style="63"/>
  </cols>
  <sheetData>
    <row r="1" spans="1:12" ht="17.25">
      <c r="A1" s="25"/>
      <c r="B1" s="25"/>
      <c r="C1" s="25"/>
      <c r="D1" s="25"/>
      <c r="E1" s="25"/>
      <c r="F1" s="25"/>
      <c r="G1" s="25"/>
      <c r="H1" s="25"/>
      <c r="I1" s="25"/>
      <c r="J1" s="25"/>
      <c r="L1" s="25"/>
    </row>
    <row r="2" spans="1:12" ht="18" customHeight="1">
      <c r="A2" s="235" t="s">
        <v>749</v>
      </c>
      <c r="B2" s="235" t="s">
        <v>1264</v>
      </c>
      <c r="C2" s="235" t="s">
        <v>875</v>
      </c>
      <c r="D2" s="235" t="s">
        <v>1254</v>
      </c>
      <c r="E2" s="235" t="s">
        <v>1265</v>
      </c>
      <c r="F2" s="236" t="s">
        <v>1269</v>
      </c>
      <c r="G2" s="235" t="s">
        <v>2184</v>
      </c>
      <c r="H2" s="235"/>
      <c r="I2" s="235"/>
      <c r="J2" s="235"/>
      <c r="K2" s="235" t="s">
        <v>2182</v>
      </c>
      <c r="L2" s="235" t="s">
        <v>748</v>
      </c>
    </row>
    <row r="3" spans="1:12" ht="18" customHeight="1">
      <c r="A3" s="235"/>
      <c r="B3" s="235"/>
      <c r="C3" s="235"/>
      <c r="D3" s="235"/>
      <c r="E3" s="235"/>
      <c r="F3" s="237"/>
      <c r="G3" s="64" t="s">
        <v>745</v>
      </c>
      <c r="H3" s="64" t="s">
        <v>746</v>
      </c>
      <c r="I3" s="64" t="s">
        <v>747</v>
      </c>
      <c r="J3" s="64" t="s">
        <v>701</v>
      </c>
      <c r="K3" s="235"/>
      <c r="L3" s="235"/>
    </row>
    <row r="4" spans="1:12" ht="17.25" customHeight="1">
      <c r="A4" s="185" t="s">
        <v>870</v>
      </c>
      <c r="B4" s="65">
        <v>6300</v>
      </c>
      <c r="C4" s="65">
        <v>800</v>
      </c>
      <c r="D4" s="66">
        <v>0.9</v>
      </c>
      <c r="E4" s="66">
        <v>0.7</v>
      </c>
      <c r="F4" s="66">
        <v>0.1</v>
      </c>
      <c r="G4" s="65">
        <f t="shared" ref="G4:H7" si="0">ROUND(D4/$B4*10^7,0)</f>
        <v>1429</v>
      </c>
      <c r="H4" s="65">
        <f t="shared" si="0"/>
        <v>1111</v>
      </c>
      <c r="I4" s="67">
        <f>ROUND(((1.1*B4/C4+0.9)/(2*B4/C4)*F4/C4)*10^7,0)</f>
        <v>759</v>
      </c>
      <c r="J4" s="65">
        <f>+I4+H4+G4</f>
        <v>3299</v>
      </c>
      <c r="K4" s="45">
        <f t="shared" ref="K4:K33" si="1">+J4*8/100</f>
        <v>263.92</v>
      </c>
      <c r="L4" s="68" t="s">
        <v>1297</v>
      </c>
    </row>
    <row r="5" spans="1:12" ht="17.25" customHeight="1">
      <c r="A5" s="186" t="s">
        <v>28</v>
      </c>
      <c r="B5" s="65">
        <v>7500</v>
      </c>
      <c r="C5" s="65">
        <v>1250</v>
      </c>
      <c r="D5" s="66">
        <v>0.9</v>
      </c>
      <c r="E5" s="66">
        <v>0.8</v>
      </c>
      <c r="F5" s="66">
        <v>0.14000000000000001</v>
      </c>
      <c r="G5" s="65">
        <f t="shared" si="0"/>
        <v>1200</v>
      </c>
      <c r="H5" s="65">
        <f t="shared" si="0"/>
        <v>1067</v>
      </c>
      <c r="I5" s="67">
        <f>ROUND(((1.1*B5/C5+0.9)/(2*B5/C5)*F5/C5)*10^7,0)</f>
        <v>700</v>
      </c>
      <c r="J5" s="65">
        <f>+I5+H5+G5</f>
        <v>2967</v>
      </c>
      <c r="K5" s="45">
        <f t="shared" si="1"/>
        <v>237.36</v>
      </c>
      <c r="L5" s="68" t="s">
        <v>1297</v>
      </c>
    </row>
    <row r="6" spans="1:12" ht="17.25" customHeight="1">
      <c r="A6" s="186" t="s">
        <v>42</v>
      </c>
      <c r="B6" s="65">
        <v>10000</v>
      </c>
      <c r="C6" s="65">
        <v>1250</v>
      </c>
      <c r="D6" s="66">
        <v>0.9</v>
      </c>
      <c r="E6" s="66">
        <v>0.7</v>
      </c>
      <c r="F6" s="66">
        <v>0.14000000000000001</v>
      </c>
      <c r="G6" s="65">
        <f>ROUND(D6/$B6*10^7,0)</f>
        <v>900</v>
      </c>
      <c r="H6" s="65">
        <f>ROUND(E6/$B6*10^7,0)</f>
        <v>700</v>
      </c>
      <c r="I6" s="67">
        <f>ROUND(((1.1*B6/C6+0.9)/(2*B6/C6)*F6/C6)*10^7,0)</f>
        <v>679</v>
      </c>
      <c r="J6" s="65">
        <f>+I6+H6+G6</f>
        <v>2279</v>
      </c>
      <c r="K6" s="45">
        <f t="shared" si="1"/>
        <v>182.32</v>
      </c>
      <c r="L6" s="68" t="s">
        <v>1297</v>
      </c>
    </row>
    <row r="7" spans="1:12" ht="17.25" customHeight="1">
      <c r="A7" s="185" t="s">
        <v>1179</v>
      </c>
      <c r="B7" s="65">
        <v>7000</v>
      </c>
      <c r="C7" s="65">
        <v>890</v>
      </c>
      <c r="D7" s="66">
        <v>0.9</v>
      </c>
      <c r="E7" s="66">
        <v>0.55000000000000004</v>
      </c>
      <c r="F7" s="66">
        <v>0.1</v>
      </c>
      <c r="G7" s="65">
        <f t="shared" si="0"/>
        <v>1286</v>
      </c>
      <c r="H7" s="65">
        <f t="shared" si="0"/>
        <v>786</v>
      </c>
      <c r="I7" s="67">
        <f>ROUND(((1.1*B7/C7+0.9)/(2*B7/C7)*F7/C7)*10^7,0)</f>
        <v>682</v>
      </c>
      <c r="J7" s="65">
        <f>+I7+H7+G7</f>
        <v>2754</v>
      </c>
      <c r="K7" s="45">
        <f t="shared" si="1"/>
        <v>220.32</v>
      </c>
      <c r="L7" s="68" t="s">
        <v>1297</v>
      </c>
    </row>
    <row r="8" spans="1:12" ht="17.25" customHeight="1">
      <c r="A8" s="185" t="s">
        <v>1134</v>
      </c>
      <c r="B8" s="65">
        <v>8000</v>
      </c>
      <c r="C8" s="65">
        <v>890</v>
      </c>
      <c r="D8" s="66">
        <v>0.9</v>
      </c>
      <c r="E8" s="66">
        <v>0.8</v>
      </c>
      <c r="F8" s="66">
        <v>0.1</v>
      </c>
      <c r="G8" s="65">
        <f t="shared" ref="G8:G29" si="2">ROUND(D8/$B8*10^7,0)</f>
        <v>1125</v>
      </c>
      <c r="H8" s="65">
        <f t="shared" ref="H8:H29" si="3">ROUND(E8/$B8*10^7,0)</f>
        <v>1000</v>
      </c>
      <c r="I8" s="67">
        <f t="shared" ref="I8:I29" si="4">ROUND(((1.1*B8/C8+0.9)/(2*B8/C8)*F8/C8)*10^7,0)</f>
        <v>674</v>
      </c>
      <c r="J8" s="65">
        <f t="shared" ref="J8:J29" si="5">+I8+H8+G8</f>
        <v>2799</v>
      </c>
      <c r="K8" s="45">
        <f t="shared" si="1"/>
        <v>223.92</v>
      </c>
      <c r="L8" s="68" t="s">
        <v>1297</v>
      </c>
    </row>
    <row r="9" spans="1:12" ht="17.25" customHeight="1">
      <c r="A9" s="185" t="s">
        <v>306</v>
      </c>
      <c r="B9" s="65">
        <v>11000</v>
      </c>
      <c r="C9" s="65">
        <v>890</v>
      </c>
      <c r="D9" s="66">
        <v>0.9</v>
      </c>
      <c r="E9" s="66">
        <v>0.7</v>
      </c>
      <c r="F9" s="66">
        <v>0.1</v>
      </c>
      <c r="G9" s="65">
        <f t="shared" si="2"/>
        <v>818</v>
      </c>
      <c r="H9" s="65">
        <f t="shared" si="3"/>
        <v>636</v>
      </c>
      <c r="I9" s="67">
        <f t="shared" si="4"/>
        <v>659</v>
      </c>
      <c r="J9" s="65">
        <f t="shared" si="5"/>
        <v>2113</v>
      </c>
      <c r="K9" s="45">
        <f t="shared" si="1"/>
        <v>169.04</v>
      </c>
      <c r="L9" s="68" t="s">
        <v>1297</v>
      </c>
    </row>
    <row r="10" spans="1:12" ht="17.25" customHeight="1">
      <c r="A10" s="185" t="s">
        <v>1152</v>
      </c>
      <c r="B10" s="65">
        <v>7000</v>
      </c>
      <c r="C10" s="65">
        <v>1250</v>
      </c>
      <c r="D10" s="66">
        <v>0.9</v>
      </c>
      <c r="E10" s="66">
        <v>0.55000000000000004</v>
      </c>
      <c r="F10" s="66">
        <v>0.1</v>
      </c>
      <c r="G10" s="65">
        <f t="shared" si="2"/>
        <v>1286</v>
      </c>
      <c r="H10" s="65">
        <f t="shared" si="3"/>
        <v>786</v>
      </c>
      <c r="I10" s="67">
        <f t="shared" si="4"/>
        <v>504</v>
      </c>
      <c r="J10" s="65">
        <f t="shared" si="5"/>
        <v>2576</v>
      </c>
      <c r="K10" s="45">
        <f t="shared" si="1"/>
        <v>206.08</v>
      </c>
      <c r="L10" s="68" t="s">
        <v>1297</v>
      </c>
    </row>
    <row r="11" spans="1:12" ht="17.25" customHeight="1">
      <c r="A11" s="185" t="s">
        <v>165</v>
      </c>
      <c r="B11" s="65">
        <v>9800</v>
      </c>
      <c r="C11" s="65">
        <v>1250</v>
      </c>
      <c r="D11" s="66">
        <v>0.9</v>
      </c>
      <c r="E11" s="66">
        <v>0.45</v>
      </c>
      <c r="F11" s="66">
        <v>0.14000000000000001</v>
      </c>
      <c r="G11" s="65">
        <v>918</v>
      </c>
      <c r="H11" s="65">
        <v>459</v>
      </c>
      <c r="I11" s="67">
        <v>680</v>
      </c>
      <c r="J11" s="65">
        <f t="shared" si="5"/>
        <v>2057</v>
      </c>
      <c r="K11" s="45">
        <f t="shared" si="1"/>
        <v>164.56</v>
      </c>
      <c r="L11" s="68" t="s">
        <v>1297</v>
      </c>
    </row>
    <row r="12" spans="1:12" ht="17.25" customHeight="1">
      <c r="A12" s="186" t="s">
        <v>2117</v>
      </c>
      <c r="B12" s="65">
        <v>12600</v>
      </c>
      <c r="C12" s="65">
        <v>1250</v>
      </c>
      <c r="D12" s="66">
        <v>0.9</v>
      </c>
      <c r="E12" s="66">
        <v>0.45</v>
      </c>
      <c r="F12" s="66">
        <v>0.14000000000000001</v>
      </c>
      <c r="G12" s="65">
        <v>714</v>
      </c>
      <c r="H12" s="65">
        <f>ROUND(E12/$B12*10^7,0)</f>
        <v>357</v>
      </c>
      <c r="I12" s="67">
        <f>ROUND(((1.1*B12/C12+0.9)/(2*B12/C12)*F12/C12)*10^7,0)</f>
        <v>666</v>
      </c>
      <c r="J12" s="65">
        <f>+I12+H12+G12</f>
        <v>1737</v>
      </c>
      <c r="K12" s="45">
        <f>+J12*8/100</f>
        <v>138.96</v>
      </c>
      <c r="L12" s="68" t="s">
        <v>1297</v>
      </c>
    </row>
    <row r="13" spans="1:12" ht="17.25" customHeight="1">
      <c r="A13" s="186" t="s">
        <v>653</v>
      </c>
      <c r="B13" s="65">
        <v>14000</v>
      </c>
      <c r="C13" s="65">
        <v>1250</v>
      </c>
      <c r="D13" s="66">
        <v>0.9</v>
      </c>
      <c r="E13" s="66">
        <v>0.45</v>
      </c>
      <c r="F13" s="66">
        <v>0.14000000000000001</v>
      </c>
      <c r="G13" s="65">
        <v>643</v>
      </c>
      <c r="H13" s="65">
        <f>ROUND(E13/$B13*10^7,0)</f>
        <v>321</v>
      </c>
      <c r="I13" s="67">
        <f>ROUND(((1.1*B13/C13+0.9)/(2*B13/C13)*F13/C13)*10^7,0)</f>
        <v>661</v>
      </c>
      <c r="J13" s="65">
        <f>+I13+H13+G13</f>
        <v>1625</v>
      </c>
      <c r="K13" s="45">
        <f t="shared" si="1"/>
        <v>130</v>
      </c>
      <c r="L13" s="68" t="s">
        <v>1297</v>
      </c>
    </row>
    <row r="14" spans="1:12" ht="17.25" customHeight="1">
      <c r="A14" s="186" t="s">
        <v>641</v>
      </c>
      <c r="B14" s="65">
        <v>14000</v>
      </c>
      <c r="C14" s="65">
        <v>1250</v>
      </c>
      <c r="D14" s="66">
        <v>0.9</v>
      </c>
      <c r="E14" s="66">
        <v>0.5</v>
      </c>
      <c r="F14" s="66">
        <v>0.14000000000000001</v>
      </c>
      <c r="G14" s="65">
        <f>ROUND(D14/$B14*10^7,0)</f>
        <v>643</v>
      </c>
      <c r="H14" s="65">
        <f>ROUND(E14/$B14*10^7,0)</f>
        <v>357</v>
      </c>
      <c r="I14" s="67">
        <f>ROUND(((1.1*B14/C14+0.9)/(2*B14/C14)*F14/C14)*10^7,0)</f>
        <v>661</v>
      </c>
      <c r="J14" s="65">
        <f>+I14+H14+G14</f>
        <v>1661</v>
      </c>
      <c r="K14" s="45">
        <f t="shared" si="1"/>
        <v>132.88</v>
      </c>
      <c r="L14" s="68" t="s">
        <v>1297</v>
      </c>
    </row>
    <row r="15" spans="1:12" ht="17.25" customHeight="1">
      <c r="A15" s="185" t="s">
        <v>867</v>
      </c>
      <c r="B15" s="65">
        <v>14000</v>
      </c>
      <c r="C15" s="65">
        <v>1250</v>
      </c>
      <c r="D15" s="66">
        <v>0.9</v>
      </c>
      <c r="E15" s="66">
        <v>0.75</v>
      </c>
      <c r="F15" s="66">
        <v>0.1</v>
      </c>
      <c r="G15" s="65">
        <f t="shared" si="2"/>
        <v>643</v>
      </c>
      <c r="H15" s="65">
        <f t="shared" si="3"/>
        <v>536</v>
      </c>
      <c r="I15" s="67">
        <f t="shared" si="4"/>
        <v>472</v>
      </c>
      <c r="J15" s="65">
        <f t="shared" si="5"/>
        <v>1651</v>
      </c>
      <c r="K15" s="45">
        <f t="shared" si="1"/>
        <v>132.08000000000001</v>
      </c>
      <c r="L15" s="68" t="s">
        <v>1297</v>
      </c>
    </row>
    <row r="16" spans="1:12" ht="17.25" customHeight="1">
      <c r="A16" s="185" t="s">
        <v>607</v>
      </c>
      <c r="B16" s="65">
        <v>7000</v>
      </c>
      <c r="C16" s="65">
        <v>890</v>
      </c>
      <c r="D16" s="66">
        <v>0.9</v>
      </c>
      <c r="E16" s="66">
        <v>0.25</v>
      </c>
      <c r="F16" s="66">
        <v>0.14000000000000001</v>
      </c>
      <c r="G16" s="65">
        <f t="shared" si="2"/>
        <v>1286</v>
      </c>
      <c r="H16" s="65">
        <f t="shared" si="3"/>
        <v>357</v>
      </c>
      <c r="I16" s="67">
        <f t="shared" si="4"/>
        <v>955</v>
      </c>
      <c r="J16" s="65">
        <f t="shared" si="5"/>
        <v>2598</v>
      </c>
      <c r="K16" s="45">
        <f t="shared" si="1"/>
        <v>207.84</v>
      </c>
      <c r="L16" s="68" t="s">
        <v>1297</v>
      </c>
    </row>
    <row r="17" spans="1:12" ht="17.25" customHeight="1">
      <c r="A17" s="185" t="s">
        <v>1219</v>
      </c>
      <c r="B17" s="65">
        <v>12000</v>
      </c>
      <c r="C17" s="65">
        <v>1070</v>
      </c>
      <c r="D17" s="66">
        <v>0.9</v>
      </c>
      <c r="E17" s="66">
        <v>0.5</v>
      </c>
      <c r="F17" s="66">
        <v>0.1</v>
      </c>
      <c r="G17" s="65">
        <f t="shared" si="2"/>
        <v>750</v>
      </c>
      <c r="H17" s="65">
        <f t="shared" si="3"/>
        <v>417</v>
      </c>
      <c r="I17" s="67">
        <f t="shared" si="4"/>
        <v>552</v>
      </c>
      <c r="J17" s="65">
        <f t="shared" si="5"/>
        <v>1719</v>
      </c>
      <c r="K17" s="45">
        <f t="shared" si="1"/>
        <v>137.52000000000001</v>
      </c>
      <c r="L17" s="68" t="s">
        <v>1297</v>
      </c>
    </row>
    <row r="18" spans="1:12" ht="17.25" customHeight="1">
      <c r="A18" s="185" t="s">
        <v>855</v>
      </c>
      <c r="B18" s="65">
        <v>10000</v>
      </c>
      <c r="C18" s="65">
        <v>1250</v>
      </c>
      <c r="D18" s="66">
        <v>0.9</v>
      </c>
      <c r="E18" s="66">
        <v>0.7</v>
      </c>
      <c r="F18" s="66">
        <v>0.14000000000000001</v>
      </c>
      <c r="G18" s="65">
        <f t="shared" si="2"/>
        <v>900</v>
      </c>
      <c r="H18" s="65">
        <f t="shared" si="3"/>
        <v>700</v>
      </c>
      <c r="I18" s="67">
        <f t="shared" si="4"/>
        <v>679</v>
      </c>
      <c r="J18" s="65">
        <f t="shared" si="5"/>
        <v>2279</v>
      </c>
      <c r="K18" s="45">
        <f t="shared" si="1"/>
        <v>182.32</v>
      </c>
      <c r="L18" s="68" t="s">
        <v>1297</v>
      </c>
    </row>
    <row r="19" spans="1:12" ht="17.25" customHeight="1">
      <c r="A19" s="185" t="s">
        <v>1236</v>
      </c>
      <c r="B19" s="65">
        <v>6300</v>
      </c>
      <c r="C19" s="65">
        <v>800</v>
      </c>
      <c r="D19" s="66">
        <v>0.9</v>
      </c>
      <c r="E19" s="66">
        <v>0.65</v>
      </c>
      <c r="F19" s="66">
        <v>0.1</v>
      </c>
      <c r="G19" s="65">
        <f t="shared" si="2"/>
        <v>1429</v>
      </c>
      <c r="H19" s="65">
        <f t="shared" si="3"/>
        <v>1032</v>
      </c>
      <c r="I19" s="67">
        <f t="shared" si="4"/>
        <v>759</v>
      </c>
      <c r="J19" s="65">
        <f t="shared" si="5"/>
        <v>3220</v>
      </c>
      <c r="K19" s="45">
        <f t="shared" si="1"/>
        <v>257.60000000000002</v>
      </c>
      <c r="L19" s="68" t="s">
        <v>1297</v>
      </c>
    </row>
    <row r="20" spans="1:12" ht="17.25" customHeight="1">
      <c r="A20" s="185" t="s">
        <v>1240</v>
      </c>
      <c r="B20" s="65">
        <v>6000</v>
      </c>
      <c r="C20" s="65">
        <v>1070</v>
      </c>
      <c r="D20" s="66">
        <v>0.9</v>
      </c>
      <c r="E20" s="66">
        <v>1</v>
      </c>
      <c r="F20" s="66">
        <v>0.1</v>
      </c>
      <c r="G20" s="65">
        <f t="shared" si="2"/>
        <v>1500</v>
      </c>
      <c r="H20" s="65">
        <f t="shared" si="3"/>
        <v>1667</v>
      </c>
      <c r="I20" s="67">
        <f t="shared" si="4"/>
        <v>589</v>
      </c>
      <c r="J20" s="65">
        <f t="shared" si="5"/>
        <v>3756</v>
      </c>
      <c r="K20" s="45">
        <f t="shared" si="1"/>
        <v>300.48</v>
      </c>
      <c r="L20" s="68" t="s">
        <v>1297</v>
      </c>
    </row>
    <row r="21" spans="1:12" ht="17.25" customHeight="1">
      <c r="A21" s="185" t="s">
        <v>1241</v>
      </c>
      <c r="B21" s="65">
        <v>8000</v>
      </c>
      <c r="C21" s="65">
        <v>890</v>
      </c>
      <c r="D21" s="66">
        <v>0.9</v>
      </c>
      <c r="E21" s="66">
        <v>0.45</v>
      </c>
      <c r="F21" s="66">
        <v>0.1</v>
      </c>
      <c r="G21" s="65">
        <f t="shared" si="2"/>
        <v>1125</v>
      </c>
      <c r="H21" s="65">
        <f t="shared" si="3"/>
        <v>563</v>
      </c>
      <c r="I21" s="67">
        <f t="shared" si="4"/>
        <v>674</v>
      </c>
      <c r="J21" s="65">
        <f t="shared" si="5"/>
        <v>2362</v>
      </c>
      <c r="K21" s="45">
        <f t="shared" si="1"/>
        <v>188.96</v>
      </c>
      <c r="L21" s="68" t="s">
        <v>1297</v>
      </c>
    </row>
    <row r="22" spans="1:12" ht="17.25" customHeight="1">
      <c r="A22" s="185" t="s">
        <v>606</v>
      </c>
      <c r="B22" s="65">
        <v>3000</v>
      </c>
      <c r="C22" s="65">
        <v>1000</v>
      </c>
      <c r="D22" s="66">
        <v>0.9</v>
      </c>
      <c r="E22" s="66">
        <v>0.45</v>
      </c>
      <c r="F22" s="66">
        <v>0.1</v>
      </c>
      <c r="G22" s="65">
        <f t="shared" si="2"/>
        <v>3000</v>
      </c>
      <c r="H22" s="65">
        <f t="shared" si="3"/>
        <v>1500</v>
      </c>
      <c r="I22" s="67">
        <f t="shared" si="4"/>
        <v>700</v>
      </c>
      <c r="J22" s="65">
        <f t="shared" si="5"/>
        <v>5200</v>
      </c>
      <c r="K22" s="45">
        <f t="shared" si="1"/>
        <v>416</v>
      </c>
      <c r="L22" s="68" t="s">
        <v>1297</v>
      </c>
    </row>
    <row r="23" spans="1:12" ht="17.25" customHeight="1">
      <c r="A23" s="185" t="s">
        <v>423</v>
      </c>
      <c r="B23" s="65">
        <f>+C23*8</f>
        <v>14080</v>
      </c>
      <c r="C23" s="65">
        <f>220*8</f>
        <v>1760</v>
      </c>
      <c r="D23" s="66">
        <v>0.9</v>
      </c>
      <c r="E23" s="66">
        <v>0.5</v>
      </c>
      <c r="F23" s="66">
        <v>0.14000000000000001</v>
      </c>
      <c r="G23" s="65">
        <f t="shared" ref="G23:H25" si="6">ROUND(D23/$B23*10^7,0)</f>
        <v>639</v>
      </c>
      <c r="H23" s="65">
        <f t="shared" si="6"/>
        <v>355</v>
      </c>
      <c r="I23" s="67">
        <f>ROUND(((1.1*B23/C23+0.9)/(2*B23/C23)*F23/C23)*10^7,0)</f>
        <v>482</v>
      </c>
      <c r="J23" s="65">
        <f>+I23+H23+G23</f>
        <v>1476</v>
      </c>
      <c r="K23" s="45">
        <f t="shared" si="1"/>
        <v>118.08</v>
      </c>
      <c r="L23" s="68" t="s">
        <v>1297</v>
      </c>
    </row>
    <row r="24" spans="1:12" ht="17.25" customHeight="1">
      <c r="A24" s="185" t="s">
        <v>689</v>
      </c>
      <c r="B24" s="65">
        <v>28000</v>
      </c>
      <c r="C24" s="65">
        <v>1430</v>
      </c>
      <c r="D24" s="66">
        <v>0.9</v>
      </c>
      <c r="E24" s="66">
        <v>0.8</v>
      </c>
      <c r="F24" s="66">
        <v>0.1</v>
      </c>
      <c r="G24" s="65">
        <f t="shared" si="6"/>
        <v>321</v>
      </c>
      <c r="H24" s="65">
        <f t="shared" si="6"/>
        <v>286</v>
      </c>
      <c r="I24" s="67">
        <f>ROUND(((1.1*B24/C24+0.9)/(2*B24/C24)*F24/C24)*10^7,0)</f>
        <v>401</v>
      </c>
      <c r="J24" s="65">
        <f>+I24+H24+G24</f>
        <v>1008</v>
      </c>
      <c r="K24" s="45">
        <f t="shared" si="1"/>
        <v>80.64</v>
      </c>
      <c r="L24" s="68" t="s">
        <v>1297</v>
      </c>
    </row>
    <row r="25" spans="1:12" ht="17.25" customHeight="1">
      <c r="A25" s="185" t="s">
        <v>722</v>
      </c>
      <c r="B25" s="65">
        <v>28000</v>
      </c>
      <c r="C25" s="65">
        <v>1430</v>
      </c>
      <c r="D25" s="66">
        <v>0.9</v>
      </c>
      <c r="E25" s="66">
        <v>0.8</v>
      </c>
      <c r="F25" s="66">
        <v>0.1</v>
      </c>
      <c r="G25" s="65">
        <f t="shared" si="6"/>
        <v>321</v>
      </c>
      <c r="H25" s="65">
        <f t="shared" si="6"/>
        <v>286</v>
      </c>
      <c r="I25" s="67">
        <f>ROUND(((1.1*B25/C25+0.9)/(2*B25/C25)*F25/C25)*10^7,0)</f>
        <v>401</v>
      </c>
      <c r="J25" s="65">
        <f>+I25+H25+G25</f>
        <v>1008</v>
      </c>
      <c r="K25" s="45">
        <f t="shared" si="1"/>
        <v>80.64</v>
      </c>
      <c r="L25" s="68" t="s">
        <v>1413</v>
      </c>
    </row>
    <row r="26" spans="1:12" ht="17.25" customHeight="1">
      <c r="A26" s="185" t="s">
        <v>866</v>
      </c>
      <c r="B26" s="65">
        <f>+C26*4</f>
        <v>6400</v>
      </c>
      <c r="C26" s="65">
        <v>1600</v>
      </c>
      <c r="D26" s="66">
        <v>0.9</v>
      </c>
      <c r="E26" s="66">
        <v>0.8</v>
      </c>
      <c r="F26" s="66">
        <v>0.1</v>
      </c>
      <c r="G26" s="65">
        <f t="shared" si="2"/>
        <v>1406</v>
      </c>
      <c r="H26" s="65">
        <f t="shared" si="3"/>
        <v>1250</v>
      </c>
      <c r="I26" s="67">
        <f t="shared" si="4"/>
        <v>414</v>
      </c>
      <c r="J26" s="65">
        <f t="shared" si="5"/>
        <v>3070</v>
      </c>
      <c r="K26" s="45">
        <f t="shared" si="1"/>
        <v>245.6</v>
      </c>
      <c r="L26" s="68"/>
    </row>
    <row r="27" spans="1:12" ht="17.25" customHeight="1">
      <c r="A27" s="8" t="s">
        <v>861</v>
      </c>
      <c r="B27" s="65">
        <f>+C27*5</f>
        <v>8000</v>
      </c>
      <c r="C27" s="65">
        <v>1600</v>
      </c>
      <c r="D27" s="66">
        <v>0.9</v>
      </c>
      <c r="E27" s="66">
        <v>0.8</v>
      </c>
      <c r="F27" s="66">
        <v>0.1</v>
      </c>
      <c r="G27" s="65">
        <f t="shared" si="2"/>
        <v>1125</v>
      </c>
      <c r="H27" s="65">
        <f t="shared" si="3"/>
        <v>1000</v>
      </c>
      <c r="I27" s="67">
        <f t="shared" si="4"/>
        <v>400</v>
      </c>
      <c r="J27" s="65">
        <f t="shared" si="5"/>
        <v>2525</v>
      </c>
      <c r="K27" s="45">
        <f t="shared" si="1"/>
        <v>202</v>
      </c>
      <c r="L27" s="68"/>
    </row>
    <row r="28" spans="1:12" ht="17.25" customHeight="1">
      <c r="A28" s="8" t="s">
        <v>869</v>
      </c>
      <c r="B28" s="65">
        <v>16000</v>
      </c>
      <c r="C28" s="65">
        <v>1600</v>
      </c>
      <c r="D28" s="66">
        <v>0.9</v>
      </c>
      <c r="E28" s="66">
        <v>0.8</v>
      </c>
      <c r="F28" s="66">
        <v>0.1</v>
      </c>
      <c r="G28" s="65">
        <f t="shared" si="2"/>
        <v>563</v>
      </c>
      <c r="H28" s="65">
        <f t="shared" si="3"/>
        <v>500</v>
      </c>
      <c r="I28" s="67">
        <f t="shared" si="4"/>
        <v>372</v>
      </c>
      <c r="J28" s="65">
        <f t="shared" si="5"/>
        <v>1435</v>
      </c>
      <c r="K28" s="45">
        <f t="shared" si="1"/>
        <v>114.8</v>
      </c>
      <c r="L28" s="68"/>
    </row>
    <row r="29" spans="1:12" ht="17.25" customHeight="1">
      <c r="A29" s="8" t="s">
        <v>1247</v>
      </c>
      <c r="B29" s="65">
        <v>19200</v>
      </c>
      <c r="C29" s="65">
        <v>1600</v>
      </c>
      <c r="D29" s="66">
        <v>0.9</v>
      </c>
      <c r="E29" s="66">
        <v>0.75</v>
      </c>
      <c r="F29" s="66">
        <v>0.1</v>
      </c>
      <c r="G29" s="65">
        <f t="shared" si="2"/>
        <v>469</v>
      </c>
      <c r="H29" s="65">
        <f t="shared" si="3"/>
        <v>391</v>
      </c>
      <c r="I29" s="67">
        <f t="shared" si="4"/>
        <v>367</v>
      </c>
      <c r="J29" s="65">
        <f t="shared" si="5"/>
        <v>1227</v>
      </c>
      <c r="K29" s="45">
        <f t="shared" si="1"/>
        <v>98.16</v>
      </c>
      <c r="L29" s="68"/>
    </row>
    <row r="30" spans="1:12" ht="17.25" customHeight="1">
      <c r="A30" s="8" t="s">
        <v>796</v>
      </c>
      <c r="B30" s="65">
        <f>+C30*6</f>
        <v>5760</v>
      </c>
      <c r="C30" s="65">
        <v>960</v>
      </c>
      <c r="D30" s="66">
        <v>0.9</v>
      </c>
      <c r="E30" s="66">
        <v>0.5</v>
      </c>
      <c r="F30" s="66">
        <v>0.1</v>
      </c>
      <c r="G30" s="65">
        <f t="shared" ref="G30:H32" si="7">ROUND(D30/$B30*10^7,0)</f>
        <v>1563</v>
      </c>
      <c r="H30" s="65">
        <f t="shared" si="7"/>
        <v>868</v>
      </c>
      <c r="I30" s="67">
        <f>ROUND(((1.1*B30/C30+0.9)/(2*B30/C30)*F30/C30)*10^7,0)</f>
        <v>651</v>
      </c>
      <c r="J30" s="65">
        <f>+I30+H30+G30</f>
        <v>3082</v>
      </c>
      <c r="K30" s="45">
        <f t="shared" si="1"/>
        <v>246.56</v>
      </c>
      <c r="L30" s="68"/>
    </row>
    <row r="31" spans="1:12" ht="17.25" customHeight="1">
      <c r="A31" s="8" t="s">
        <v>1409</v>
      </c>
      <c r="B31" s="65">
        <f>+C31*6</f>
        <v>5760</v>
      </c>
      <c r="C31" s="65">
        <v>960</v>
      </c>
      <c r="D31" s="66">
        <v>0.9</v>
      </c>
      <c r="E31" s="66">
        <v>0.7</v>
      </c>
      <c r="F31" s="66">
        <v>0.1</v>
      </c>
      <c r="G31" s="65">
        <f t="shared" si="7"/>
        <v>1563</v>
      </c>
      <c r="H31" s="65">
        <f t="shared" si="7"/>
        <v>1215</v>
      </c>
      <c r="I31" s="67">
        <f>ROUND(((1.1*B31/C31+0.9)/(2*B31/C31)*F31/C31)*10^7,0)</f>
        <v>651</v>
      </c>
      <c r="J31" s="65">
        <f>+I31+H31+G31</f>
        <v>3429</v>
      </c>
      <c r="K31" s="45">
        <f t="shared" si="1"/>
        <v>274.32</v>
      </c>
      <c r="L31" s="68"/>
    </row>
    <row r="32" spans="1:12" ht="17.25" customHeight="1">
      <c r="A32" s="8" t="s">
        <v>1426</v>
      </c>
      <c r="B32" s="65">
        <f>+C32*6</f>
        <v>5760</v>
      </c>
      <c r="C32" s="65">
        <v>960</v>
      </c>
      <c r="D32" s="66">
        <v>0.9</v>
      </c>
      <c r="E32" s="66">
        <v>0.75</v>
      </c>
      <c r="F32" s="66">
        <v>0.1</v>
      </c>
      <c r="G32" s="65">
        <f t="shared" si="7"/>
        <v>1563</v>
      </c>
      <c r="H32" s="65">
        <f t="shared" si="7"/>
        <v>1302</v>
      </c>
      <c r="I32" s="67">
        <f>ROUND(((1.1*B32/C32+0.9)/(2*B32/C32)*F32/C32)*10^7,0)</f>
        <v>651</v>
      </c>
      <c r="J32" s="65">
        <f>+I32+H32+G32</f>
        <v>3516</v>
      </c>
      <c r="K32" s="45">
        <f t="shared" si="1"/>
        <v>281.27999999999997</v>
      </c>
      <c r="L32" s="68"/>
    </row>
    <row r="33" spans="1:12" ht="17.25" customHeight="1">
      <c r="A33" s="8" t="s">
        <v>1266</v>
      </c>
      <c r="B33" s="65">
        <f>+C33*8</f>
        <v>14080</v>
      </c>
      <c r="C33" s="65">
        <f>220*8</f>
        <v>1760</v>
      </c>
      <c r="D33" s="66">
        <v>0.9</v>
      </c>
      <c r="E33" s="66">
        <v>0.5</v>
      </c>
      <c r="F33" s="66">
        <v>0.1</v>
      </c>
      <c r="G33" s="65">
        <f>ROUND(D33/$B33*10^7,0)</f>
        <v>639</v>
      </c>
      <c r="H33" s="65">
        <f>ROUND(E33/$B33*10^7,0)</f>
        <v>355</v>
      </c>
      <c r="I33" s="67">
        <f>ROUND(((1.1*B33/C33+0.9)/(2*B33/C33)*F33/C33)*10^7,0)</f>
        <v>344</v>
      </c>
      <c r="J33" s="65">
        <f>+I33+H33+G33</f>
        <v>1338</v>
      </c>
      <c r="K33" s="45">
        <f t="shared" si="1"/>
        <v>107.04</v>
      </c>
      <c r="L33" s="68"/>
    </row>
  </sheetData>
  <mergeCells count="9">
    <mergeCell ref="L2:L3"/>
    <mergeCell ref="A2:A3"/>
    <mergeCell ref="B2:B3"/>
    <mergeCell ref="C2:C3"/>
    <mergeCell ref="D2:D3"/>
    <mergeCell ref="K2:K3"/>
    <mergeCell ref="F2:F3"/>
    <mergeCell ref="E2:E3"/>
    <mergeCell ref="G2:J2"/>
  </mergeCells>
  <phoneticPr fontId="50" type="noConversion"/>
  <printOptions horizontalCentered="1"/>
  <pageMargins left="0.2361111044883728" right="0.2361111044883728" top="0.35430556535720825" bottom="0.35430556535720825" header="0.15736110508441925" footer="0.19680555164813995"/>
  <pageSetup paperSize="9" scale="74" fitToHeight="0" orientation="portrait"/>
  <headerFooter alignWithMargins="0">
    <oddFooter>&amp;C&amp;"+,Regular"&amp;10&amp;A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9D3BA-FE62-446E-9EF8-8E9347F3D03D}">
  <sheetPr codeName="Sheet11">
    <pageSetUpPr fitToPage="1"/>
  </sheetPr>
  <dimension ref="A1:IV31"/>
  <sheetViews>
    <sheetView zoomScaleNormal="100" zoomScaleSheetLayoutView="75" workbookViewId="0">
      <selection activeCell="A104" sqref="A104"/>
    </sheetView>
  </sheetViews>
  <sheetFormatPr defaultColWidth="10" defaultRowHeight="16.5"/>
  <cols>
    <col min="1" max="1" width="20.875" style="49" customWidth="1"/>
    <col min="2" max="2" width="19.875" style="49" bestFit="1" customWidth="1"/>
    <col min="3" max="3" width="5.5" style="50" bestFit="1" customWidth="1"/>
    <col min="4" max="4" width="12" style="50" bestFit="1" customWidth="1"/>
    <col min="5" max="5" width="16.25" style="50" customWidth="1"/>
    <col min="6" max="6" width="15.25" style="50" customWidth="1"/>
    <col min="7" max="256" width="10" style="49"/>
  </cols>
  <sheetData>
    <row r="1" spans="1:7" ht="34.5" customHeight="1">
      <c r="A1" s="241" t="s">
        <v>698</v>
      </c>
      <c r="B1" s="243" t="s">
        <v>846</v>
      </c>
      <c r="C1" s="243" t="s">
        <v>664</v>
      </c>
      <c r="D1" s="171" t="s">
        <v>702</v>
      </c>
      <c r="E1" s="172" t="s">
        <v>1027</v>
      </c>
      <c r="F1" s="243" t="s">
        <v>1145</v>
      </c>
    </row>
    <row r="2" spans="1:7" ht="28.5" customHeight="1">
      <c r="A2" s="242"/>
      <c r="B2" s="244"/>
      <c r="C2" s="244"/>
      <c r="D2" s="173">
        <v>2024</v>
      </c>
      <c r="E2" s="173" t="s">
        <v>1028</v>
      </c>
      <c r="F2" s="244"/>
    </row>
    <row r="3" spans="1:7">
      <c r="A3" s="238" t="s">
        <v>1225</v>
      </c>
      <c r="B3" s="4" t="s">
        <v>686</v>
      </c>
      <c r="C3" s="72" t="s">
        <v>685</v>
      </c>
      <c r="D3" s="3">
        <v>446055</v>
      </c>
      <c r="E3" s="3"/>
      <c r="F3" s="3"/>
      <c r="G3" s="132"/>
    </row>
    <row r="4" spans="1:7">
      <c r="A4" s="239"/>
      <c r="B4" s="4" t="s">
        <v>1172</v>
      </c>
      <c r="C4" s="72" t="s">
        <v>685</v>
      </c>
      <c r="D4" s="3">
        <v>346855</v>
      </c>
      <c r="E4" s="3"/>
      <c r="F4" s="3"/>
    </row>
    <row r="5" spans="1:7">
      <c r="A5" s="239"/>
      <c r="B5" s="4" t="s">
        <v>1161</v>
      </c>
      <c r="C5" s="72" t="s">
        <v>685</v>
      </c>
      <c r="D5" s="3">
        <v>293799</v>
      </c>
      <c r="E5" s="3"/>
      <c r="F5" s="3"/>
    </row>
    <row r="6" spans="1:7">
      <c r="A6" s="239"/>
      <c r="B6" s="71" t="s">
        <v>1154</v>
      </c>
      <c r="C6" s="72" t="s">
        <v>685</v>
      </c>
      <c r="D6" s="3">
        <v>272915</v>
      </c>
      <c r="E6" s="3"/>
      <c r="F6" s="3"/>
    </row>
    <row r="7" spans="1:7">
      <c r="A7" s="239"/>
      <c r="B7" s="71" t="s">
        <v>1163</v>
      </c>
      <c r="C7" s="72" t="s">
        <v>685</v>
      </c>
      <c r="D7" s="3">
        <v>213496</v>
      </c>
      <c r="E7" s="3"/>
      <c r="F7" s="3"/>
    </row>
    <row r="8" spans="1:7">
      <c r="A8" s="239"/>
      <c r="B8" s="4" t="s">
        <v>1302</v>
      </c>
      <c r="C8" s="72" t="s">
        <v>685</v>
      </c>
      <c r="D8" s="3">
        <v>252328</v>
      </c>
      <c r="E8" s="3"/>
      <c r="F8" s="3"/>
    </row>
    <row r="9" spans="1:7">
      <c r="A9" s="239"/>
      <c r="B9" s="4" t="s">
        <v>1181</v>
      </c>
      <c r="C9" s="72" t="s">
        <v>685</v>
      </c>
      <c r="D9" s="3">
        <v>238259</v>
      </c>
      <c r="E9" s="3"/>
      <c r="F9" s="3"/>
    </row>
    <row r="10" spans="1:7">
      <c r="A10" s="240"/>
      <c r="B10" s="4" t="s">
        <v>1167</v>
      </c>
      <c r="C10" s="72" t="s">
        <v>685</v>
      </c>
      <c r="D10" s="3">
        <v>194029</v>
      </c>
      <c r="E10" s="3"/>
      <c r="F10" s="3"/>
    </row>
    <row r="11" spans="1:7">
      <c r="A11" s="238" t="s">
        <v>320</v>
      </c>
      <c r="B11" s="4" t="s">
        <v>686</v>
      </c>
      <c r="C11" s="72" t="s">
        <v>685</v>
      </c>
      <c r="D11" s="147"/>
      <c r="E11" s="120">
        <v>462072</v>
      </c>
      <c r="F11" s="166" t="s">
        <v>1021</v>
      </c>
    </row>
    <row r="12" spans="1:7">
      <c r="A12" s="239"/>
      <c r="B12" s="4" t="s">
        <v>1162</v>
      </c>
      <c r="C12" s="72" t="s">
        <v>685</v>
      </c>
      <c r="D12" s="147"/>
      <c r="E12" s="120">
        <v>406342</v>
      </c>
      <c r="F12" s="166" t="s">
        <v>1021</v>
      </c>
    </row>
    <row r="13" spans="1:7">
      <c r="A13" s="239"/>
      <c r="B13" s="4" t="s">
        <v>1211</v>
      </c>
      <c r="C13" s="72" t="s">
        <v>685</v>
      </c>
      <c r="D13" s="147"/>
      <c r="E13" s="120">
        <v>305433</v>
      </c>
      <c r="F13" s="166" t="s">
        <v>1021</v>
      </c>
    </row>
    <row r="14" spans="1:7">
      <c r="A14" s="239"/>
      <c r="B14" s="71" t="s">
        <v>1154</v>
      </c>
      <c r="C14" s="72" t="s">
        <v>685</v>
      </c>
      <c r="D14" s="147"/>
      <c r="E14" s="120">
        <v>239748</v>
      </c>
      <c r="F14" s="166" t="s">
        <v>1021</v>
      </c>
    </row>
    <row r="15" spans="1:7">
      <c r="A15" s="239"/>
      <c r="B15" s="71" t="s">
        <v>1163</v>
      </c>
      <c r="C15" s="72" t="s">
        <v>685</v>
      </c>
      <c r="D15" s="147"/>
      <c r="E15" s="120">
        <v>215681</v>
      </c>
      <c r="F15" s="166" t="s">
        <v>1021</v>
      </c>
    </row>
    <row r="16" spans="1:7">
      <c r="A16" s="238" t="s">
        <v>1294</v>
      </c>
      <c r="B16" s="4" t="s">
        <v>1184</v>
      </c>
      <c r="C16" s="72" t="s">
        <v>685</v>
      </c>
      <c r="D16" s="148"/>
      <c r="E16" s="148">
        <v>208713</v>
      </c>
      <c r="F16" s="181"/>
    </row>
    <row r="17" spans="1:6">
      <c r="A17" s="239"/>
      <c r="B17" s="4" t="s">
        <v>1182</v>
      </c>
      <c r="C17" s="72" t="s">
        <v>685</v>
      </c>
      <c r="D17" s="148"/>
      <c r="E17" s="148">
        <v>165545</v>
      </c>
      <c r="F17" s="181"/>
    </row>
    <row r="18" spans="1:6">
      <c r="A18" s="239"/>
      <c r="B18" s="4" t="s">
        <v>1187</v>
      </c>
      <c r="C18" s="72" t="s">
        <v>685</v>
      </c>
      <c r="D18" s="148"/>
      <c r="E18" s="148">
        <v>214222</v>
      </c>
      <c r="F18" s="181"/>
    </row>
    <row r="19" spans="1:6">
      <c r="A19" s="239"/>
      <c r="B19" s="4" t="s">
        <v>705</v>
      </c>
      <c r="C19" s="72" t="s">
        <v>685</v>
      </c>
      <c r="D19" s="148"/>
      <c r="E19" s="148">
        <v>176618</v>
      </c>
      <c r="F19" s="181"/>
    </row>
    <row r="20" spans="1:6">
      <c r="A20" s="239"/>
      <c r="B20" s="4" t="s">
        <v>693</v>
      </c>
      <c r="C20" s="72" t="s">
        <v>685</v>
      </c>
      <c r="D20" s="148"/>
      <c r="E20" s="148">
        <v>223779</v>
      </c>
      <c r="F20" s="181"/>
    </row>
    <row r="21" spans="1:6">
      <c r="A21" s="239"/>
      <c r="B21" s="4" t="s">
        <v>678</v>
      </c>
      <c r="C21" s="72" t="s">
        <v>685</v>
      </c>
      <c r="D21" s="148"/>
      <c r="E21" s="148">
        <v>223458</v>
      </c>
      <c r="F21" s="181"/>
    </row>
    <row r="22" spans="1:6">
      <c r="A22" s="239"/>
      <c r="B22" s="4" t="s">
        <v>1185</v>
      </c>
      <c r="C22" s="72" t="s">
        <v>685</v>
      </c>
      <c r="D22" s="148"/>
      <c r="E22" s="148">
        <v>254202</v>
      </c>
      <c r="F22" s="181"/>
    </row>
    <row r="23" spans="1:6">
      <c r="A23" s="239"/>
      <c r="B23" s="4" t="s">
        <v>1204</v>
      </c>
      <c r="C23" s="72" t="s">
        <v>685</v>
      </c>
      <c r="D23" s="148"/>
      <c r="E23" s="148">
        <v>267360</v>
      </c>
      <c r="F23" s="181"/>
    </row>
    <row r="24" spans="1:6">
      <c r="A24" s="239"/>
      <c r="B24" s="4" t="s">
        <v>1206</v>
      </c>
      <c r="C24" s="72" t="s">
        <v>685</v>
      </c>
      <c r="D24" s="148"/>
      <c r="E24" s="148">
        <v>226709</v>
      </c>
      <c r="F24" s="181"/>
    </row>
    <row r="25" spans="1:6">
      <c r="A25" s="239"/>
      <c r="B25" s="4" t="s">
        <v>714</v>
      </c>
      <c r="C25" s="72" t="s">
        <v>685</v>
      </c>
      <c r="D25" s="148"/>
      <c r="E25" s="148">
        <v>191869</v>
      </c>
      <c r="F25" s="181"/>
    </row>
    <row r="26" spans="1:6">
      <c r="A26" s="239"/>
      <c r="B26" s="4" t="s">
        <v>740</v>
      </c>
      <c r="C26" s="72" t="s">
        <v>685</v>
      </c>
      <c r="D26" s="148"/>
      <c r="E26" s="148">
        <v>379657</v>
      </c>
      <c r="F26" s="181"/>
    </row>
    <row r="27" spans="1:6">
      <c r="A27" s="239"/>
      <c r="B27" s="4" t="s">
        <v>741</v>
      </c>
      <c r="C27" s="72" t="s">
        <v>685</v>
      </c>
      <c r="D27" s="148"/>
      <c r="E27" s="148">
        <v>267021</v>
      </c>
      <c r="F27" s="181"/>
    </row>
    <row r="28" spans="1:6">
      <c r="A28" s="239"/>
      <c r="B28" s="4"/>
      <c r="C28" s="72"/>
      <c r="D28" s="3"/>
      <c r="E28" s="120"/>
      <c r="F28" s="24"/>
    </row>
    <row r="29" spans="1:6">
      <c r="A29" s="240"/>
      <c r="B29" s="4"/>
      <c r="C29" s="72"/>
      <c r="D29" s="3"/>
      <c r="E29" s="3"/>
      <c r="F29" s="24"/>
    </row>
    <row r="30" spans="1:6">
      <c r="A30" s="73" t="s">
        <v>321</v>
      </c>
      <c r="B30" s="4" t="s">
        <v>1281</v>
      </c>
      <c r="C30" s="20" t="s">
        <v>692</v>
      </c>
      <c r="D30" s="21">
        <v>95000</v>
      </c>
      <c r="E30" s="21"/>
      <c r="F30" s="24" t="s">
        <v>1301</v>
      </c>
    </row>
    <row r="31" spans="1:6" ht="33">
      <c r="E31" s="188" t="s">
        <v>1871</v>
      </c>
    </row>
  </sheetData>
  <mergeCells count="7">
    <mergeCell ref="A16:A29"/>
    <mergeCell ref="A1:A2"/>
    <mergeCell ref="B1:B2"/>
    <mergeCell ref="F1:F2"/>
    <mergeCell ref="A3:A10"/>
    <mergeCell ref="A11:A15"/>
    <mergeCell ref="C1:C2"/>
  </mergeCells>
  <phoneticPr fontId="50" type="noConversion"/>
  <printOptions horizontalCentered="1"/>
  <pageMargins left="0.2361111044883728" right="0.2361111044883728" top="0.35430556535720825" bottom="0.35430556535720825" header="0.15736110508441925" footer="0.19680555164813995"/>
  <pageSetup paperSize="9" scale="93" fitToHeight="0" orientation="portrait"/>
  <headerFooter alignWithMargins="0">
    <oddFooter>&amp;C&amp;"+,Regular"&amp;10&amp;A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D959F-689F-494C-AE52-12805850F253}">
  <sheetPr codeName="Sheet12">
    <pageSetUpPr fitToPage="1"/>
  </sheetPr>
  <dimension ref="A1:IV350"/>
  <sheetViews>
    <sheetView zoomScale="70" zoomScaleNormal="70" zoomScaleSheetLayoutView="75" workbookViewId="0">
      <pane ySplit="2" topLeftCell="A3" activePane="bottomLeft" state="frozen"/>
      <selection activeCell="A104" sqref="A104"/>
      <selection pane="bottomLeft" activeCell="A104" sqref="A104"/>
    </sheetView>
  </sheetViews>
  <sheetFormatPr defaultColWidth="10" defaultRowHeight="16.5"/>
  <cols>
    <col min="1" max="1" width="3.75" style="49" customWidth="1"/>
    <col min="2" max="2" width="21.875" style="49" customWidth="1"/>
    <col min="3" max="3" width="19.875" style="49" bestFit="1" customWidth="1"/>
    <col min="4" max="4" width="15.75" style="49" customWidth="1"/>
    <col min="5" max="5" width="5.5" style="50" bestFit="1" customWidth="1"/>
    <col min="6" max="11" width="12.625" style="50" customWidth="1"/>
    <col min="12" max="12" width="25.125" style="50" customWidth="1"/>
    <col min="13" max="13" width="10.5" style="49" bestFit="1" customWidth="1"/>
    <col min="14" max="14" width="14.875" style="49" customWidth="1"/>
    <col min="15" max="256" width="10" style="49"/>
  </cols>
  <sheetData>
    <row r="1" spans="1:12" ht="16.5" customHeight="1">
      <c r="A1" s="238" t="s">
        <v>698</v>
      </c>
      <c r="B1" s="265"/>
      <c r="C1" s="267" t="s">
        <v>846</v>
      </c>
      <c r="D1" s="267" t="s">
        <v>416</v>
      </c>
      <c r="E1" s="267" t="s">
        <v>664</v>
      </c>
      <c r="F1" s="267" t="s">
        <v>710</v>
      </c>
      <c r="G1" s="267"/>
      <c r="H1" s="267"/>
      <c r="I1" s="267"/>
      <c r="J1" s="267"/>
      <c r="K1" s="267"/>
      <c r="L1" s="263" t="s">
        <v>1128</v>
      </c>
    </row>
    <row r="2" spans="1:12" ht="27" customHeight="1">
      <c r="A2" s="240"/>
      <c r="B2" s="266"/>
      <c r="C2" s="267"/>
      <c r="D2" s="267"/>
      <c r="E2" s="267"/>
      <c r="F2" s="47" t="s">
        <v>1253</v>
      </c>
      <c r="G2" s="70"/>
      <c r="H2" s="70"/>
      <c r="I2" s="70"/>
      <c r="J2" s="48" t="s">
        <v>856</v>
      </c>
      <c r="K2" s="47" t="s">
        <v>1153</v>
      </c>
      <c r="L2" s="264"/>
    </row>
    <row r="3" spans="1:12" ht="16.5" customHeight="1">
      <c r="A3" s="245" t="s">
        <v>723</v>
      </c>
      <c r="B3" s="246"/>
      <c r="C3" s="252" t="s">
        <v>2115</v>
      </c>
      <c r="D3" s="253"/>
      <c r="E3" s="121"/>
      <c r="F3" s="121"/>
      <c r="G3" s="121"/>
      <c r="H3" s="121"/>
      <c r="I3" s="121"/>
      <c r="J3" s="152">
        <v>1289.4000000000001</v>
      </c>
      <c r="K3" s="121"/>
      <c r="L3" s="121"/>
    </row>
    <row r="4" spans="1:12">
      <c r="A4" s="247"/>
      <c r="B4" s="248"/>
      <c r="C4" s="254"/>
      <c r="D4" s="255"/>
      <c r="E4" s="121"/>
      <c r="F4" s="121"/>
      <c r="G4" s="121"/>
      <c r="H4" s="121"/>
      <c r="I4" s="121"/>
      <c r="J4" s="153">
        <v>1641.92</v>
      </c>
      <c r="K4" s="121"/>
      <c r="L4" s="121"/>
    </row>
    <row r="5" spans="1:12">
      <c r="A5" s="247"/>
      <c r="B5" s="248"/>
      <c r="C5" s="254"/>
      <c r="D5" s="255"/>
      <c r="E5" s="121"/>
      <c r="F5" s="121"/>
      <c r="G5" s="121"/>
      <c r="H5" s="121"/>
      <c r="I5" s="121"/>
      <c r="J5" s="154">
        <v>1423.63</v>
      </c>
      <c r="K5" s="121"/>
      <c r="L5" s="121"/>
    </row>
    <row r="6" spans="1:12">
      <c r="A6" s="249"/>
      <c r="B6" s="250"/>
      <c r="C6" s="256"/>
      <c r="D6" s="257"/>
      <c r="E6" s="121"/>
      <c r="F6" s="121"/>
      <c r="G6" s="121"/>
      <c r="H6" s="121"/>
      <c r="I6" s="121"/>
      <c r="J6" s="155">
        <v>9.1560000000000006</v>
      </c>
      <c r="K6" s="121"/>
      <c r="L6" s="103"/>
    </row>
    <row r="7" spans="1:12">
      <c r="A7" s="280" t="s">
        <v>708</v>
      </c>
      <c r="B7" s="281"/>
      <c r="C7" s="135" t="s">
        <v>681</v>
      </c>
      <c r="D7" s="121" t="s">
        <v>1020</v>
      </c>
      <c r="E7" s="137" t="s">
        <v>677</v>
      </c>
      <c r="F7" s="115">
        <f>INT(1657.21/1.1)</f>
        <v>1506</v>
      </c>
      <c r="G7" s="115"/>
      <c r="H7" s="174"/>
      <c r="I7" s="174"/>
      <c r="J7" s="175"/>
      <c r="K7" s="175">
        <f>MIN(F7,J7)</f>
        <v>1506</v>
      </c>
      <c r="L7" s="187">
        <v>1482</v>
      </c>
    </row>
    <row r="8" spans="1:12" ht="16.5" customHeight="1">
      <c r="A8" s="245" t="s">
        <v>712</v>
      </c>
      <c r="B8" s="246"/>
      <c r="C8" s="135" t="s">
        <v>676</v>
      </c>
      <c r="D8" s="121"/>
      <c r="E8" s="137"/>
      <c r="F8" s="115">
        <f>INT(1725.05/1.1)</f>
        <v>1568</v>
      </c>
      <c r="G8" s="115"/>
      <c r="H8" s="174"/>
      <c r="I8" s="174"/>
      <c r="J8" s="175"/>
      <c r="K8" s="175">
        <f>MIN(F8,J8)</f>
        <v>1568</v>
      </c>
      <c r="L8" s="187">
        <v>1482</v>
      </c>
    </row>
    <row r="9" spans="1:12">
      <c r="A9" s="247"/>
      <c r="B9" s="248"/>
      <c r="C9" s="135" t="s">
        <v>669</v>
      </c>
      <c r="D9" s="115" t="s">
        <v>658</v>
      </c>
      <c r="E9" s="137" t="s">
        <v>665</v>
      </c>
      <c r="F9" s="103"/>
      <c r="G9" s="103"/>
      <c r="H9" s="103"/>
      <c r="I9" s="103"/>
      <c r="J9" s="115">
        <f>200*J3</f>
        <v>257880.00000000003</v>
      </c>
      <c r="K9" s="115">
        <f t="shared" ref="K9:K39" si="0">MIN(F9,J9)</f>
        <v>257880.00000000003</v>
      </c>
      <c r="L9" s="103" t="s">
        <v>824</v>
      </c>
    </row>
    <row r="10" spans="1:12">
      <c r="A10" s="247"/>
      <c r="B10" s="248"/>
      <c r="C10" s="135" t="s">
        <v>1168</v>
      </c>
      <c r="D10" s="115" t="s">
        <v>1170</v>
      </c>
      <c r="E10" s="137" t="s">
        <v>665</v>
      </c>
      <c r="F10" s="103"/>
      <c r="G10" s="103"/>
      <c r="H10" s="103"/>
      <c r="I10" s="103"/>
      <c r="J10" s="115">
        <f>2100*J3</f>
        <v>2707740</v>
      </c>
      <c r="K10" s="115">
        <f t="shared" si="0"/>
        <v>2707740</v>
      </c>
      <c r="L10" s="103" t="s">
        <v>824</v>
      </c>
    </row>
    <row r="11" spans="1:12">
      <c r="A11" s="247"/>
      <c r="B11" s="248"/>
      <c r="C11" s="135" t="s">
        <v>1169</v>
      </c>
      <c r="D11" s="99" t="s">
        <v>424</v>
      </c>
      <c r="E11" s="99" t="s">
        <v>663</v>
      </c>
      <c r="F11" s="115">
        <f>INT(110000/(160))</f>
        <v>687</v>
      </c>
      <c r="G11" s="115"/>
      <c r="H11" s="103"/>
      <c r="I11" s="103"/>
      <c r="J11" s="115"/>
      <c r="K11" s="115">
        <f t="shared" si="0"/>
        <v>687</v>
      </c>
      <c r="L11" s="103" t="s">
        <v>823</v>
      </c>
    </row>
    <row r="12" spans="1:12">
      <c r="A12" s="247"/>
      <c r="B12" s="248"/>
      <c r="C12" s="135" t="s">
        <v>1516</v>
      </c>
      <c r="D12" s="176" t="s">
        <v>426</v>
      </c>
      <c r="E12" s="176" t="s">
        <v>665</v>
      </c>
      <c r="F12" s="174">
        <v>4190</v>
      </c>
      <c r="G12" s="174"/>
      <c r="H12" s="174"/>
      <c r="I12" s="174"/>
      <c r="J12" s="115"/>
      <c r="K12" s="175">
        <f t="shared" si="0"/>
        <v>4190</v>
      </c>
      <c r="L12" s="103" t="s">
        <v>823</v>
      </c>
    </row>
    <row r="13" spans="1:12">
      <c r="A13" s="247"/>
      <c r="B13" s="248"/>
      <c r="C13" s="135" t="s">
        <v>683</v>
      </c>
      <c r="D13" s="99"/>
      <c r="E13" s="99" t="s">
        <v>671</v>
      </c>
      <c r="F13" s="103"/>
      <c r="G13" s="103"/>
      <c r="H13" s="103"/>
      <c r="I13" s="103"/>
      <c r="J13" s="115">
        <v>200</v>
      </c>
      <c r="K13" s="115">
        <f t="shared" si="0"/>
        <v>200</v>
      </c>
      <c r="L13" s="103"/>
    </row>
    <row r="14" spans="1:12">
      <c r="A14" s="247"/>
      <c r="B14" s="248"/>
      <c r="C14" s="135" t="s">
        <v>1155</v>
      </c>
      <c r="D14" s="99" t="s">
        <v>2069</v>
      </c>
      <c r="E14" s="99" t="s">
        <v>665</v>
      </c>
      <c r="F14" s="103"/>
      <c r="G14" s="103"/>
      <c r="H14" s="103"/>
      <c r="I14" s="103"/>
      <c r="J14" s="115">
        <v>1500000</v>
      </c>
      <c r="K14" s="115">
        <f t="shared" si="0"/>
        <v>1500000</v>
      </c>
      <c r="L14" s="103"/>
    </row>
    <row r="15" spans="1:12">
      <c r="A15" s="247"/>
      <c r="B15" s="248"/>
      <c r="C15" s="135" t="s">
        <v>672</v>
      </c>
      <c r="D15" s="121" t="s">
        <v>1242</v>
      </c>
      <c r="E15" s="99" t="s">
        <v>673</v>
      </c>
      <c r="F15" s="115">
        <f>INT(96130/(20))</f>
        <v>4806</v>
      </c>
      <c r="G15" s="115"/>
      <c r="H15" s="103"/>
      <c r="I15" s="103"/>
      <c r="J15" s="115"/>
      <c r="K15" s="115">
        <f t="shared" si="0"/>
        <v>4806</v>
      </c>
      <c r="L15" s="103" t="s">
        <v>823</v>
      </c>
    </row>
    <row r="16" spans="1:12">
      <c r="A16" s="247"/>
      <c r="B16" s="248"/>
      <c r="C16" s="135" t="s">
        <v>1156</v>
      </c>
      <c r="D16" s="121"/>
      <c r="E16" s="99" t="s">
        <v>665</v>
      </c>
      <c r="F16" s="103"/>
      <c r="G16" s="103"/>
      <c r="H16" s="103"/>
      <c r="I16" s="103"/>
      <c r="J16" s="115">
        <v>5000</v>
      </c>
      <c r="K16" s="115">
        <f t="shared" si="0"/>
        <v>5000</v>
      </c>
      <c r="L16" s="103" t="s">
        <v>1585</v>
      </c>
    </row>
    <row r="17" spans="1:13">
      <c r="A17" s="247"/>
      <c r="B17" s="248"/>
      <c r="C17" s="135" t="s">
        <v>1171</v>
      </c>
      <c r="D17" s="121"/>
      <c r="E17" s="137" t="s">
        <v>665</v>
      </c>
      <c r="F17" s="103"/>
      <c r="G17" s="103"/>
      <c r="H17" s="103"/>
      <c r="I17" s="103"/>
      <c r="J17" s="115">
        <v>500</v>
      </c>
      <c r="K17" s="115">
        <f t="shared" si="0"/>
        <v>500</v>
      </c>
      <c r="L17" s="103" t="s">
        <v>1585</v>
      </c>
    </row>
    <row r="18" spans="1:13">
      <c r="A18" s="247"/>
      <c r="B18" s="248"/>
      <c r="C18" s="135" t="s">
        <v>669</v>
      </c>
      <c r="D18" s="121" t="s">
        <v>2119</v>
      </c>
      <c r="E18" s="137" t="s">
        <v>665</v>
      </c>
      <c r="F18" s="103"/>
      <c r="G18" s="103"/>
      <c r="H18" s="103"/>
      <c r="I18" s="103"/>
      <c r="J18" s="115">
        <f>350*J3</f>
        <v>451290.00000000006</v>
      </c>
      <c r="K18" s="115">
        <f t="shared" si="0"/>
        <v>451290.00000000006</v>
      </c>
      <c r="L18" s="103" t="s">
        <v>824</v>
      </c>
    </row>
    <row r="19" spans="1:13">
      <c r="A19" s="247"/>
      <c r="B19" s="248"/>
      <c r="C19" s="135" t="s">
        <v>1168</v>
      </c>
      <c r="D19" s="115" t="s">
        <v>1011</v>
      </c>
      <c r="E19" s="137" t="s">
        <v>665</v>
      </c>
      <c r="F19" s="103"/>
      <c r="G19" s="103"/>
      <c r="H19" s="103"/>
      <c r="I19" s="103"/>
      <c r="J19" s="115">
        <f>1600*J3</f>
        <v>2063040.0000000002</v>
      </c>
      <c r="K19" s="115">
        <f>MIN(F19,J19)</f>
        <v>2063040.0000000002</v>
      </c>
      <c r="L19" s="103" t="s">
        <v>824</v>
      </c>
    </row>
    <row r="20" spans="1:13">
      <c r="A20" s="247"/>
      <c r="B20" s="248"/>
      <c r="C20" s="135" t="s">
        <v>1001</v>
      </c>
      <c r="D20" s="99" t="s">
        <v>1189</v>
      </c>
      <c r="E20" s="137" t="s">
        <v>687</v>
      </c>
      <c r="F20" s="103"/>
      <c r="G20" s="103"/>
      <c r="H20" s="103"/>
      <c r="I20" s="103"/>
      <c r="J20" s="115">
        <f>3000*2*J3</f>
        <v>7736400.0000000009</v>
      </c>
      <c r="K20" s="115">
        <f t="shared" si="0"/>
        <v>7736400.0000000009</v>
      </c>
      <c r="L20" s="103" t="s">
        <v>824</v>
      </c>
    </row>
    <row r="21" spans="1:13">
      <c r="A21" s="247"/>
      <c r="B21" s="248"/>
      <c r="C21" s="135" t="s">
        <v>700</v>
      </c>
      <c r="D21" s="99" t="s">
        <v>716</v>
      </c>
      <c r="E21" s="137" t="s">
        <v>663</v>
      </c>
      <c r="F21" s="103"/>
      <c r="G21" s="103"/>
      <c r="H21" s="103"/>
      <c r="I21" s="103"/>
      <c r="J21" s="115">
        <f>20*J3</f>
        <v>25788</v>
      </c>
      <c r="K21" s="115">
        <f t="shared" si="0"/>
        <v>25788</v>
      </c>
      <c r="L21" s="103" t="s">
        <v>824</v>
      </c>
    </row>
    <row r="22" spans="1:13">
      <c r="A22" s="247"/>
      <c r="B22" s="248"/>
      <c r="C22" s="135" t="s">
        <v>1188</v>
      </c>
      <c r="D22" s="121" t="s">
        <v>688</v>
      </c>
      <c r="E22" s="137" t="s">
        <v>665</v>
      </c>
      <c r="F22" s="103">
        <v>16000</v>
      </c>
      <c r="G22" s="103"/>
      <c r="H22" s="103"/>
      <c r="I22" s="103"/>
      <c r="J22" s="115"/>
      <c r="K22" s="115">
        <f t="shared" si="0"/>
        <v>16000</v>
      </c>
      <c r="L22" s="103" t="s">
        <v>1594</v>
      </c>
    </row>
    <row r="23" spans="1:13">
      <c r="A23" s="247"/>
      <c r="B23" s="248"/>
      <c r="C23" s="135" t="s">
        <v>1195</v>
      </c>
      <c r="D23" s="121"/>
      <c r="E23" s="137" t="s">
        <v>665</v>
      </c>
      <c r="F23" s="103"/>
      <c r="G23" s="103"/>
      <c r="H23" s="103"/>
      <c r="I23" s="103"/>
      <c r="J23" s="115">
        <f>(21800/24)*J3</f>
        <v>1171205.0000000002</v>
      </c>
      <c r="K23" s="115">
        <f t="shared" si="0"/>
        <v>1171205.0000000002</v>
      </c>
      <c r="L23" s="103" t="s">
        <v>1561</v>
      </c>
      <c r="M23" s="131"/>
    </row>
    <row r="24" spans="1:13">
      <c r="A24" s="249"/>
      <c r="B24" s="250"/>
      <c r="C24" s="135" t="s">
        <v>1002</v>
      </c>
      <c r="D24" s="115" t="s">
        <v>1200</v>
      </c>
      <c r="E24" s="137" t="s">
        <v>665</v>
      </c>
      <c r="F24" s="103"/>
      <c r="G24" s="103"/>
      <c r="H24" s="103"/>
      <c r="I24" s="103"/>
      <c r="J24" s="115">
        <f>740*J3</f>
        <v>954156.00000000012</v>
      </c>
      <c r="K24" s="115">
        <f t="shared" si="0"/>
        <v>954156.00000000012</v>
      </c>
      <c r="L24" s="103" t="s">
        <v>1561</v>
      </c>
    </row>
    <row r="25" spans="1:13" ht="16.5" customHeight="1">
      <c r="A25" s="245" t="s">
        <v>874</v>
      </c>
      <c r="B25" s="246"/>
      <c r="C25" s="135" t="s">
        <v>1157</v>
      </c>
      <c r="D25" s="121"/>
      <c r="E25" s="137"/>
      <c r="F25" s="103">
        <v>640</v>
      </c>
      <c r="G25" s="103"/>
      <c r="H25" s="103"/>
      <c r="I25" s="103"/>
      <c r="J25" s="115"/>
      <c r="K25" s="115">
        <f t="shared" si="0"/>
        <v>640</v>
      </c>
      <c r="L25" s="103" t="s">
        <v>828</v>
      </c>
    </row>
    <row r="26" spans="1:13" ht="17.100000000000001" customHeight="1">
      <c r="A26" s="247"/>
      <c r="B26" s="248"/>
      <c r="C26" s="135" t="s">
        <v>674</v>
      </c>
      <c r="D26" s="121"/>
      <c r="E26" s="137"/>
      <c r="F26" s="103"/>
      <c r="G26" s="103"/>
      <c r="H26" s="103"/>
      <c r="I26" s="103"/>
      <c r="J26" s="115"/>
      <c r="K26" s="115">
        <f t="shared" si="0"/>
        <v>0</v>
      </c>
      <c r="L26" s="103" t="s">
        <v>826</v>
      </c>
    </row>
    <row r="27" spans="1:13">
      <c r="A27" s="247"/>
      <c r="B27" s="248"/>
      <c r="C27" s="135" t="s">
        <v>1143</v>
      </c>
      <c r="D27" s="99"/>
      <c r="E27" s="137"/>
      <c r="F27" s="103">
        <v>16500</v>
      </c>
      <c r="G27" s="103"/>
      <c r="H27" s="103"/>
      <c r="I27" s="103"/>
      <c r="J27" s="115"/>
      <c r="K27" s="115">
        <f t="shared" si="0"/>
        <v>16500</v>
      </c>
      <c r="L27" s="103" t="s">
        <v>1594</v>
      </c>
    </row>
    <row r="28" spans="1:13">
      <c r="A28" s="247"/>
      <c r="B28" s="248"/>
      <c r="C28" s="135" t="s">
        <v>1144</v>
      </c>
      <c r="D28" s="99"/>
      <c r="E28" s="137"/>
      <c r="F28" s="103">
        <v>324000</v>
      </c>
      <c r="G28" s="103"/>
      <c r="H28" s="103"/>
      <c r="I28" s="103"/>
      <c r="J28" s="115"/>
      <c r="K28" s="115">
        <f t="shared" si="0"/>
        <v>324000</v>
      </c>
      <c r="L28" s="103" t="s">
        <v>1594</v>
      </c>
    </row>
    <row r="29" spans="1:13">
      <c r="A29" s="247"/>
      <c r="B29" s="248"/>
      <c r="C29" s="135" t="s">
        <v>1138</v>
      </c>
      <c r="D29" s="99" t="s">
        <v>844</v>
      </c>
      <c r="E29" s="137"/>
      <c r="F29" s="103">
        <v>24000</v>
      </c>
      <c r="G29" s="103"/>
      <c r="H29" s="103"/>
      <c r="I29" s="103"/>
      <c r="J29" s="115"/>
      <c r="K29" s="115">
        <f t="shared" si="0"/>
        <v>24000</v>
      </c>
      <c r="L29" s="103" t="s">
        <v>1594</v>
      </c>
    </row>
    <row r="30" spans="1:13">
      <c r="A30" s="247"/>
      <c r="B30" s="248"/>
      <c r="C30" s="135" t="s">
        <v>1138</v>
      </c>
      <c r="D30" s="99" t="s">
        <v>1149</v>
      </c>
      <c r="E30" s="137"/>
      <c r="F30" s="103">
        <v>35000</v>
      </c>
      <c r="G30" s="103"/>
      <c r="H30" s="103"/>
      <c r="I30" s="103"/>
      <c r="J30" s="115"/>
      <c r="K30" s="115">
        <f t="shared" si="0"/>
        <v>35000</v>
      </c>
      <c r="L30" s="103" t="s">
        <v>1594</v>
      </c>
    </row>
    <row r="31" spans="1:13">
      <c r="A31" s="247"/>
      <c r="B31" s="248"/>
      <c r="C31" s="135" t="s">
        <v>1138</v>
      </c>
      <c r="D31" s="99" t="s">
        <v>847</v>
      </c>
      <c r="E31" s="137"/>
      <c r="F31" s="103">
        <v>100000</v>
      </c>
      <c r="G31" s="103"/>
      <c r="H31" s="103"/>
      <c r="I31" s="103"/>
      <c r="J31" s="115"/>
      <c r="K31" s="115">
        <f t="shared" si="0"/>
        <v>100000</v>
      </c>
      <c r="L31" s="103" t="s">
        <v>1594</v>
      </c>
    </row>
    <row r="32" spans="1:13">
      <c r="A32" s="247"/>
      <c r="B32" s="248"/>
      <c r="C32" s="135" t="s">
        <v>1151</v>
      </c>
      <c r="D32" s="99" t="s">
        <v>844</v>
      </c>
      <c r="E32" s="137"/>
      <c r="F32" s="103">
        <v>440000</v>
      </c>
      <c r="G32" s="103"/>
      <c r="H32" s="103"/>
      <c r="I32" s="103"/>
      <c r="J32" s="115"/>
      <c r="K32" s="115">
        <f t="shared" si="0"/>
        <v>440000</v>
      </c>
      <c r="L32" s="103" t="s">
        <v>1594</v>
      </c>
    </row>
    <row r="33" spans="1:12">
      <c r="A33" s="247"/>
      <c r="B33" s="248"/>
      <c r="C33" s="135" t="s">
        <v>1151</v>
      </c>
      <c r="D33" s="99" t="s">
        <v>1149</v>
      </c>
      <c r="E33" s="137"/>
      <c r="F33" s="103">
        <v>660000</v>
      </c>
      <c r="G33" s="103"/>
      <c r="H33" s="103"/>
      <c r="I33" s="103"/>
      <c r="J33" s="115"/>
      <c r="K33" s="115">
        <f t="shared" si="0"/>
        <v>660000</v>
      </c>
      <c r="L33" s="103" t="s">
        <v>1594</v>
      </c>
    </row>
    <row r="34" spans="1:12">
      <c r="A34" s="247"/>
      <c r="B34" s="248"/>
      <c r="C34" s="135" t="s">
        <v>1151</v>
      </c>
      <c r="D34" s="99" t="s">
        <v>847</v>
      </c>
      <c r="E34" s="137"/>
      <c r="F34" s="103">
        <v>770000</v>
      </c>
      <c r="G34" s="103"/>
      <c r="H34" s="103"/>
      <c r="I34" s="103"/>
      <c r="J34" s="115"/>
      <c r="K34" s="115">
        <f t="shared" si="0"/>
        <v>770000</v>
      </c>
      <c r="L34" s="103" t="s">
        <v>1594</v>
      </c>
    </row>
    <row r="35" spans="1:12">
      <c r="A35" s="247"/>
      <c r="B35" s="248"/>
      <c r="C35" s="135" t="s">
        <v>1148</v>
      </c>
      <c r="D35" s="99" t="s">
        <v>1175</v>
      </c>
      <c r="E35" s="137"/>
      <c r="F35" s="103">
        <v>85000</v>
      </c>
      <c r="G35" s="103"/>
      <c r="H35" s="103"/>
      <c r="I35" s="103"/>
      <c r="J35" s="115"/>
      <c r="K35" s="115">
        <f t="shared" si="0"/>
        <v>85000</v>
      </c>
      <c r="L35" s="103" t="s">
        <v>1594</v>
      </c>
    </row>
    <row r="36" spans="1:12">
      <c r="A36" s="247"/>
      <c r="B36" s="248"/>
      <c r="C36" s="135" t="s">
        <v>1148</v>
      </c>
      <c r="D36" s="99" t="s">
        <v>1177</v>
      </c>
      <c r="E36" s="137"/>
      <c r="F36" s="103">
        <v>110000</v>
      </c>
      <c r="G36" s="103"/>
      <c r="H36" s="103"/>
      <c r="I36" s="103"/>
      <c r="J36" s="115"/>
      <c r="K36" s="115">
        <f t="shared" si="0"/>
        <v>110000</v>
      </c>
      <c r="L36" s="103" t="s">
        <v>1594</v>
      </c>
    </row>
    <row r="37" spans="1:12">
      <c r="A37" s="247"/>
      <c r="B37" s="248"/>
      <c r="C37" s="135" t="s">
        <v>1148</v>
      </c>
      <c r="D37" s="99" t="s">
        <v>1178</v>
      </c>
      <c r="E37" s="137"/>
      <c r="F37" s="103">
        <v>190000</v>
      </c>
      <c r="G37" s="103"/>
      <c r="H37" s="103"/>
      <c r="I37" s="103"/>
      <c r="J37" s="115"/>
      <c r="K37" s="115">
        <f t="shared" si="0"/>
        <v>190000</v>
      </c>
      <c r="L37" s="103" t="s">
        <v>1594</v>
      </c>
    </row>
    <row r="38" spans="1:12">
      <c r="A38" s="247"/>
      <c r="B38" s="248"/>
      <c r="C38" s="135" t="s">
        <v>1148</v>
      </c>
      <c r="D38" s="99" t="s">
        <v>1226</v>
      </c>
      <c r="E38" s="137"/>
      <c r="F38" s="103"/>
      <c r="G38" s="103"/>
      <c r="H38" s="103"/>
      <c r="I38" s="103"/>
      <c r="J38" s="115">
        <v>270000</v>
      </c>
      <c r="K38" s="115">
        <f t="shared" si="0"/>
        <v>270000</v>
      </c>
      <c r="L38" s="103"/>
    </row>
    <row r="39" spans="1:12">
      <c r="A39" s="247"/>
      <c r="B39" s="248"/>
      <c r="C39" s="135" t="s">
        <v>1166</v>
      </c>
      <c r="D39" s="99" t="s">
        <v>1140</v>
      </c>
      <c r="E39" s="137"/>
      <c r="F39" s="103">
        <v>340000</v>
      </c>
      <c r="G39" s="103"/>
      <c r="H39" s="103"/>
      <c r="I39" s="103"/>
      <c r="J39" s="115"/>
      <c r="K39" s="115">
        <f t="shared" si="0"/>
        <v>340000</v>
      </c>
      <c r="L39" s="103" t="s">
        <v>1594</v>
      </c>
    </row>
    <row r="40" spans="1:12">
      <c r="A40" s="247"/>
      <c r="B40" s="248"/>
      <c r="C40" s="135" t="s">
        <v>845</v>
      </c>
      <c r="D40" s="99" t="s">
        <v>1133</v>
      </c>
      <c r="E40" s="137"/>
      <c r="F40" s="103">
        <v>550000</v>
      </c>
      <c r="G40" s="103"/>
      <c r="H40" s="103"/>
      <c r="I40" s="103"/>
      <c r="J40" s="115"/>
      <c r="K40" s="115">
        <f t="shared" ref="K40:K71" si="1">MIN(F40,J40)</f>
        <v>550000</v>
      </c>
      <c r="L40" s="103" t="s">
        <v>1594</v>
      </c>
    </row>
    <row r="41" spans="1:12">
      <c r="A41" s="247"/>
      <c r="B41" s="248"/>
      <c r="C41" s="135" t="s">
        <v>845</v>
      </c>
      <c r="D41" s="99" t="s">
        <v>1150</v>
      </c>
      <c r="E41" s="137"/>
      <c r="F41" s="103">
        <v>1100000</v>
      </c>
      <c r="G41" s="103"/>
      <c r="H41" s="103"/>
      <c r="I41" s="103"/>
      <c r="J41" s="115"/>
      <c r="K41" s="115">
        <f t="shared" si="1"/>
        <v>1100000</v>
      </c>
      <c r="L41" s="103" t="s">
        <v>1594</v>
      </c>
    </row>
    <row r="42" spans="1:12">
      <c r="A42" s="247"/>
      <c r="B42" s="248"/>
      <c r="C42" s="135" t="s">
        <v>845</v>
      </c>
      <c r="D42" s="99" t="s">
        <v>1160</v>
      </c>
      <c r="E42" s="137"/>
      <c r="F42" s="103">
        <v>1600000</v>
      </c>
      <c r="G42" s="103"/>
      <c r="H42" s="103"/>
      <c r="I42" s="103"/>
      <c r="J42" s="115"/>
      <c r="K42" s="115">
        <f t="shared" si="1"/>
        <v>1600000</v>
      </c>
      <c r="L42" s="103" t="s">
        <v>1594</v>
      </c>
    </row>
    <row r="43" spans="1:12">
      <c r="A43" s="247"/>
      <c r="B43" s="248"/>
      <c r="C43" s="135" t="s">
        <v>1136</v>
      </c>
      <c r="D43" s="99" t="s">
        <v>1140</v>
      </c>
      <c r="E43" s="137"/>
      <c r="F43" s="103">
        <v>85000</v>
      </c>
      <c r="G43" s="103"/>
      <c r="H43" s="103"/>
      <c r="I43" s="103"/>
      <c r="J43" s="115"/>
      <c r="K43" s="115">
        <f t="shared" si="1"/>
        <v>85000</v>
      </c>
      <c r="L43" s="103" t="s">
        <v>1594</v>
      </c>
    </row>
    <row r="44" spans="1:12">
      <c r="A44" s="247"/>
      <c r="B44" s="248"/>
      <c r="C44" s="135" t="s">
        <v>1136</v>
      </c>
      <c r="D44" s="99" t="s">
        <v>1133</v>
      </c>
      <c r="E44" s="137"/>
      <c r="F44" s="103">
        <v>130000</v>
      </c>
      <c r="G44" s="103"/>
      <c r="H44" s="103"/>
      <c r="I44" s="103"/>
      <c r="J44" s="115"/>
      <c r="K44" s="115">
        <f t="shared" si="1"/>
        <v>130000</v>
      </c>
      <c r="L44" s="103" t="s">
        <v>1594</v>
      </c>
    </row>
    <row r="45" spans="1:12">
      <c r="A45" s="247"/>
      <c r="B45" s="248"/>
      <c r="C45" s="135" t="s">
        <v>1136</v>
      </c>
      <c r="D45" s="99" t="s">
        <v>1150</v>
      </c>
      <c r="E45" s="137"/>
      <c r="F45" s="103"/>
      <c r="G45" s="103"/>
      <c r="H45" s="103"/>
      <c r="I45" s="103"/>
      <c r="J45" s="115">
        <v>124000</v>
      </c>
      <c r="K45" s="115">
        <f t="shared" si="1"/>
        <v>124000</v>
      </c>
      <c r="L45" s="103"/>
    </row>
    <row r="46" spans="1:12">
      <c r="A46" s="247"/>
      <c r="B46" s="248"/>
      <c r="C46" s="135" t="s">
        <v>1136</v>
      </c>
      <c r="D46" s="99" t="s">
        <v>1160</v>
      </c>
      <c r="E46" s="137"/>
      <c r="F46" s="103"/>
      <c r="G46" s="103"/>
      <c r="H46" s="103"/>
      <c r="I46" s="103"/>
      <c r="J46" s="115">
        <v>195000</v>
      </c>
      <c r="K46" s="115">
        <f t="shared" si="1"/>
        <v>195000</v>
      </c>
      <c r="L46" s="103"/>
    </row>
    <row r="47" spans="1:12">
      <c r="A47" s="247"/>
      <c r="B47" s="248"/>
      <c r="C47" s="135" t="s">
        <v>420</v>
      </c>
      <c r="D47" s="99" t="s">
        <v>680</v>
      </c>
      <c r="E47" s="137"/>
      <c r="F47" s="103">
        <v>40000</v>
      </c>
      <c r="G47" s="103"/>
      <c r="H47" s="103"/>
      <c r="I47" s="103"/>
      <c r="J47" s="115"/>
      <c r="K47" s="115">
        <f t="shared" si="1"/>
        <v>40000</v>
      </c>
      <c r="L47" s="103" t="s">
        <v>1594</v>
      </c>
    </row>
    <row r="48" spans="1:12">
      <c r="A48" s="247"/>
      <c r="B48" s="248"/>
      <c r="C48" s="135" t="s">
        <v>420</v>
      </c>
      <c r="D48" s="99" t="s">
        <v>679</v>
      </c>
      <c r="E48" s="137"/>
      <c r="F48" s="103">
        <v>50000</v>
      </c>
      <c r="G48" s="103"/>
      <c r="H48" s="103"/>
      <c r="I48" s="103"/>
      <c r="J48" s="115"/>
      <c r="K48" s="115">
        <f t="shared" si="1"/>
        <v>50000</v>
      </c>
      <c r="L48" s="103" t="s">
        <v>1594</v>
      </c>
    </row>
    <row r="49" spans="1:12">
      <c r="A49" s="247"/>
      <c r="B49" s="248"/>
      <c r="C49" s="135" t="s">
        <v>420</v>
      </c>
      <c r="D49" s="99" t="s">
        <v>675</v>
      </c>
      <c r="E49" s="137"/>
      <c r="F49" s="103">
        <v>60000</v>
      </c>
      <c r="G49" s="103"/>
      <c r="H49" s="103"/>
      <c r="I49" s="103"/>
      <c r="J49" s="115"/>
      <c r="K49" s="115">
        <f t="shared" si="1"/>
        <v>60000</v>
      </c>
      <c r="L49" s="103" t="s">
        <v>1594</v>
      </c>
    </row>
    <row r="50" spans="1:12">
      <c r="A50" s="247"/>
      <c r="B50" s="248"/>
      <c r="C50" s="135" t="s">
        <v>420</v>
      </c>
      <c r="D50" s="99" t="s">
        <v>704</v>
      </c>
      <c r="E50" s="137"/>
      <c r="F50" s="103">
        <v>70000</v>
      </c>
      <c r="G50" s="103"/>
      <c r="H50" s="103"/>
      <c r="I50" s="103"/>
      <c r="J50" s="115"/>
      <c r="K50" s="115">
        <f t="shared" si="1"/>
        <v>70000</v>
      </c>
      <c r="L50" s="103" t="s">
        <v>1594</v>
      </c>
    </row>
    <row r="51" spans="1:12">
      <c r="A51" s="247"/>
      <c r="B51" s="248"/>
      <c r="C51" s="135" t="s">
        <v>418</v>
      </c>
      <c r="D51" s="99" t="s">
        <v>680</v>
      </c>
      <c r="E51" s="137"/>
      <c r="F51" s="103">
        <v>30000</v>
      </c>
      <c r="G51" s="103"/>
      <c r="H51" s="103"/>
      <c r="I51" s="103"/>
      <c r="J51" s="115"/>
      <c r="K51" s="115">
        <f t="shared" si="1"/>
        <v>30000</v>
      </c>
      <c r="L51" s="103" t="s">
        <v>1594</v>
      </c>
    </row>
    <row r="52" spans="1:12">
      <c r="A52" s="247"/>
      <c r="B52" s="248"/>
      <c r="C52" s="135" t="s">
        <v>418</v>
      </c>
      <c r="D52" s="99" t="s">
        <v>679</v>
      </c>
      <c r="E52" s="137"/>
      <c r="F52" s="103">
        <v>35000</v>
      </c>
      <c r="G52" s="103"/>
      <c r="H52" s="103"/>
      <c r="I52" s="103"/>
      <c r="J52" s="115"/>
      <c r="K52" s="115">
        <f t="shared" si="1"/>
        <v>35000</v>
      </c>
      <c r="L52" s="103" t="s">
        <v>1594</v>
      </c>
    </row>
    <row r="53" spans="1:12">
      <c r="A53" s="247"/>
      <c r="B53" s="248"/>
      <c r="C53" s="135" t="s">
        <v>418</v>
      </c>
      <c r="D53" s="99" t="s">
        <v>675</v>
      </c>
      <c r="E53" s="137"/>
      <c r="F53" s="103">
        <v>50000</v>
      </c>
      <c r="G53" s="103"/>
      <c r="H53" s="103"/>
      <c r="I53" s="103"/>
      <c r="J53" s="115"/>
      <c r="K53" s="115">
        <f t="shared" si="1"/>
        <v>50000</v>
      </c>
      <c r="L53" s="103" t="s">
        <v>1594</v>
      </c>
    </row>
    <row r="54" spans="1:12">
      <c r="A54" s="247"/>
      <c r="B54" s="248"/>
      <c r="C54" s="135" t="s">
        <v>418</v>
      </c>
      <c r="D54" s="99" t="s">
        <v>704</v>
      </c>
      <c r="E54" s="137"/>
      <c r="F54" s="103">
        <v>60000</v>
      </c>
      <c r="G54" s="103"/>
      <c r="H54" s="103"/>
      <c r="I54" s="103"/>
      <c r="J54" s="115"/>
      <c r="K54" s="115">
        <f t="shared" si="1"/>
        <v>60000</v>
      </c>
      <c r="L54" s="103" t="s">
        <v>1594</v>
      </c>
    </row>
    <row r="55" spans="1:12">
      <c r="A55" s="247"/>
      <c r="B55" s="248"/>
      <c r="C55" s="135" t="s">
        <v>1131</v>
      </c>
      <c r="D55" s="99" t="s">
        <v>680</v>
      </c>
      <c r="E55" s="137"/>
      <c r="F55" s="103">
        <v>23000</v>
      </c>
      <c r="G55" s="103"/>
      <c r="H55" s="103"/>
      <c r="I55" s="103"/>
      <c r="J55" s="115"/>
      <c r="K55" s="115">
        <f t="shared" si="1"/>
        <v>23000</v>
      </c>
      <c r="L55" s="103" t="s">
        <v>1594</v>
      </c>
    </row>
    <row r="56" spans="1:12">
      <c r="A56" s="247"/>
      <c r="B56" s="248"/>
      <c r="C56" s="135" t="s">
        <v>1131</v>
      </c>
      <c r="D56" s="99" t="s">
        <v>679</v>
      </c>
      <c r="E56" s="137"/>
      <c r="F56" s="103">
        <v>36000</v>
      </c>
      <c r="G56" s="103"/>
      <c r="H56" s="103"/>
      <c r="I56" s="103"/>
      <c r="J56" s="115"/>
      <c r="K56" s="115">
        <f t="shared" si="1"/>
        <v>36000</v>
      </c>
      <c r="L56" s="103" t="s">
        <v>1594</v>
      </c>
    </row>
    <row r="57" spans="1:12">
      <c r="A57" s="247"/>
      <c r="B57" s="248"/>
      <c r="C57" s="135" t="s">
        <v>1131</v>
      </c>
      <c r="D57" s="99" t="s">
        <v>675</v>
      </c>
      <c r="E57" s="137"/>
      <c r="F57" s="103">
        <v>58000</v>
      </c>
      <c r="G57" s="103"/>
      <c r="H57" s="103"/>
      <c r="I57" s="103"/>
      <c r="J57" s="115"/>
      <c r="K57" s="115">
        <f t="shared" si="1"/>
        <v>58000</v>
      </c>
      <c r="L57" s="103" t="s">
        <v>1594</v>
      </c>
    </row>
    <row r="58" spans="1:12">
      <c r="A58" s="247"/>
      <c r="B58" s="248"/>
      <c r="C58" s="135" t="s">
        <v>1131</v>
      </c>
      <c r="D58" s="99" t="s">
        <v>704</v>
      </c>
      <c r="E58" s="137"/>
      <c r="F58" s="103">
        <v>80000</v>
      </c>
      <c r="G58" s="103"/>
      <c r="H58" s="103"/>
      <c r="I58" s="103"/>
      <c r="J58" s="115"/>
      <c r="K58" s="115">
        <f t="shared" si="1"/>
        <v>80000</v>
      </c>
      <c r="L58" s="103" t="s">
        <v>1594</v>
      </c>
    </row>
    <row r="59" spans="1:12">
      <c r="A59" s="247"/>
      <c r="B59" s="248"/>
      <c r="C59" s="135" t="s">
        <v>684</v>
      </c>
      <c r="D59" s="99" t="s">
        <v>680</v>
      </c>
      <c r="E59" s="137"/>
      <c r="F59" s="103">
        <v>45000</v>
      </c>
      <c r="G59" s="103"/>
      <c r="H59" s="103"/>
      <c r="I59" s="103"/>
      <c r="J59" s="115"/>
      <c r="K59" s="115">
        <f t="shared" si="1"/>
        <v>45000</v>
      </c>
      <c r="L59" s="103" t="s">
        <v>1594</v>
      </c>
    </row>
    <row r="60" spans="1:12">
      <c r="A60" s="247"/>
      <c r="B60" s="248"/>
      <c r="C60" s="135" t="s">
        <v>684</v>
      </c>
      <c r="D60" s="99" t="s">
        <v>679</v>
      </c>
      <c r="E60" s="137"/>
      <c r="F60" s="103">
        <v>50000</v>
      </c>
      <c r="G60" s="103"/>
      <c r="H60" s="103"/>
      <c r="I60" s="103"/>
      <c r="J60" s="115"/>
      <c r="K60" s="115">
        <f t="shared" si="1"/>
        <v>50000</v>
      </c>
      <c r="L60" s="103" t="s">
        <v>1594</v>
      </c>
    </row>
    <row r="61" spans="1:12">
      <c r="A61" s="247"/>
      <c r="B61" s="248"/>
      <c r="C61" s="135" t="s">
        <v>684</v>
      </c>
      <c r="D61" s="99" t="s">
        <v>675</v>
      </c>
      <c r="E61" s="137"/>
      <c r="F61" s="103">
        <v>65000</v>
      </c>
      <c r="G61" s="103"/>
      <c r="H61" s="103"/>
      <c r="I61" s="103"/>
      <c r="J61" s="115"/>
      <c r="K61" s="115">
        <f t="shared" si="1"/>
        <v>65000</v>
      </c>
      <c r="L61" s="103" t="s">
        <v>1594</v>
      </c>
    </row>
    <row r="62" spans="1:12">
      <c r="A62" s="247"/>
      <c r="B62" s="248"/>
      <c r="C62" s="135" t="s">
        <v>684</v>
      </c>
      <c r="D62" s="99" t="s">
        <v>704</v>
      </c>
      <c r="E62" s="137"/>
      <c r="F62" s="103"/>
      <c r="G62" s="103"/>
      <c r="H62" s="103"/>
      <c r="I62" s="103"/>
      <c r="J62" s="156">
        <v>80000</v>
      </c>
      <c r="K62" s="115">
        <f t="shared" si="1"/>
        <v>80000</v>
      </c>
      <c r="L62" s="103"/>
    </row>
    <row r="63" spans="1:12">
      <c r="A63" s="247"/>
      <c r="B63" s="248"/>
      <c r="C63" s="135" t="s">
        <v>1132</v>
      </c>
      <c r="D63" s="99" t="s">
        <v>680</v>
      </c>
      <c r="E63" s="137"/>
      <c r="F63" s="103">
        <v>120000</v>
      </c>
      <c r="G63" s="103"/>
      <c r="H63" s="103"/>
      <c r="I63" s="103"/>
      <c r="J63" s="115"/>
      <c r="K63" s="115">
        <f t="shared" si="1"/>
        <v>120000</v>
      </c>
      <c r="L63" s="103" t="s">
        <v>1594</v>
      </c>
    </row>
    <row r="64" spans="1:12">
      <c r="A64" s="247"/>
      <c r="B64" s="248"/>
      <c r="C64" s="135" t="s">
        <v>1132</v>
      </c>
      <c r="D64" s="99" t="s">
        <v>679</v>
      </c>
      <c r="E64" s="137"/>
      <c r="F64" s="103">
        <v>165000</v>
      </c>
      <c r="G64" s="103"/>
      <c r="H64" s="103"/>
      <c r="I64" s="103"/>
      <c r="J64" s="115"/>
      <c r="K64" s="115">
        <f t="shared" si="1"/>
        <v>165000</v>
      </c>
      <c r="L64" s="103" t="s">
        <v>1594</v>
      </c>
    </row>
    <row r="65" spans="1:12">
      <c r="A65" s="247"/>
      <c r="B65" s="248"/>
      <c r="C65" s="135" t="s">
        <v>1132</v>
      </c>
      <c r="D65" s="99" t="s">
        <v>675</v>
      </c>
      <c r="E65" s="137"/>
      <c r="F65" s="103">
        <v>220000</v>
      </c>
      <c r="G65" s="103"/>
      <c r="H65" s="103"/>
      <c r="I65" s="103"/>
      <c r="J65" s="115"/>
      <c r="K65" s="115">
        <f t="shared" si="1"/>
        <v>220000</v>
      </c>
      <c r="L65" s="103" t="s">
        <v>1594</v>
      </c>
    </row>
    <row r="66" spans="1:12">
      <c r="A66" s="247"/>
      <c r="B66" s="248"/>
      <c r="C66" s="135" t="s">
        <v>1132</v>
      </c>
      <c r="D66" s="99" t="s">
        <v>704</v>
      </c>
      <c r="E66" s="137"/>
      <c r="F66" s="103"/>
      <c r="G66" s="103"/>
      <c r="H66" s="103"/>
      <c r="I66" s="103"/>
      <c r="J66" s="156">
        <v>275000</v>
      </c>
      <c r="K66" s="115">
        <f t="shared" si="1"/>
        <v>275000</v>
      </c>
      <c r="L66" s="103"/>
    </row>
    <row r="67" spans="1:12">
      <c r="A67" s="247"/>
      <c r="B67" s="248"/>
      <c r="C67" s="135" t="s">
        <v>1137</v>
      </c>
      <c r="D67" s="99" t="s">
        <v>680</v>
      </c>
      <c r="E67" s="137"/>
      <c r="F67" s="103">
        <v>15000</v>
      </c>
      <c r="G67" s="103"/>
      <c r="H67" s="103"/>
      <c r="I67" s="103"/>
      <c r="J67" s="115"/>
      <c r="K67" s="115">
        <f t="shared" si="1"/>
        <v>15000</v>
      </c>
      <c r="L67" s="103" t="s">
        <v>1594</v>
      </c>
    </row>
    <row r="68" spans="1:12">
      <c r="A68" s="247"/>
      <c r="B68" s="248"/>
      <c r="C68" s="135" t="s">
        <v>1137</v>
      </c>
      <c r="D68" s="99" t="s">
        <v>679</v>
      </c>
      <c r="E68" s="137"/>
      <c r="F68" s="103">
        <v>17000</v>
      </c>
      <c r="G68" s="103"/>
      <c r="H68" s="103"/>
      <c r="I68" s="103"/>
      <c r="J68" s="115"/>
      <c r="K68" s="115">
        <f t="shared" si="1"/>
        <v>17000</v>
      </c>
      <c r="L68" s="103" t="s">
        <v>1594</v>
      </c>
    </row>
    <row r="69" spans="1:12">
      <c r="A69" s="247"/>
      <c r="B69" s="248"/>
      <c r="C69" s="135" t="s">
        <v>1137</v>
      </c>
      <c r="D69" s="99" t="s">
        <v>675</v>
      </c>
      <c r="E69" s="137"/>
      <c r="F69" s="103">
        <v>35000</v>
      </c>
      <c r="G69" s="103"/>
      <c r="H69" s="103"/>
      <c r="I69" s="103"/>
      <c r="J69" s="115"/>
      <c r="K69" s="115">
        <f t="shared" si="1"/>
        <v>35000</v>
      </c>
      <c r="L69" s="103" t="s">
        <v>1594</v>
      </c>
    </row>
    <row r="70" spans="1:12">
      <c r="A70" s="247"/>
      <c r="B70" s="248"/>
      <c r="C70" s="135" t="s">
        <v>1137</v>
      </c>
      <c r="D70" s="99" t="s">
        <v>704</v>
      </c>
      <c r="E70" s="137"/>
      <c r="F70" s="103">
        <v>53000</v>
      </c>
      <c r="G70" s="103"/>
      <c r="H70" s="103"/>
      <c r="I70" s="103"/>
      <c r="J70" s="115"/>
      <c r="K70" s="115">
        <f t="shared" si="1"/>
        <v>53000</v>
      </c>
      <c r="L70" s="103" t="s">
        <v>1594</v>
      </c>
    </row>
    <row r="71" spans="1:12">
      <c r="A71" s="247"/>
      <c r="B71" s="248"/>
      <c r="C71" s="135" t="s">
        <v>1139</v>
      </c>
      <c r="D71" s="99" t="s">
        <v>680</v>
      </c>
      <c r="E71" s="137"/>
      <c r="F71" s="103">
        <v>144000</v>
      </c>
      <c r="G71" s="103"/>
      <c r="H71" s="103"/>
      <c r="I71" s="103"/>
      <c r="J71" s="115"/>
      <c r="K71" s="115">
        <f t="shared" si="1"/>
        <v>144000</v>
      </c>
      <c r="L71" s="103" t="s">
        <v>1594</v>
      </c>
    </row>
    <row r="72" spans="1:12">
      <c r="A72" s="247"/>
      <c r="B72" s="248"/>
      <c r="C72" s="135" t="s">
        <v>843</v>
      </c>
      <c r="D72" s="99" t="s">
        <v>679</v>
      </c>
      <c r="E72" s="137"/>
      <c r="F72" s="103">
        <v>200000</v>
      </c>
      <c r="G72" s="103"/>
      <c r="H72" s="103"/>
      <c r="I72" s="103"/>
      <c r="J72" s="115"/>
      <c r="K72" s="115">
        <f t="shared" ref="K72:K103" si="2">MIN(F72,J72)</f>
        <v>200000</v>
      </c>
      <c r="L72" s="103" t="s">
        <v>1594</v>
      </c>
    </row>
    <row r="73" spans="1:12">
      <c r="A73" s="247"/>
      <c r="B73" s="248"/>
      <c r="C73" s="135" t="s">
        <v>843</v>
      </c>
      <c r="D73" s="99" t="s">
        <v>675</v>
      </c>
      <c r="E73" s="137"/>
      <c r="F73" s="103"/>
      <c r="G73" s="103"/>
      <c r="H73" s="103"/>
      <c r="I73" s="103"/>
      <c r="J73" s="156">
        <v>256000</v>
      </c>
      <c r="K73" s="115">
        <f t="shared" si="2"/>
        <v>256000</v>
      </c>
      <c r="L73" s="103"/>
    </row>
    <row r="74" spans="1:12">
      <c r="A74" s="247"/>
      <c r="B74" s="248"/>
      <c r="C74" s="135" t="s">
        <v>422</v>
      </c>
      <c r="D74" s="99" t="s">
        <v>680</v>
      </c>
      <c r="E74" s="137"/>
      <c r="F74" s="103">
        <v>170000</v>
      </c>
      <c r="G74" s="103"/>
      <c r="H74" s="103"/>
      <c r="I74" s="103"/>
      <c r="J74" s="115"/>
      <c r="K74" s="115">
        <f t="shared" si="2"/>
        <v>170000</v>
      </c>
      <c r="L74" s="103" t="s">
        <v>1594</v>
      </c>
    </row>
    <row r="75" spans="1:12">
      <c r="A75" s="247"/>
      <c r="B75" s="248"/>
      <c r="C75" s="135" t="s">
        <v>422</v>
      </c>
      <c r="D75" s="99" t="s">
        <v>679</v>
      </c>
      <c r="E75" s="137"/>
      <c r="F75" s="103">
        <v>220000</v>
      </c>
      <c r="G75" s="103"/>
      <c r="H75" s="103"/>
      <c r="I75" s="103"/>
      <c r="J75" s="115"/>
      <c r="K75" s="115">
        <f t="shared" si="2"/>
        <v>220000</v>
      </c>
      <c r="L75" s="103" t="s">
        <v>1594</v>
      </c>
    </row>
    <row r="76" spans="1:12">
      <c r="A76" s="249"/>
      <c r="B76" s="250"/>
      <c r="C76" s="135" t="s">
        <v>422</v>
      </c>
      <c r="D76" s="99" t="s">
        <v>675</v>
      </c>
      <c r="E76" s="137"/>
      <c r="F76" s="103"/>
      <c r="G76" s="103"/>
      <c r="H76" s="103"/>
      <c r="I76" s="103"/>
      <c r="J76" s="115">
        <f>+F75+F75-F74</f>
        <v>270000</v>
      </c>
      <c r="K76" s="115">
        <f t="shared" si="2"/>
        <v>270000</v>
      </c>
      <c r="L76" s="103"/>
    </row>
    <row r="77" spans="1:12">
      <c r="A77" s="268" t="s">
        <v>713</v>
      </c>
      <c r="B77" s="135" t="s">
        <v>1270</v>
      </c>
      <c r="C77" s="135" t="s">
        <v>699</v>
      </c>
      <c r="D77" s="99" t="s">
        <v>1235</v>
      </c>
      <c r="E77" s="137"/>
      <c r="F77" s="103"/>
      <c r="G77" s="103"/>
      <c r="H77" s="103"/>
      <c r="I77" s="103"/>
      <c r="J77" s="115">
        <v>25000</v>
      </c>
      <c r="K77" s="115">
        <f t="shared" si="2"/>
        <v>25000</v>
      </c>
      <c r="L77" s="103" t="s">
        <v>1585</v>
      </c>
    </row>
    <row r="78" spans="1:12">
      <c r="A78" s="269"/>
      <c r="B78" s="251" t="s">
        <v>1234</v>
      </c>
      <c r="C78" s="135" t="s">
        <v>1538</v>
      </c>
      <c r="D78" s="99"/>
      <c r="E78" s="137"/>
      <c r="F78" s="103"/>
      <c r="G78" s="103"/>
      <c r="H78" s="103"/>
      <c r="I78" s="103"/>
      <c r="J78" s="115">
        <v>150000</v>
      </c>
      <c r="K78" s="115">
        <f t="shared" si="2"/>
        <v>150000</v>
      </c>
      <c r="L78" s="103" t="s">
        <v>1005</v>
      </c>
    </row>
    <row r="79" spans="1:12">
      <c r="A79" s="269"/>
      <c r="B79" s="251"/>
      <c r="C79" s="135" t="s">
        <v>690</v>
      </c>
      <c r="D79" s="99"/>
      <c r="E79" s="137"/>
      <c r="F79" s="103"/>
      <c r="G79" s="103"/>
      <c r="H79" s="103"/>
      <c r="I79" s="103"/>
      <c r="J79" s="115">
        <v>250000</v>
      </c>
      <c r="K79" s="115">
        <f t="shared" si="2"/>
        <v>250000</v>
      </c>
      <c r="L79" s="103" t="s">
        <v>1005</v>
      </c>
    </row>
    <row r="80" spans="1:12">
      <c r="A80" s="269"/>
      <c r="B80" s="251"/>
      <c r="C80" s="135" t="s">
        <v>706</v>
      </c>
      <c r="D80" s="99"/>
      <c r="E80" s="137"/>
      <c r="F80" s="103"/>
      <c r="G80" s="103"/>
      <c r="H80" s="103"/>
      <c r="I80" s="103"/>
      <c r="J80" s="115">
        <v>20000</v>
      </c>
      <c r="K80" s="115">
        <f t="shared" si="2"/>
        <v>20000</v>
      </c>
      <c r="L80" s="103" t="s">
        <v>1005</v>
      </c>
    </row>
    <row r="81" spans="1:13">
      <c r="A81" s="269"/>
      <c r="B81" s="251" t="s">
        <v>1300</v>
      </c>
      <c r="C81" s="135" t="s">
        <v>317</v>
      </c>
      <c r="D81" s="99" t="s">
        <v>784</v>
      </c>
      <c r="E81" s="137"/>
      <c r="F81" s="103"/>
      <c r="G81" s="103"/>
      <c r="H81" s="103"/>
      <c r="I81" s="103"/>
      <c r="J81" s="115">
        <v>250000</v>
      </c>
      <c r="K81" s="115">
        <f t="shared" si="2"/>
        <v>250000</v>
      </c>
      <c r="L81" s="103" t="s">
        <v>1005</v>
      </c>
    </row>
    <row r="82" spans="1:13">
      <c r="A82" s="269"/>
      <c r="B82" s="251"/>
      <c r="C82" s="135" t="s">
        <v>793</v>
      </c>
      <c r="D82" s="99" t="s">
        <v>1445</v>
      </c>
      <c r="E82" s="137"/>
      <c r="F82" s="103"/>
      <c r="G82" s="103"/>
      <c r="H82" s="103"/>
      <c r="I82" s="103"/>
      <c r="J82" s="115">
        <v>90000</v>
      </c>
      <c r="K82" s="115">
        <f t="shared" si="2"/>
        <v>90000</v>
      </c>
      <c r="L82" s="103" t="s">
        <v>1000</v>
      </c>
    </row>
    <row r="83" spans="1:13">
      <c r="A83" s="269"/>
      <c r="B83" s="157" t="s">
        <v>1446</v>
      </c>
      <c r="C83" s="135" t="s">
        <v>605</v>
      </c>
      <c r="D83" s="99"/>
      <c r="E83" s="137"/>
      <c r="F83" s="103"/>
      <c r="G83" s="103"/>
      <c r="H83" s="103"/>
      <c r="I83" s="103"/>
      <c r="J83" s="115">
        <v>100000</v>
      </c>
      <c r="K83" s="115">
        <f t="shared" si="2"/>
        <v>100000</v>
      </c>
      <c r="L83" s="103" t="s">
        <v>1585</v>
      </c>
    </row>
    <row r="84" spans="1:13">
      <c r="A84" s="269"/>
      <c r="B84" s="268" t="s">
        <v>1559</v>
      </c>
      <c r="C84" s="135" t="s">
        <v>1436</v>
      </c>
      <c r="D84" s="99"/>
      <c r="E84" s="137"/>
      <c r="F84" s="103"/>
      <c r="G84" s="103"/>
      <c r="H84" s="103"/>
      <c r="I84" s="103"/>
      <c r="J84" s="115">
        <f>410*J3</f>
        <v>528654</v>
      </c>
      <c r="K84" s="115">
        <f t="shared" si="2"/>
        <v>528654</v>
      </c>
      <c r="L84" s="128" t="s">
        <v>824</v>
      </c>
    </row>
    <row r="85" spans="1:13">
      <c r="A85" s="269"/>
      <c r="B85" s="270"/>
      <c r="C85" s="135" t="s">
        <v>2185</v>
      </c>
      <c r="D85" s="99"/>
      <c r="E85" s="137"/>
      <c r="F85" s="103"/>
      <c r="G85" s="103"/>
      <c r="H85" s="103"/>
      <c r="I85" s="103"/>
      <c r="J85" s="115">
        <f>290*J3</f>
        <v>373926</v>
      </c>
      <c r="K85" s="115">
        <f t="shared" si="2"/>
        <v>373926</v>
      </c>
      <c r="L85" s="128" t="s">
        <v>824</v>
      </c>
    </row>
    <row r="86" spans="1:13">
      <c r="A86" s="269"/>
      <c r="B86" s="135" t="s">
        <v>1448</v>
      </c>
      <c r="C86" s="135" t="s">
        <v>605</v>
      </c>
      <c r="D86" s="99"/>
      <c r="E86" s="137"/>
      <c r="F86" s="103"/>
      <c r="G86" s="103"/>
      <c r="H86" s="103"/>
      <c r="I86" s="103"/>
      <c r="J86" s="115">
        <v>200000</v>
      </c>
      <c r="K86" s="115">
        <f t="shared" si="2"/>
        <v>200000</v>
      </c>
      <c r="L86" s="103" t="s">
        <v>1585</v>
      </c>
      <c r="M86" s="127"/>
    </row>
    <row r="87" spans="1:13">
      <c r="A87" s="269"/>
      <c r="B87" s="251" t="s">
        <v>1437</v>
      </c>
      <c r="C87" s="135" t="s">
        <v>1439</v>
      </c>
      <c r="D87" s="99" t="s">
        <v>803</v>
      </c>
      <c r="E87" s="137" t="s">
        <v>795</v>
      </c>
      <c r="F87" s="103"/>
      <c r="G87" s="103"/>
      <c r="H87" s="103"/>
      <c r="I87" s="103"/>
      <c r="J87" s="156">
        <v>70000</v>
      </c>
      <c r="K87" s="115">
        <f t="shared" si="2"/>
        <v>70000</v>
      </c>
      <c r="L87" s="103" t="s">
        <v>1585</v>
      </c>
      <c r="M87" s="127"/>
    </row>
    <row r="88" spans="1:13">
      <c r="A88" s="269"/>
      <c r="B88" s="251"/>
      <c r="C88" s="135" t="s">
        <v>1464</v>
      </c>
      <c r="D88" s="99" t="s">
        <v>610</v>
      </c>
      <c r="E88" s="137" t="s">
        <v>808</v>
      </c>
      <c r="F88" s="103">
        <v>283270</v>
      </c>
      <c r="G88" s="103"/>
      <c r="H88" s="103"/>
      <c r="I88" s="103"/>
      <c r="J88" s="115"/>
      <c r="K88" s="115">
        <f t="shared" si="2"/>
        <v>283270</v>
      </c>
      <c r="L88" s="103" t="s">
        <v>1601</v>
      </c>
      <c r="M88" s="127"/>
    </row>
    <row r="89" spans="1:13">
      <c r="A89" s="269"/>
      <c r="B89" s="251"/>
      <c r="C89" s="135" t="s">
        <v>171</v>
      </c>
      <c r="D89" s="99"/>
      <c r="E89" s="137" t="s">
        <v>734</v>
      </c>
      <c r="F89" s="103"/>
      <c r="G89" s="103"/>
      <c r="H89" s="103"/>
      <c r="I89" s="103"/>
      <c r="J89" s="115">
        <v>8000000</v>
      </c>
      <c r="K89" s="115">
        <f t="shared" si="2"/>
        <v>8000000</v>
      </c>
      <c r="L89" s="103" t="s">
        <v>1585</v>
      </c>
      <c r="M89" s="127"/>
    </row>
    <row r="90" spans="1:13">
      <c r="A90" s="269"/>
      <c r="B90" s="251"/>
      <c r="C90" s="135" t="s">
        <v>617</v>
      </c>
      <c r="D90" s="99"/>
      <c r="E90" s="137" t="s">
        <v>734</v>
      </c>
      <c r="F90" s="103"/>
      <c r="G90" s="103"/>
      <c r="H90" s="103"/>
      <c r="I90" s="103"/>
      <c r="J90" s="115">
        <v>2000000</v>
      </c>
      <c r="K90" s="115">
        <f t="shared" si="2"/>
        <v>2000000</v>
      </c>
      <c r="L90" s="103" t="s">
        <v>1585</v>
      </c>
      <c r="M90" s="127"/>
    </row>
    <row r="91" spans="1:13">
      <c r="A91" s="269"/>
      <c r="B91" s="251" t="s">
        <v>1435</v>
      </c>
      <c r="C91" s="135" t="s">
        <v>1458</v>
      </c>
      <c r="D91" s="99"/>
      <c r="E91" s="137"/>
      <c r="F91" s="103"/>
      <c r="G91" s="103"/>
      <c r="H91" s="103"/>
      <c r="I91" s="103"/>
      <c r="J91" s="115">
        <v>500000</v>
      </c>
      <c r="K91" s="115">
        <f t="shared" si="2"/>
        <v>500000</v>
      </c>
      <c r="L91" s="103" t="s">
        <v>1585</v>
      </c>
      <c r="M91" s="127"/>
    </row>
    <row r="92" spans="1:13">
      <c r="A92" s="269"/>
      <c r="B92" s="251"/>
      <c r="C92" s="135" t="s">
        <v>1453</v>
      </c>
      <c r="D92" s="99"/>
      <c r="E92" s="137"/>
      <c r="F92" s="103"/>
      <c r="G92" s="103"/>
      <c r="H92" s="103"/>
      <c r="I92" s="103"/>
      <c r="J92" s="115">
        <v>200000</v>
      </c>
      <c r="K92" s="115">
        <f t="shared" si="2"/>
        <v>200000</v>
      </c>
      <c r="L92" s="103" t="s">
        <v>1585</v>
      </c>
      <c r="M92" s="127"/>
    </row>
    <row r="93" spans="1:13">
      <c r="A93" s="270"/>
      <c r="B93" s="135" t="s">
        <v>1440</v>
      </c>
      <c r="C93" s="135" t="s">
        <v>799</v>
      </c>
      <c r="D93" s="99"/>
      <c r="E93" s="137"/>
      <c r="F93" s="103"/>
      <c r="G93" s="103"/>
      <c r="H93" s="103"/>
      <c r="I93" s="103"/>
      <c r="J93" s="115">
        <v>2500</v>
      </c>
      <c r="K93" s="115">
        <f t="shared" si="2"/>
        <v>2500</v>
      </c>
      <c r="L93" s="103" t="s">
        <v>1585</v>
      </c>
      <c r="M93" s="127"/>
    </row>
    <row r="94" spans="1:13">
      <c r="A94" s="245" t="s">
        <v>721</v>
      </c>
      <c r="B94" s="246"/>
      <c r="C94" s="135" t="s">
        <v>810</v>
      </c>
      <c r="D94" s="99" t="s">
        <v>1292</v>
      </c>
      <c r="E94" s="137" t="s">
        <v>665</v>
      </c>
      <c r="F94" s="156">
        <v>170000</v>
      </c>
      <c r="G94" s="156"/>
      <c r="H94" s="103"/>
      <c r="I94" s="103"/>
      <c r="J94" s="115"/>
      <c r="K94" s="115">
        <f t="shared" si="2"/>
        <v>170000</v>
      </c>
      <c r="L94" s="103" t="s">
        <v>1594</v>
      </c>
      <c r="M94" s="127"/>
    </row>
    <row r="95" spans="1:13">
      <c r="A95" s="247"/>
      <c r="B95" s="248"/>
      <c r="C95" s="135" t="s">
        <v>810</v>
      </c>
      <c r="D95" s="99" t="s">
        <v>1283</v>
      </c>
      <c r="E95" s="137" t="s">
        <v>665</v>
      </c>
      <c r="F95" s="156">
        <v>220000</v>
      </c>
      <c r="G95" s="156"/>
      <c r="H95" s="103"/>
      <c r="I95" s="103"/>
      <c r="J95" s="115"/>
      <c r="K95" s="115">
        <f t="shared" si="2"/>
        <v>220000</v>
      </c>
      <c r="L95" s="103" t="s">
        <v>1594</v>
      </c>
      <c r="M95" s="127"/>
    </row>
    <row r="96" spans="1:13">
      <c r="A96" s="247"/>
      <c r="B96" s="248"/>
      <c r="C96" s="135" t="s">
        <v>810</v>
      </c>
      <c r="D96" s="99" t="s">
        <v>1276</v>
      </c>
      <c r="E96" s="137" t="s">
        <v>665</v>
      </c>
      <c r="F96" s="156">
        <v>290000</v>
      </c>
      <c r="G96" s="156"/>
      <c r="H96" s="103"/>
      <c r="I96" s="103"/>
      <c r="J96" s="115"/>
      <c r="K96" s="115">
        <f t="shared" si="2"/>
        <v>290000</v>
      </c>
      <c r="L96" s="103" t="s">
        <v>1594</v>
      </c>
    </row>
    <row r="97" spans="1:12">
      <c r="A97" s="247"/>
      <c r="B97" s="248"/>
      <c r="C97" s="135" t="s">
        <v>810</v>
      </c>
      <c r="D97" s="99" t="s">
        <v>1287</v>
      </c>
      <c r="E97" s="137" t="s">
        <v>665</v>
      </c>
      <c r="F97" s="156">
        <v>340000</v>
      </c>
      <c r="G97" s="156"/>
      <c r="H97" s="103"/>
      <c r="I97" s="103"/>
      <c r="J97" s="115"/>
      <c r="K97" s="115">
        <f t="shared" si="2"/>
        <v>340000</v>
      </c>
      <c r="L97" s="103" t="s">
        <v>1594</v>
      </c>
    </row>
    <row r="98" spans="1:12">
      <c r="A98" s="247"/>
      <c r="B98" s="248"/>
      <c r="C98" s="135" t="s">
        <v>810</v>
      </c>
      <c r="D98" s="99" t="s">
        <v>1306</v>
      </c>
      <c r="E98" s="137" t="s">
        <v>665</v>
      </c>
      <c r="F98" s="156">
        <v>400000</v>
      </c>
      <c r="G98" s="156"/>
      <c r="H98" s="103"/>
      <c r="I98" s="103"/>
      <c r="J98" s="115"/>
      <c r="K98" s="115">
        <f t="shared" si="2"/>
        <v>400000</v>
      </c>
      <c r="L98" s="103" t="s">
        <v>1594</v>
      </c>
    </row>
    <row r="99" spans="1:12">
      <c r="A99" s="247"/>
      <c r="B99" s="248"/>
      <c r="C99" s="135" t="s">
        <v>810</v>
      </c>
      <c r="D99" s="99" t="s">
        <v>1451</v>
      </c>
      <c r="E99" s="137" t="s">
        <v>665</v>
      </c>
      <c r="F99" s="156">
        <v>560000</v>
      </c>
      <c r="G99" s="156"/>
      <c r="H99" s="103"/>
      <c r="I99" s="103"/>
      <c r="J99" s="115"/>
      <c r="K99" s="115">
        <f t="shared" si="2"/>
        <v>560000</v>
      </c>
      <c r="L99" s="103" t="s">
        <v>1594</v>
      </c>
    </row>
    <row r="100" spans="1:12">
      <c r="A100" s="247"/>
      <c r="B100" s="248"/>
      <c r="C100" s="135" t="s">
        <v>810</v>
      </c>
      <c r="D100" s="99" t="s">
        <v>1454</v>
      </c>
      <c r="E100" s="137" t="s">
        <v>665</v>
      </c>
      <c r="F100" s="156">
        <v>800000</v>
      </c>
      <c r="G100" s="156"/>
      <c r="H100" s="103"/>
      <c r="I100" s="103"/>
      <c r="J100" s="115"/>
      <c r="K100" s="115">
        <f t="shared" si="2"/>
        <v>800000</v>
      </c>
      <c r="L100" s="103" t="s">
        <v>1594</v>
      </c>
    </row>
    <row r="101" spans="1:12">
      <c r="A101" s="247"/>
      <c r="B101" s="248"/>
      <c r="C101" s="159" t="s">
        <v>1420</v>
      </c>
      <c r="D101" s="121"/>
      <c r="E101" s="137" t="s">
        <v>673</v>
      </c>
      <c r="F101" s="115">
        <f>INT(3000000/1000)</f>
        <v>3000</v>
      </c>
      <c r="G101" s="115"/>
      <c r="H101" s="103"/>
      <c r="I101" s="103"/>
      <c r="J101" s="115"/>
      <c r="K101" s="115">
        <f t="shared" si="2"/>
        <v>3000</v>
      </c>
      <c r="L101" s="103" t="s">
        <v>836</v>
      </c>
    </row>
    <row r="102" spans="1:12">
      <c r="A102" s="247"/>
      <c r="B102" s="248"/>
      <c r="C102" s="135" t="s">
        <v>691</v>
      </c>
      <c r="D102" s="121"/>
      <c r="E102" s="137" t="s">
        <v>739</v>
      </c>
      <c r="F102" s="115">
        <f>INT(300000/200)</f>
        <v>1500</v>
      </c>
      <c r="G102" s="115"/>
      <c r="H102" s="103"/>
      <c r="I102" s="103"/>
      <c r="J102" s="115"/>
      <c r="K102" s="115">
        <f t="shared" si="2"/>
        <v>1500</v>
      </c>
      <c r="L102" s="103" t="s">
        <v>820</v>
      </c>
    </row>
    <row r="103" spans="1:12" ht="21.75" customHeight="1">
      <c r="A103" s="247"/>
      <c r="B103" s="248"/>
      <c r="C103" s="135" t="s">
        <v>1606</v>
      </c>
      <c r="D103" s="121" t="s">
        <v>1292</v>
      </c>
      <c r="E103" s="137" t="s">
        <v>665</v>
      </c>
      <c r="F103" s="115">
        <v>1590000</v>
      </c>
      <c r="G103" s="115"/>
      <c r="H103" s="103"/>
      <c r="I103" s="103"/>
      <c r="J103" s="115"/>
      <c r="K103" s="115">
        <f t="shared" si="2"/>
        <v>1590000</v>
      </c>
      <c r="L103" s="103" t="s">
        <v>1597</v>
      </c>
    </row>
    <row r="104" spans="1:12">
      <c r="A104" s="247"/>
      <c r="B104" s="248"/>
      <c r="C104" s="135" t="s">
        <v>1606</v>
      </c>
      <c r="D104" s="121" t="s">
        <v>1283</v>
      </c>
      <c r="E104" s="137" t="s">
        <v>665</v>
      </c>
      <c r="F104" s="115">
        <v>1590000</v>
      </c>
      <c r="G104" s="115"/>
      <c r="H104" s="103"/>
      <c r="I104" s="103"/>
      <c r="J104" s="115"/>
      <c r="K104" s="115">
        <f t="shared" ref="K104:K125" si="3">MIN(F104,J104)</f>
        <v>1590000</v>
      </c>
      <c r="L104" s="103" t="s">
        <v>1597</v>
      </c>
    </row>
    <row r="105" spans="1:12">
      <c r="A105" s="247"/>
      <c r="B105" s="248"/>
      <c r="C105" s="135" t="s">
        <v>1606</v>
      </c>
      <c r="D105" s="121" t="s">
        <v>1276</v>
      </c>
      <c r="E105" s="137" t="s">
        <v>665</v>
      </c>
      <c r="F105" s="115">
        <v>2120000</v>
      </c>
      <c r="G105" s="115"/>
      <c r="H105" s="103"/>
      <c r="I105" s="103"/>
      <c r="J105" s="115"/>
      <c r="K105" s="115">
        <f t="shared" si="3"/>
        <v>2120000</v>
      </c>
      <c r="L105" s="103" t="s">
        <v>1597</v>
      </c>
    </row>
    <row r="106" spans="1:12">
      <c r="A106" s="247"/>
      <c r="B106" s="248"/>
      <c r="C106" s="135" t="s">
        <v>1606</v>
      </c>
      <c r="D106" s="121" t="s">
        <v>1287</v>
      </c>
      <c r="E106" s="137" t="s">
        <v>665</v>
      </c>
      <c r="F106" s="115">
        <v>5300000</v>
      </c>
      <c r="G106" s="115"/>
      <c r="H106" s="103"/>
      <c r="I106" s="103"/>
      <c r="J106" s="115"/>
      <c r="K106" s="115">
        <f t="shared" si="3"/>
        <v>5300000</v>
      </c>
      <c r="L106" s="103" t="s">
        <v>1597</v>
      </c>
    </row>
    <row r="107" spans="1:12">
      <c r="A107" s="247"/>
      <c r="B107" s="248"/>
      <c r="C107" s="135" t="s">
        <v>1606</v>
      </c>
      <c r="D107" s="121" t="s">
        <v>1306</v>
      </c>
      <c r="E107" s="137" t="s">
        <v>665</v>
      </c>
      <c r="F107" s="115">
        <v>7420000</v>
      </c>
      <c r="G107" s="115"/>
      <c r="H107" s="103"/>
      <c r="I107" s="103"/>
      <c r="J107" s="115"/>
      <c r="K107" s="115">
        <f t="shared" si="3"/>
        <v>7420000</v>
      </c>
      <c r="L107" s="103" t="s">
        <v>1597</v>
      </c>
    </row>
    <row r="108" spans="1:12">
      <c r="A108" s="247"/>
      <c r="B108" s="248"/>
      <c r="C108" s="135" t="s">
        <v>117</v>
      </c>
      <c r="D108" s="121" t="s">
        <v>1292</v>
      </c>
      <c r="E108" s="137" t="s">
        <v>665</v>
      </c>
      <c r="F108" s="115">
        <v>371000</v>
      </c>
      <c r="G108" s="115"/>
      <c r="H108" s="103"/>
      <c r="I108" s="103"/>
      <c r="J108" s="115"/>
      <c r="K108" s="115">
        <f t="shared" si="3"/>
        <v>371000</v>
      </c>
      <c r="L108" s="103" t="s">
        <v>1597</v>
      </c>
    </row>
    <row r="109" spans="1:12">
      <c r="A109" s="247"/>
      <c r="B109" s="248"/>
      <c r="C109" s="135" t="s">
        <v>117</v>
      </c>
      <c r="D109" s="121" t="s">
        <v>1283</v>
      </c>
      <c r="E109" s="137" t="s">
        <v>665</v>
      </c>
      <c r="F109" s="115">
        <v>636000</v>
      </c>
      <c r="G109" s="115"/>
      <c r="H109" s="103"/>
      <c r="I109" s="103"/>
      <c r="J109" s="115"/>
      <c r="K109" s="115">
        <f t="shared" si="3"/>
        <v>636000</v>
      </c>
      <c r="L109" s="103" t="s">
        <v>1597</v>
      </c>
    </row>
    <row r="110" spans="1:12">
      <c r="A110" s="247"/>
      <c r="B110" s="248"/>
      <c r="C110" s="135" t="s">
        <v>117</v>
      </c>
      <c r="D110" s="121" t="s">
        <v>1276</v>
      </c>
      <c r="E110" s="137" t="s">
        <v>665</v>
      </c>
      <c r="F110" s="115">
        <v>1060000</v>
      </c>
      <c r="G110" s="115"/>
      <c r="H110" s="103"/>
      <c r="I110" s="103"/>
      <c r="J110" s="115"/>
      <c r="K110" s="115">
        <f t="shared" si="3"/>
        <v>1060000</v>
      </c>
      <c r="L110" s="103" t="s">
        <v>1597</v>
      </c>
    </row>
    <row r="111" spans="1:12">
      <c r="A111" s="247"/>
      <c r="B111" s="248"/>
      <c r="C111" s="135" t="s">
        <v>117</v>
      </c>
      <c r="D111" s="121" t="s">
        <v>1287</v>
      </c>
      <c r="E111" s="137" t="s">
        <v>665</v>
      </c>
      <c r="F111" s="115">
        <v>1802000</v>
      </c>
      <c r="G111" s="115"/>
      <c r="H111" s="103"/>
      <c r="I111" s="103"/>
      <c r="J111" s="115"/>
      <c r="K111" s="115">
        <f t="shared" si="3"/>
        <v>1802000</v>
      </c>
      <c r="L111" s="103" t="s">
        <v>1597</v>
      </c>
    </row>
    <row r="112" spans="1:12">
      <c r="A112" s="247"/>
      <c r="B112" s="248"/>
      <c r="C112" s="135" t="s">
        <v>117</v>
      </c>
      <c r="D112" s="121" t="s">
        <v>1306</v>
      </c>
      <c r="E112" s="137" t="s">
        <v>665</v>
      </c>
      <c r="F112" s="115">
        <v>2438000</v>
      </c>
      <c r="G112" s="115"/>
      <c r="H112" s="103"/>
      <c r="I112" s="103"/>
      <c r="J112" s="115"/>
      <c r="K112" s="115">
        <f t="shared" si="3"/>
        <v>2438000</v>
      </c>
      <c r="L112" s="103" t="s">
        <v>1597</v>
      </c>
    </row>
    <row r="113" spans="1:12">
      <c r="A113" s="247"/>
      <c r="B113" s="248"/>
      <c r="C113" s="135" t="s">
        <v>1288</v>
      </c>
      <c r="D113" s="99" t="s">
        <v>853</v>
      </c>
      <c r="E113" s="137" t="s">
        <v>671</v>
      </c>
      <c r="F113" s="103">
        <v>39186</v>
      </c>
      <c r="G113" s="103"/>
      <c r="H113" s="103"/>
      <c r="I113" s="103"/>
      <c r="J113" s="115"/>
      <c r="K113" s="115">
        <f t="shared" si="3"/>
        <v>39186</v>
      </c>
      <c r="L113" s="102" t="s">
        <v>821</v>
      </c>
    </row>
    <row r="114" spans="1:12">
      <c r="A114" s="247"/>
      <c r="B114" s="248"/>
      <c r="C114" s="135" t="s">
        <v>1288</v>
      </c>
      <c r="D114" s="99" t="s">
        <v>613</v>
      </c>
      <c r="E114" s="137" t="s">
        <v>671</v>
      </c>
      <c r="F114" s="103">
        <v>62036</v>
      </c>
      <c r="G114" s="103"/>
      <c r="H114" s="103"/>
      <c r="I114" s="103"/>
      <c r="J114" s="115"/>
      <c r="K114" s="115">
        <f t="shared" si="3"/>
        <v>62036</v>
      </c>
      <c r="L114" s="102" t="s">
        <v>821</v>
      </c>
    </row>
    <row r="115" spans="1:12">
      <c r="A115" s="247"/>
      <c r="B115" s="248"/>
      <c r="C115" s="135" t="s">
        <v>1288</v>
      </c>
      <c r="D115" s="99" t="s">
        <v>615</v>
      </c>
      <c r="E115" s="137" t="s">
        <v>671</v>
      </c>
      <c r="F115" s="103">
        <v>87591</v>
      </c>
      <c r="G115" s="103"/>
      <c r="H115" s="103"/>
      <c r="I115" s="103"/>
      <c r="J115" s="115"/>
      <c r="K115" s="115">
        <f t="shared" si="3"/>
        <v>87591</v>
      </c>
      <c r="L115" s="102" t="s">
        <v>821</v>
      </c>
    </row>
    <row r="116" spans="1:12">
      <c r="A116" s="247"/>
      <c r="B116" s="248"/>
      <c r="C116" s="135" t="s">
        <v>1288</v>
      </c>
      <c r="D116" s="99" t="s">
        <v>608</v>
      </c>
      <c r="E116" s="137" t="s">
        <v>671</v>
      </c>
      <c r="F116" s="103">
        <v>114340</v>
      </c>
      <c r="G116" s="103"/>
      <c r="H116" s="103"/>
      <c r="I116" s="103"/>
      <c r="J116" s="115"/>
      <c r="K116" s="115">
        <f t="shared" si="3"/>
        <v>114340</v>
      </c>
      <c r="L116" s="102" t="s">
        <v>821</v>
      </c>
    </row>
    <row r="117" spans="1:12">
      <c r="A117" s="247"/>
      <c r="B117" s="248"/>
      <c r="C117" s="135" t="s">
        <v>616</v>
      </c>
      <c r="D117" s="99" t="s">
        <v>854</v>
      </c>
      <c r="E117" s="137" t="s">
        <v>671</v>
      </c>
      <c r="F117" s="115">
        <f>INT(52180/4)</f>
        <v>13045</v>
      </c>
      <c r="G117" s="115"/>
      <c r="H117" s="103"/>
      <c r="I117" s="103"/>
      <c r="J117" s="115"/>
      <c r="K117" s="115">
        <f t="shared" si="3"/>
        <v>13045</v>
      </c>
      <c r="L117" s="102" t="s">
        <v>829</v>
      </c>
    </row>
    <row r="118" spans="1:12">
      <c r="A118" s="247"/>
      <c r="B118" s="248"/>
      <c r="C118" s="135" t="s">
        <v>616</v>
      </c>
      <c r="D118" s="99" t="s">
        <v>614</v>
      </c>
      <c r="E118" s="137" t="s">
        <v>671</v>
      </c>
      <c r="F118" s="115">
        <f>INT(114250/4)</f>
        <v>28562</v>
      </c>
      <c r="G118" s="115"/>
      <c r="H118" s="103"/>
      <c r="I118" s="103"/>
      <c r="J118" s="115"/>
      <c r="K118" s="115">
        <f t="shared" si="3"/>
        <v>28562</v>
      </c>
      <c r="L118" s="102" t="s">
        <v>829</v>
      </c>
    </row>
    <row r="119" spans="1:12">
      <c r="A119" s="247"/>
      <c r="B119" s="248"/>
      <c r="C119" s="135" t="s">
        <v>616</v>
      </c>
      <c r="D119" s="99" t="s">
        <v>609</v>
      </c>
      <c r="E119" s="137" t="s">
        <v>671</v>
      </c>
      <c r="F119" s="115">
        <f>INT(204650/4)</f>
        <v>51162</v>
      </c>
      <c r="G119" s="115"/>
      <c r="H119" s="103"/>
      <c r="I119" s="103"/>
      <c r="J119" s="115"/>
      <c r="K119" s="115">
        <f t="shared" si="3"/>
        <v>51162</v>
      </c>
      <c r="L119" s="102" t="s">
        <v>829</v>
      </c>
    </row>
    <row r="120" spans="1:12">
      <c r="A120" s="247"/>
      <c r="B120" s="248"/>
      <c r="C120" s="135" t="s">
        <v>616</v>
      </c>
      <c r="D120" s="99" t="s">
        <v>611</v>
      </c>
      <c r="E120" s="137" t="s">
        <v>671</v>
      </c>
      <c r="F120" s="115">
        <f>INT(326450/4)</f>
        <v>81612</v>
      </c>
      <c r="G120" s="115"/>
      <c r="H120" s="103"/>
      <c r="I120" s="103"/>
      <c r="J120" s="115"/>
      <c r="K120" s="115">
        <f t="shared" si="3"/>
        <v>81612</v>
      </c>
      <c r="L120" s="102" t="s">
        <v>829</v>
      </c>
    </row>
    <row r="121" spans="1:12">
      <c r="A121" s="247"/>
      <c r="B121" s="248"/>
      <c r="C121" s="135" t="s">
        <v>612</v>
      </c>
      <c r="D121" s="99" t="s">
        <v>854</v>
      </c>
      <c r="E121" s="137" t="s">
        <v>671</v>
      </c>
      <c r="F121" s="115">
        <f>+F117*2</f>
        <v>26090</v>
      </c>
      <c r="G121" s="115"/>
      <c r="H121" s="103"/>
      <c r="I121" s="103"/>
      <c r="J121" s="115"/>
      <c r="K121" s="115">
        <f t="shared" si="3"/>
        <v>26090</v>
      </c>
      <c r="L121" s="102" t="s">
        <v>829</v>
      </c>
    </row>
    <row r="122" spans="1:12">
      <c r="A122" s="247"/>
      <c r="B122" s="248"/>
      <c r="C122" s="135" t="s">
        <v>612</v>
      </c>
      <c r="D122" s="99" t="s">
        <v>614</v>
      </c>
      <c r="E122" s="137" t="s">
        <v>671</v>
      </c>
      <c r="F122" s="115">
        <f>+F118*2</f>
        <v>57124</v>
      </c>
      <c r="G122" s="115"/>
      <c r="H122" s="103"/>
      <c r="I122" s="103"/>
      <c r="J122" s="115"/>
      <c r="K122" s="115">
        <f t="shared" si="3"/>
        <v>57124</v>
      </c>
      <c r="L122" s="102" t="s">
        <v>829</v>
      </c>
    </row>
    <row r="123" spans="1:12">
      <c r="A123" s="247"/>
      <c r="B123" s="248"/>
      <c r="C123" s="135" t="s">
        <v>612</v>
      </c>
      <c r="D123" s="99" t="s">
        <v>609</v>
      </c>
      <c r="E123" s="137" t="s">
        <v>671</v>
      </c>
      <c r="F123" s="115">
        <f>+F119*2</f>
        <v>102324</v>
      </c>
      <c r="G123" s="115"/>
      <c r="H123" s="103"/>
      <c r="I123" s="103"/>
      <c r="J123" s="115"/>
      <c r="K123" s="115">
        <f t="shared" si="3"/>
        <v>102324</v>
      </c>
      <c r="L123" s="102" t="s">
        <v>829</v>
      </c>
    </row>
    <row r="124" spans="1:12">
      <c r="A124" s="247"/>
      <c r="B124" s="248"/>
      <c r="C124" s="135" t="s">
        <v>612</v>
      </c>
      <c r="D124" s="99" t="s">
        <v>611</v>
      </c>
      <c r="E124" s="137" t="s">
        <v>671</v>
      </c>
      <c r="F124" s="115">
        <f>+F120*2</f>
        <v>163224</v>
      </c>
      <c r="G124" s="115"/>
      <c r="H124" s="103"/>
      <c r="I124" s="103"/>
      <c r="J124" s="115"/>
      <c r="K124" s="115">
        <f t="shared" si="3"/>
        <v>163224</v>
      </c>
      <c r="L124" s="102" t="s">
        <v>829</v>
      </c>
    </row>
    <row r="125" spans="1:12">
      <c r="A125" s="247"/>
      <c r="B125" s="248"/>
      <c r="C125" s="135" t="s">
        <v>811</v>
      </c>
      <c r="D125" s="121" t="s">
        <v>619</v>
      </c>
      <c r="E125" s="137" t="s">
        <v>804</v>
      </c>
      <c r="F125" s="103">
        <v>165000</v>
      </c>
      <c r="G125" s="103"/>
      <c r="H125" s="103"/>
      <c r="I125" s="103"/>
      <c r="J125" s="115"/>
      <c r="K125" s="115">
        <f t="shared" si="3"/>
        <v>165000</v>
      </c>
      <c r="L125" s="102" t="s">
        <v>1604</v>
      </c>
    </row>
    <row r="126" spans="1:12">
      <c r="A126" s="249"/>
      <c r="B126" s="250"/>
      <c r="C126" s="135"/>
      <c r="D126" s="121"/>
      <c r="E126" s="137"/>
      <c r="F126" s="115"/>
      <c r="G126" s="103"/>
      <c r="H126" s="103"/>
      <c r="I126" s="103"/>
      <c r="J126" s="115"/>
      <c r="K126" s="115"/>
      <c r="L126" s="128"/>
    </row>
    <row r="127" spans="1:12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</row>
    <row r="128" spans="1:12" ht="31.5" customHeight="1">
      <c r="A128" s="259" t="s">
        <v>1833</v>
      </c>
      <c r="B128" s="259"/>
      <c r="C128" s="259"/>
      <c r="D128" s="259"/>
      <c r="E128" s="259"/>
      <c r="F128" s="259"/>
      <c r="G128" s="259"/>
      <c r="H128" s="259"/>
      <c r="I128" s="259"/>
      <c r="J128" s="259"/>
      <c r="K128" s="259"/>
      <c r="L128" s="259"/>
    </row>
    <row r="129" spans="1:12" ht="16.5" customHeight="1">
      <c r="A129" s="245" t="s">
        <v>698</v>
      </c>
      <c r="B129" s="246"/>
      <c r="C129" s="274" t="s">
        <v>846</v>
      </c>
      <c r="D129" s="274" t="s">
        <v>416</v>
      </c>
      <c r="E129" s="274" t="s">
        <v>664</v>
      </c>
      <c r="F129" s="282" t="s">
        <v>710</v>
      </c>
      <c r="G129" s="283"/>
      <c r="H129" s="283"/>
      <c r="I129" s="283"/>
      <c r="J129" s="283"/>
      <c r="K129" s="284"/>
      <c r="L129" s="277" t="s">
        <v>640</v>
      </c>
    </row>
    <row r="130" spans="1:12">
      <c r="A130" s="247"/>
      <c r="B130" s="248"/>
      <c r="C130" s="275"/>
      <c r="D130" s="275"/>
      <c r="E130" s="275"/>
      <c r="F130" s="274" t="s">
        <v>1253</v>
      </c>
      <c r="G130" s="99" t="s">
        <v>817</v>
      </c>
      <c r="H130" s="99" t="s">
        <v>837</v>
      </c>
      <c r="I130" s="99" t="s">
        <v>834</v>
      </c>
      <c r="J130" s="274" t="s">
        <v>1465</v>
      </c>
      <c r="K130" s="274" t="s">
        <v>1153</v>
      </c>
      <c r="L130" s="278"/>
    </row>
    <row r="131" spans="1:12">
      <c r="A131" s="247"/>
      <c r="B131" s="248"/>
      <c r="C131" s="275"/>
      <c r="D131" s="275"/>
      <c r="E131" s="275"/>
      <c r="F131" s="275"/>
      <c r="G131" s="99" t="s">
        <v>1534</v>
      </c>
      <c r="H131" s="99" t="s">
        <v>991</v>
      </c>
      <c r="I131" s="99" t="s">
        <v>1545</v>
      </c>
      <c r="J131" s="275"/>
      <c r="K131" s="275"/>
      <c r="L131" s="278"/>
    </row>
    <row r="132" spans="1:12">
      <c r="A132" s="247"/>
      <c r="B132" s="248"/>
      <c r="C132" s="275"/>
      <c r="D132" s="275"/>
      <c r="E132" s="275"/>
      <c r="F132" s="275"/>
      <c r="G132" s="99" t="s">
        <v>992</v>
      </c>
      <c r="H132" s="99" t="s">
        <v>987</v>
      </c>
      <c r="I132" s="99" t="s">
        <v>988</v>
      </c>
      <c r="J132" s="275"/>
      <c r="K132" s="275"/>
      <c r="L132" s="278"/>
    </row>
    <row r="133" spans="1:12">
      <c r="A133" s="249"/>
      <c r="B133" s="250"/>
      <c r="C133" s="276"/>
      <c r="D133" s="276"/>
      <c r="E133" s="276"/>
      <c r="F133" s="276"/>
      <c r="G133" s="99" t="s">
        <v>1551</v>
      </c>
      <c r="H133" s="99" t="s">
        <v>1558</v>
      </c>
      <c r="I133" s="99" t="s">
        <v>1535</v>
      </c>
      <c r="J133" s="276"/>
      <c r="K133" s="276"/>
      <c r="L133" s="279"/>
    </row>
    <row r="134" spans="1:12">
      <c r="A134" s="158"/>
      <c r="B134" s="270" t="s">
        <v>1462</v>
      </c>
      <c r="C134" s="160" t="s">
        <v>752</v>
      </c>
      <c r="D134" s="149" t="s">
        <v>1006</v>
      </c>
      <c r="E134" s="161" t="s">
        <v>780</v>
      </c>
      <c r="F134" s="145"/>
      <c r="G134" s="145">
        <v>240000</v>
      </c>
      <c r="H134" s="145">
        <v>260000</v>
      </c>
      <c r="I134" s="145">
        <v>250000</v>
      </c>
      <c r="J134" s="162"/>
      <c r="K134" s="162">
        <f>MIN(F134:J134)</f>
        <v>240000</v>
      </c>
      <c r="L134" s="271" t="s">
        <v>1872</v>
      </c>
    </row>
    <row r="135" spans="1:12">
      <c r="A135" s="99"/>
      <c r="B135" s="258"/>
      <c r="C135" s="135" t="s">
        <v>752</v>
      </c>
      <c r="D135" s="121" t="s">
        <v>1012</v>
      </c>
      <c r="E135" s="137" t="s">
        <v>780</v>
      </c>
      <c r="F135" s="136"/>
      <c r="G135" s="136">
        <v>450000</v>
      </c>
      <c r="H135" s="136">
        <v>400000</v>
      </c>
      <c r="I135" s="136">
        <v>500000</v>
      </c>
      <c r="J135" s="115"/>
      <c r="K135" s="162">
        <f t="shared" ref="K135:K198" si="4">MIN(F135:J135)</f>
        <v>400000</v>
      </c>
      <c r="L135" s="272"/>
    </row>
    <row r="136" spans="1:12">
      <c r="A136" s="99"/>
      <c r="B136" s="258"/>
      <c r="C136" s="135" t="s">
        <v>752</v>
      </c>
      <c r="D136" s="121" t="s">
        <v>622</v>
      </c>
      <c r="E136" s="137" t="s">
        <v>780</v>
      </c>
      <c r="F136" s="136"/>
      <c r="G136" s="136">
        <v>1600000</v>
      </c>
      <c r="H136" s="136">
        <v>1600000</v>
      </c>
      <c r="I136" s="136">
        <v>1800000</v>
      </c>
      <c r="J136" s="115"/>
      <c r="K136" s="162">
        <f t="shared" si="4"/>
        <v>1600000</v>
      </c>
      <c r="L136" s="272"/>
    </row>
    <row r="137" spans="1:12">
      <c r="A137" s="99"/>
      <c r="B137" s="258"/>
      <c r="C137" s="135" t="s">
        <v>1438</v>
      </c>
      <c r="D137" s="121" t="s">
        <v>1303</v>
      </c>
      <c r="E137" s="137" t="s">
        <v>780</v>
      </c>
      <c r="F137" s="136"/>
      <c r="G137" s="136">
        <v>130000</v>
      </c>
      <c r="H137" s="136">
        <v>140000</v>
      </c>
      <c r="I137" s="136">
        <v>120000</v>
      </c>
      <c r="J137" s="115"/>
      <c r="K137" s="162">
        <f t="shared" si="4"/>
        <v>120000</v>
      </c>
      <c r="L137" s="272"/>
    </row>
    <row r="138" spans="1:12">
      <c r="A138" s="99"/>
      <c r="B138" s="258"/>
      <c r="C138" s="135" t="s">
        <v>1438</v>
      </c>
      <c r="D138" s="121" t="s">
        <v>1282</v>
      </c>
      <c r="E138" s="137" t="s">
        <v>780</v>
      </c>
      <c r="F138" s="136"/>
      <c r="G138" s="136">
        <v>150000</v>
      </c>
      <c r="H138" s="136">
        <v>170000</v>
      </c>
      <c r="I138" s="136">
        <v>150000</v>
      </c>
      <c r="J138" s="115"/>
      <c r="K138" s="162">
        <f t="shared" si="4"/>
        <v>150000</v>
      </c>
      <c r="L138" s="272"/>
    </row>
    <row r="139" spans="1:12">
      <c r="A139" s="99"/>
      <c r="B139" s="258"/>
      <c r="C139" s="135" t="s">
        <v>1438</v>
      </c>
      <c r="D139" s="121" t="s">
        <v>1331</v>
      </c>
      <c r="E139" s="137" t="s">
        <v>780</v>
      </c>
      <c r="F139" s="136"/>
      <c r="G139" s="136">
        <v>220000</v>
      </c>
      <c r="H139" s="136">
        <v>200000</v>
      </c>
      <c r="I139" s="136">
        <v>200000</v>
      </c>
      <c r="J139" s="115"/>
      <c r="K139" s="162">
        <f t="shared" si="4"/>
        <v>200000</v>
      </c>
      <c r="L139" s="273"/>
    </row>
    <row r="140" spans="1:12" ht="16.5" customHeight="1">
      <c r="A140" s="99"/>
      <c r="B140" s="258"/>
      <c r="C140" s="135" t="s">
        <v>775</v>
      </c>
      <c r="D140" s="99" t="s">
        <v>1579</v>
      </c>
      <c r="E140" s="137" t="s">
        <v>671</v>
      </c>
      <c r="F140" s="136">
        <v>4161</v>
      </c>
      <c r="G140" s="136"/>
      <c r="H140" s="136"/>
      <c r="I140" s="136"/>
      <c r="J140" s="115"/>
      <c r="K140" s="162">
        <f t="shared" si="4"/>
        <v>4161</v>
      </c>
      <c r="L140" s="271" t="s">
        <v>1920</v>
      </c>
    </row>
    <row r="141" spans="1:12">
      <c r="A141" s="99"/>
      <c r="B141" s="258"/>
      <c r="C141" s="135" t="s">
        <v>775</v>
      </c>
      <c r="D141" s="99" t="s">
        <v>1580</v>
      </c>
      <c r="E141" s="137" t="s">
        <v>671</v>
      </c>
      <c r="F141" s="136">
        <v>8097</v>
      </c>
      <c r="G141" s="136"/>
      <c r="H141" s="136"/>
      <c r="I141" s="136"/>
      <c r="J141" s="115"/>
      <c r="K141" s="162">
        <f t="shared" si="4"/>
        <v>8097</v>
      </c>
      <c r="L141" s="272"/>
    </row>
    <row r="142" spans="1:12">
      <c r="A142" s="99"/>
      <c r="B142" s="258"/>
      <c r="C142" s="135" t="s">
        <v>775</v>
      </c>
      <c r="D142" s="99" t="s">
        <v>1581</v>
      </c>
      <c r="E142" s="137" t="s">
        <v>671</v>
      </c>
      <c r="F142" s="136">
        <v>10284</v>
      </c>
      <c r="G142" s="136"/>
      <c r="H142" s="136"/>
      <c r="I142" s="136"/>
      <c r="J142" s="115"/>
      <c r="K142" s="162">
        <f t="shared" si="4"/>
        <v>10284</v>
      </c>
      <c r="L142" s="273"/>
    </row>
    <row r="143" spans="1:12" ht="16.5" customHeight="1">
      <c r="A143" s="99"/>
      <c r="B143" s="258"/>
      <c r="C143" s="135" t="s">
        <v>758</v>
      </c>
      <c r="D143" s="99" t="s">
        <v>621</v>
      </c>
      <c r="E143" s="137" t="s">
        <v>671</v>
      </c>
      <c r="F143" s="136">
        <v>17830</v>
      </c>
      <c r="G143" s="136"/>
      <c r="H143" s="136"/>
      <c r="I143" s="136"/>
      <c r="J143" s="115"/>
      <c r="K143" s="162">
        <f t="shared" si="4"/>
        <v>17830</v>
      </c>
      <c r="L143" s="271" t="s">
        <v>1920</v>
      </c>
    </row>
    <row r="144" spans="1:12">
      <c r="A144" s="99"/>
      <c r="B144" s="258"/>
      <c r="C144" s="135" t="s">
        <v>758</v>
      </c>
      <c r="D144" s="99" t="s">
        <v>1007</v>
      </c>
      <c r="E144" s="137" t="s">
        <v>671</v>
      </c>
      <c r="F144" s="136">
        <v>27480</v>
      </c>
      <c r="G144" s="136"/>
      <c r="H144" s="136"/>
      <c r="I144" s="136"/>
      <c r="J144" s="115"/>
      <c r="K144" s="162">
        <f t="shared" si="4"/>
        <v>27480</v>
      </c>
      <c r="L144" s="272"/>
    </row>
    <row r="145" spans="1:12">
      <c r="A145" s="99"/>
      <c r="B145" s="258"/>
      <c r="C145" s="135" t="s">
        <v>758</v>
      </c>
      <c r="D145" s="99" t="s">
        <v>620</v>
      </c>
      <c r="E145" s="137" t="s">
        <v>671</v>
      </c>
      <c r="F145" s="136">
        <v>32578</v>
      </c>
      <c r="G145" s="136"/>
      <c r="H145" s="136"/>
      <c r="I145" s="136"/>
      <c r="J145" s="115"/>
      <c r="K145" s="162">
        <f t="shared" si="4"/>
        <v>32578</v>
      </c>
      <c r="L145" s="273"/>
    </row>
    <row r="146" spans="1:12">
      <c r="A146" s="99"/>
      <c r="B146" s="258"/>
      <c r="C146" s="135" t="s">
        <v>1278</v>
      </c>
      <c r="D146" s="99" t="s">
        <v>860</v>
      </c>
      <c r="E146" s="137" t="s">
        <v>780</v>
      </c>
      <c r="F146" s="136"/>
      <c r="G146" s="136">
        <v>120000</v>
      </c>
      <c r="H146" s="136">
        <v>120000</v>
      </c>
      <c r="I146" s="136">
        <v>140000</v>
      </c>
      <c r="J146" s="115"/>
      <c r="K146" s="162">
        <f t="shared" si="4"/>
        <v>120000</v>
      </c>
      <c r="L146" s="260" t="s">
        <v>1867</v>
      </c>
    </row>
    <row r="147" spans="1:12">
      <c r="A147" s="99"/>
      <c r="B147" s="258"/>
      <c r="C147" s="135" t="s">
        <v>1278</v>
      </c>
      <c r="D147" s="99" t="s">
        <v>857</v>
      </c>
      <c r="E147" s="137" t="s">
        <v>780</v>
      </c>
      <c r="F147" s="136"/>
      <c r="G147" s="136">
        <v>160000</v>
      </c>
      <c r="H147" s="136">
        <v>150000</v>
      </c>
      <c r="I147" s="136">
        <v>150000</v>
      </c>
      <c r="J147" s="115"/>
      <c r="K147" s="162">
        <f t="shared" si="4"/>
        <v>150000</v>
      </c>
      <c r="L147" s="261"/>
    </row>
    <row r="148" spans="1:12">
      <c r="A148" s="99"/>
      <c r="B148" s="258" t="s">
        <v>773</v>
      </c>
      <c r="C148" s="135" t="s">
        <v>773</v>
      </c>
      <c r="D148" s="99" t="s">
        <v>2189</v>
      </c>
      <c r="E148" s="137" t="s">
        <v>780</v>
      </c>
      <c r="F148" s="136"/>
      <c r="G148" s="136">
        <v>20000</v>
      </c>
      <c r="H148" s="136">
        <v>20000</v>
      </c>
      <c r="I148" s="136">
        <v>25000</v>
      </c>
      <c r="J148" s="115"/>
      <c r="K148" s="162">
        <f t="shared" si="4"/>
        <v>20000</v>
      </c>
      <c r="L148" s="262"/>
    </row>
    <row r="149" spans="1:12" ht="33" customHeight="1">
      <c r="A149" s="99"/>
      <c r="B149" s="258"/>
      <c r="C149" s="99" t="s">
        <v>1022</v>
      </c>
      <c r="D149" s="99" t="s">
        <v>2188</v>
      </c>
      <c r="E149" s="137" t="s">
        <v>780</v>
      </c>
      <c r="F149" s="136">
        <v>12000</v>
      </c>
      <c r="G149" s="115"/>
      <c r="H149" s="115"/>
      <c r="I149" s="115"/>
      <c r="J149" s="115"/>
      <c r="K149" s="162">
        <f t="shared" si="4"/>
        <v>12000</v>
      </c>
      <c r="L149" s="102" t="s">
        <v>1576</v>
      </c>
    </row>
    <row r="150" spans="1:12">
      <c r="A150" s="99"/>
      <c r="B150" s="258" t="s">
        <v>1443</v>
      </c>
      <c r="C150" s="135" t="s">
        <v>1326</v>
      </c>
      <c r="D150" s="99" t="s">
        <v>330</v>
      </c>
      <c r="E150" s="137" t="s">
        <v>780</v>
      </c>
      <c r="F150" s="136">
        <f>+F149*1.5</f>
        <v>18000</v>
      </c>
      <c r="G150" s="115"/>
      <c r="H150" s="115"/>
      <c r="I150" s="115"/>
      <c r="J150" s="115"/>
      <c r="K150" s="162">
        <f t="shared" si="4"/>
        <v>18000</v>
      </c>
      <c r="L150" s="102" t="s">
        <v>1576</v>
      </c>
    </row>
    <row r="151" spans="1:12">
      <c r="A151" s="99"/>
      <c r="B151" s="258"/>
      <c r="C151" s="135" t="s">
        <v>1326</v>
      </c>
      <c r="D151" s="99" t="s">
        <v>332</v>
      </c>
      <c r="E151" s="137" t="s">
        <v>780</v>
      </c>
      <c r="F151" s="136">
        <v>5500</v>
      </c>
      <c r="G151" s="115"/>
      <c r="H151" s="115"/>
      <c r="I151" s="115"/>
      <c r="J151" s="115"/>
      <c r="K151" s="162">
        <f t="shared" si="4"/>
        <v>5500</v>
      </c>
      <c r="L151" s="102" t="s">
        <v>1576</v>
      </c>
    </row>
    <row r="152" spans="1:12">
      <c r="A152" s="99"/>
      <c r="B152" s="258"/>
      <c r="C152" s="135" t="s">
        <v>758</v>
      </c>
      <c r="D152" s="99" t="s">
        <v>328</v>
      </c>
      <c r="E152" s="137" t="s">
        <v>780</v>
      </c>
      <c r="F152" s="115">
        <v>36240</v>
      </c>
      <c r="G152" s="115"/>
      <c r="H152" s="115"/>
      <c r="I152" s="115"/>
      <c r="J152" s="115"/>
      <c r="K152" s="162">
        <f t="shared" si="4"/>
        <v>36240</v>
      </c>
      <c r="L152" s="102" t="s">
        <v>1598</v>
      </c>
    </row>
    <row r="153" spans="1:12">
      <c r="A153" s="99"/>
      <c r="B153" s="258"/>
      <c r="C153" s="138" t="s">
        <v>334</v>
      </c>
      <c r="D153" s="139" t="s">
        <v>333</v>
      </c>
      <c r="E153" s="140" t="s">
        <v>1332</v>
      </c>
      <c r="F153" s="136">
        <f>F163*30</f>
        <v>26400</v>
      </c>
      <c r="G153" s="115"/>
      <c r="H153" s="115"/>
      <c r="I153" s="115"/>
      <c r="J153" s="115"/>
      <c r="K153" s="162">
        <f t="shared" si="4"/>
        <v>26400</v>
      </c>
      <c r="L153" s="102" t="s">
        <v>1592</v>
      </c>
    </row>
    <row r="154" spans="1:12">
      <c r="A154" s="99"/>
      <c r="B154" s="258"/>
      <c r="C154" s="135" t="s">
        <v>776</v>
      </c>
      <c r="D154" s="99" t="s">
        <v>1329</v>
      </c>
      <c r="E154" s="137" t="s">
        <v>780</v>
      </c>
      <c r="F154" s="136"/>
      <c r="G154" s="136">
        <v>180000</v>
      </c>
      <c r="H154" s="136">
        <v>170000</v>
      </c>
      <c r="I154" s="136">
        <v>150000</v>
      </c>
      <c r="J154" s="100">
        <v>200000</v>
      </c>
      <c r="K154" s="162">
        <f t="shared" si="4"/>
        <v>150000</v>
      </c>
      <c r="L154" s="260" t="s">
        <v>977</v>
      </c>
    </row>
    <row r="155" spans="1:12">
      <c r="A155" s="99"/>
      <c r="B155" s="258"/>
      <c r="C155" s="135" t="s">
        <v>329</v>
      </c>
      <c r="D155" s="99" t="s">
        <v>1334</v>
      </c>
      <c r="E155" s="137" t="s">
        <v>780</v>
      </c>
      <c r="F155" s="136"/>
      <c r="G155" s="136">
        <v>3000000</v>
      </c>
      <c r="H155" s="136">
        <v>2800000</v>
      </c>
      <c r="I155" s="136">
        <v>2500000</v>
      </c>
      <c r="J155" s="100">
        <v>4000000</v>
      </c>
      <c r="K155" s="162">
        <f t="shared" si="4"/>
        <v>2500000</v>
      </c>
      <c r="L155" s="261"/>
    </row>
    <row r="156" spans="1:12">
      <c r="A156" s="99"/>
      <c r="B156" s="258"/>
      <c r="C156" s="135" t="s">
        <v>329</v>
      </c>
      <c r="D156" s="99" t="s">
        <v>1323</v>
      </c>
      <c r="E156" s="137" t="s">
        <v>780</v>
      </c>
      <c r="F156" s="136"/>
      <c r="G156" s="136">
        <v>4200000</v>
      </c>
      <c r="H156" s="136">
        <v>3500000</v>
      </c>
      <c r="I156" s="136">
        <v>4000000</v>
      </c>
      <c r="J156" s="100">
        <v>5000000</v>
      </c>
      <c r="K156" s="162">
        <f t="shared" si="4"/>
        <v>3500000</v>
      </c>
      <c r="L156" s="261"/>
    </row>
    <row r="157" spans="1:12" ht="16.5" customHeight="1">
      <c r="A157" s="99"/>
      <c r="B157" s="258" t="s">
        <v>1441</v>
      </c>
      <c r="C157" s="135" t="s">
        <v>331</v>
      </c>
      <c r="D157" s="99" t="s">
        <v>138</v>
      </c>
      <c r="E157" s="137" t="s">
        <v>671</v>
      </c>
      <c r="F157" s="136"/>
      <c r="G157" s="136">
        <v>15000</v>
      </c>
      <c r="H157" s="136">
        <v>15000</v>
      </c>
      <c r="I157" s="136">
        <v>17000</v>
      </c>
      <c r="J157" s="100">
        <v>60000</v>
      </c>
      <c r="K157" s="162">
        <f t="shared" si="4"/>
        <v>15000</v>
      </c>
      <c r="L157" s="261"/>
    </row>
    <row r="158" spans="1:12" ht="16.5" customHeight="1">
      <c r="A158" s="99"/>
      <c r="B158" s="258"/>
      <c r="C158" s="135" t="s">
        <v>331</v>
      </c>
      <c r="D158" s="99" t="s">
        <v>142</v>
      </c>
      <c r="E158" s="137" t="s">
        <v>671</v>
      </c>
      <c r="F158" s="136"/>
      <c r="G158" s="136">
        <v>20000</v>
      </c>
      <c r="H158" s="136">
        <v>20000</v>
      </c>
      <c r="I158" s="136">
        <v>22000</v>
      </c>
      <c r="J158" s="100">
        <v>80000</v>
      </c>
      <c r="K158" s="162">
        <f t="shared" si="4"/>
        <v>20000</v>
      </c>
      <c r="L158" s="261"/>
    </row>
    <row r="159" spans="1:12" ht="16.5" customHeight="1">
      <c r="A159" s="99"/>
      <c r="B159" s="258"/>
      <c r="C159" s="135" t="s">
        <v>1113</v>
      </c>
      <c r="D159" s="99" t="s">
        <v>1321</v>
      </c>
      <c r="E159" s="137" t="s">
        <v>780</v>
      </c>
      <c r="F159" s="136"/>
      <c r="G159" s="136">
        <v>80000</v>
      </c>
      <c r="H159" s="136">
        <v>80000</v>
      </c>
      <c r="I159" s="136">
        <v>90000</v>
      </c>
      <c r="J159" s="100">
        <v>230000</v>
      </c>
      <c r="K159" s="162">
        <f t="shared" si="4"/>
        <v>80000</v>
      </c>
      <c r="L159" s="261"/>
    </row>
    <row r="160" spans="1:12" ht="16.5" customHeight="1">
      <c r="A160" s="99"/>
      <c r="B160" s="258"/>
      <c r="C160" s="135" t="s">
        <v>1113</v>
      </c>
      <c r="D160" s="99" t="s">
        <v>1336</v>
      </c>
      <c r="E160" s="137" t="s">
        <v>780</v>
      </c>
      <c r="F160" s="136"/>
      <c r="G160" s="136">
        <v>100000</v>
      </c>
      <c r="H160" s="136">
        <v>100000</v>
      </c>
      <c r="I160" s="136">
        <v>120000</v>
      </c>
      <c r="J160" s="100">
        <v>280000</v>
      </c>
      <c r="K160" s="162">
        <f t="shared" si="4"/>
        <v>100000</v>
      </c>
      <c r="L160" s="262"/>
    </row>
    <row r="161" spans="1:12" ht="16.5" customHeight="1">
      <c r="A161" s="99"/>
      <c r="B161" s="258"/>
      <c r="C161" s="135" t="s">
        <v>1324</v>
      </c>
      <c r="D161" s="99" t="s">
        <v>219</v>
      </c>
      <c r="E161" s="137" t="s">
        <v>780</v>
      </c>
      <c r="F161" s="136">
        <v>1300000</v>
      </c>
      <c r="G161" s="136"/>
      <c r="H161" s="136"/>
      <c r="I161" s="136"/>
      <c r="J161" s="100">
        <v>2800000</v>
      </c>
      <c r="K161" s="162">
        <f t="shared" si="4"/>
        <v>1300000</v>
      </c>
      <c r="L161" s="102" t="s">
        <v>1023</v>
      </c>
    </row>
    <row r="162" spans="1:12" ht="16.5" customHeight="1">
      <c r="A162" s="99"/>
      <c r="B162" s="258"/>
      <c r="C162" s="135" t="s">
        <v>1324</v>
      </c>
      <c r="D162" s="99" t="s">
        <v>339</v>
      </c>
      <c r="E162" s="137" t="s">
        <v>780</v>
      </c>
      <c r="F162" s="136">
        <v>1300000</v>
      </c>
      <c r="G162" s="136"/>
      <c r="H162" s="136"/>
      <c r="I162" s="136"/>
      <c r="J162" s="100">
        <v>1300000</v>
      </c>
      <c r="K162" s="162">
        <f t="shared" si="4"/>
        <v>1300000</v>
      </c>
      <c r="L162" s="102" t="s">
        <v>1023</v>
      </c>
    </row>
    <row r="163" spans="1:12" ht="16.5" customHeight="1">
      <c r="A163" s="99"/>
      <c r="B163" s="258"/>
      <c r="C163" s="138" t="s">
        <v>334</v>
      </c>
      <c r="D163" s="139" t="s">
        <v>1330</v>
      </c>
      <c r="E163" s="137" t="s">
        <v>671</v>
      </c>
      <c r="F163" s="177">
        <v>880</v>
      </c>
      <c r="G163" s="115"/>
      <c r="H163" s="115"/>
      <c r="I163" s="115"/>
      <c r="J163" s="101"/>
      <c r="K163" s="162">
        <f t="shared" si="4"/>
        <v>880</v>
      </c>
      <c r="L163" s="102" t="s">
        <v>1605</v>
      </c>
    </row>
    <row r="164" spans="1:12" ht="16.5" customHeight="1">
      <c r="A164" s="99"/>
      <c r="B164" s="258"/>
      <c r="C164" s="135" t="s">
        <v>335</v>
      </c>
      <c r="D164" s="99" t="s">
        <v>336</v>
      </c>
      <c r="E164" s="137" t="s">
        <v>780</v>
      </c>
      <c r="F164" s="136"/>
      <c r="G164" s="136">
        <v>1000000</v>
      </c>
      <c r="H164" s="136">
        <v>1500000</v>
      </c>
      <c r="I164" s="136">
        <v>1200000</v>
      </c>
      <c r="J164" s="101"/>
      <c r="K164" s="162">
        <f t="shared" si="4"/>
        <v>1000000</v>
      </c>
      <c r="L164" s="101" t="s">
        <v>241</v>
      </c>
    </row>
    <row r="165" spans="1:12" ht="16.5" customHeight="1">
      <c r="A165" s="99"/>
      <c r="B165" s="258" t="s">
        <v>1460</v>
      </c>
      <c r="C165" s="135" t="s">
        <v>1312</v>
      </c>
      <c r="D165" s="99"/>
      <c r="E165" s="137" t="s">
        <v>734</v>
      </c>
      <c r="F165" s="136"/>
      <c r="G165" s="136">
        <v>4000000</v>
      </c>
      <c r="H165" s="136">
        <v>3500000</v>
      </c>
      <c r="I165" s="136">
        <v>3800000</v>
      </c>
      <c r="J165" s="100">
        <v>6000000</v>
      </c>
      <c r="K165" s="162">
        <f t="shared" si="4"/>
        <v>3500000</v>
      </c>
      <c r="L165" s="101" t="s">
        <v>1119</v>
      </c>
    </row>
    <row r="166" spans="1:12" ht="16.5" customHeight="1">
      <c r="A166" s="99"/>
      <c r="B166" s="258"/>
      <c r="C166" s="135" t="s">
        <v>1338</v>
      </c>
      <c r="D166" s="99" t="s">
        <v>1308</v>
      </c>
      <c r="E166" s="137" t="s">
        <v>734</v>
      </c>
      <c r="F166" s="136"/>
      <c r="G166" s="136">
        <v>2500000</v>
      </c>
      <c r="H166" s="136">
        <v>2300000</v>
      </c>
      <c r="I166" s="136">
        <v>2800000</v>
      </c>
      <c r="J166" s="100">
        <v>5000000</v>
      </c>
      <c r="K166" s="162">
        <f t="shared" si="4"/>
        <v>2300000</v>
      </c>
      <c r="L166" s="101" t="s">
        <v>1119</v>
      </c>
    </row>
    <row r="167" spans="1:12" ht="16.5" customHeight="1">
      <c r="A167" s="99"/>
      <c r="B167" s="258"/>
      <c r="C167" s="135" t="s">
        <v>752</v>
      </c>
      <c r="D167" s="99" t="s">
        <v>340</v>
      </c>
      <c r="E167" s="137" t="s">
        <v>780</v>
      </c>
      <c r="F167" s="136"/>
      <c r="G167" s="136">
        <v>150000</v>
      </c>
      <c r="H167" s="136">
        <v>140000</v>
      </c>
      <c r="I167" s="136">
        <v>120000</v>
      </c>
      <c r="J167" s="101"/>
      <c r="K167" s="162">
        <f t="shared" si="4"/>
        <v>120000</v>
      </c>
      <c r="L167" s="260" t="s">
        <v>1867</v>
      </c>
    </row>
    <row r="168" spans="1:12" ht="16.5" customHeight="1">
      <c r="A168" s="99"/>
      <c r="B168" s="258"/>
      <c r="C168" s="135" t="s">
        <v>1310</v>
      </c>
      <c r="D168" s="99" t="s">
        <v>1311</v>
      </c>
      <c r="E168" s="137" t="s">
        <v>780</v>
      </c>
      <c r="F168" s="136"/>
      <c r="G168" s="136">
        <v>70000</v>
      </c>
      <c r="H168" s="136">
        <v>50000</v>
      </c>
      <c r="I168" s="136">
        <v>50000</v>
      </c>
      <c r="J168" s="101"/>
      <c r="K168" s="162">
        <f t="shared" si="4"/>
        <v>50000</v>
      </c>
      <c r="L168" s="261"/>
    </row>
    <row r="169" spans="1:12" ht="16.5" customHeight="1">
      <c r="A169" s="99"/>
      <c r="B169" s="258" t="s">
        <v>166</v>
      </c>
      <c r="C169" s="135" t="s">
        <v>338</v>
      </c>
      <c r="D169" s="99" t="s">
        <v>148</v>
      </c>
      <c r="E169" s="137" t="s">
        <v>780</v>
      </c>
      <c r="F169" s="136"/>
      <c r="G169" s="136">
        <v>100000</v>
      </c>
      <c r="H169" s="136">
        <v>100000</v>
      </c>
      <c r="I169" s="136">
        <v>110000</v>
      </c>
      <c r="J169" s="101"/>
      <c r="K169" s="162">
        <f t="shared" si="4"/>
        <v>100000</v>
      </c>
      <c r="L169" s="262"/>
    </row>
    <row r="170" spans="1:12" ht="16.5" customHeight="1">
      <c r="A170" s="99"/>
      <c r="B170" s="258"/>
      <c r="C170" s="135" t="s">
        <v>131</v>
      </c>
      <c r="D170" s="99"/>
      <c r="E170" s="137"/>
      <c r="F170" s="103"/>
      <c r="G170" s="103"/>
      <c r="H170" s="103"/>
      <c r="I170" s="103"/>
      <c r="J170" s="100">
        <v>3000000</v>
      </c>
      <c r="K170" s="162">
        <f t="shared" si="4"/>
        <v>3000000</v>
      </c>
      <c r="L170" s="101" t="s">
        <v>1552</v>
      </c>
    </row>
    <row r="171" spans="1:12" ht="16.5" customHeight="1">
      <c r="A171" s="99"/>
      <c r="B171" s="258"/>
      <c r="C171" s="135" t="s">
        <v>149</v>
      </c>
      <c r="D171" s="99" t="s">
        <v>1313</v>
      </c>
      <c r="E171" s="137"/>
      <c r="F171" s="136"/>
      <c r="G171" s="136">
        <v>20000</v>
      </c>
      <c r="H171" s="136">
        <v>25000</v>
      </c>
      <c r="I171" s="136">
        <v>20000</v>
      </c>
      <c r="J171" s="101"/>
      <c r="K171" s="162">
        <f t="shared" si="4"/>
        <v>20000</v>
      </c>
      <c r="L171" s="101" t="s">
        <v>241</v>
      </c>
    </row>
    <row r="172" spans="1:12" ht="16.5" customHeight="1">
      <c r="A172" s="99"/>
      <c r="B172" s="258" t="s">
        <v>159</v>
      </c>
      <c r="C172" s="135" t="s">
        <v>341</v>
      </c>
      <c r="D172" s="99" t="s">
        <v>128</v>
      </c>
      <c r="E172" s="137" t="s">
        <v>734</v>
      </c>
      <c r="F172" s="103">
        <v>40000000</v>
      </c>
      <c r="G172" s="103"/>
      <c r="H172" s="103"/>
      <c r="I172" s="103"/>
      <c r="J172" s="100"/>
      <c r="K172" s="162">
        <f t="shared" si="4"/>
        <v>40000000</v>
      </c>
      <c r="L172" s="102" t="s">
        <v>1023</v>
      </c>
    </row>
    <row r="173" spans="1:12" ht="16.5" customHeight="1">
      <c r="A173" s="99"/>
      <c r="B173" s="258"/>
      <c r="C173" s="135" t="s">
        <v>346</v>
      </c>
      <c r="D173" s="99" t="s">
        <v>344</v>
      </c>
      <c r="E173" s="137" t="s">
        <v>780</v>
      </c>
      <c r="F173" s="103">
        <v>5000000</v>
      </c>
      <c r="G173" s="103"/>
      <c r="H173" s="103"/>
      <c r="I173" s="103"/>
      <c r="J173" s="100"/>
      <c r="K173" s="162">
        <f t="shared" si="4"/>
        <v>5000000</v>
      </c>
      <c r="L173" s="102" t="s">
        <v>1023</v>
      </c>
    </row>
    <row r="174" spans="1:12" ht="16.5" customHeight="1">
      <c r="A174" s="99"/>
      <c r="B174" s="258"/>
      <c r="C174" s="135" t="s">
        <v>137</v>
      </c>
      <c r="D174" s="99" t="s">
        <v>345</v>
      </c>
      <c r="E174" s="137" t="s">
        <v>780</v>
      </c>
      <c r="F174" s="136"/>
      <c r="G174" s="136">
        <v>650000</v>
      </c>
      <c r="H174" s="136">
        <v>600000</v>
      </c>
      <c r="I174" s="136">
        <v>700000</v>
      </c>
      <c r="J174" s="101"/>
      <c r="K174" s="162">
        <f t="shared" si="4"/>
        <v>600000</v>
      </c>
      <c r="L174" s="260" t="s">
        <v>1867</v>
      </c>
    </row>
    <row r="175" spans="1:12" ht="16.5" customHeight="1">
      <c r="A175" s="99"/>
      <c r="B175" s="258"/>
      <c r="C175" s="135" t="s">
        <v>140</v>
      </c>
      <c r="D175" s="99" t="s">
        <v>343</v>
      </c>
      <c r="E175" s="137" t="s">
        <v>734</v>
      </c>
      <c r="F175" s="136"/>
      <c r="G175" s="136">
        <v>9000000</v>
      </c>
      <c r="H175" s="136">
        <v>7000000</v>
      </c>
      <c r="I175" s="136">
        <v>9500000</v>
      </c>
      <c r="J175" s="101"/>
      <c r="K175" s="162">
        <f t="shared" si="4"/>
        <v>7000000</v>
      </c>
      <c r="L175" s="261"/>
    </row>
    <row r="176" spans="1:12" ht="16.5" customHeight="1">
      <c r="A176" s="99"/>
      <c r="B176" s="258"/>
      <c r="C176" s="135" t="s">
        <v>140</v>
      </c>
      <c r="D176" s="99" t="s">
        <v>342</v>
      </c>
      <c r="E176" s="137" t="s">
        <v>734</v>
      </c>
      <c r="F176" s="136"/>
      <c r="G176" s="136">
        <v>3000000</v>
      </c>
      <c r="H176" s="136">
        <v>2500000</v>
      </c>
      <c r="I176" s="136">
        <v>3500000</v>
      </c>
      <c r="J176" s="101"/>
      <c r="K176" s="162">
        <f t="shared" si="4"/>
        <v>2500000</v>
      </c>
      <c r="L176" s="262"/>
    </row>
    <row r="177" spans="1:12" ht="16.5" customHeight="1">
      <c r="A177" s="99"/>
      <c r="B177" s="258"/>
      <c r="C177" s="135" t="s">
        <v>134</v>
      </c>
      <c r="D177" s="99"/>
      <c r="E177" s="137" t="s">
        <v>780</v>
      </c>
      <c r="F177" s="136">
        <v>355000</v>
      </c>
      <c r="G177" s="136"/>
      <c r="H177" s="136"/>
      <c r="I177" s="136"/>
      <c r="J177" s="101"/>
      <c r="K177" s="162">
        <f t="shared" si="4"/>
        <v>355000</v>
      </c>
      <c r="L177" s="102" t="s">
        <v>1023</v>
      </c>
    </row>
    <row r="178" spans="1:12" ht="16.5" customHeight="1">
      <c r="A178" s="99"/>
      <c r="B178" s="258"/>
      <c r="C178" s="135" t="s">
        <v>736</v>
      </c>
      <c r="D178" s="99" t="s">
        <v>1587</v>
      </c>
      <c r="E178" s="137" t="s">
        <v>780</v>
      </c>
      <c r="F178" s="136">
        <v>900000</v>
      </c>
      <c r="G178" s="136"/>
      <c r="H178" s="136"/>
      <c r="I178" s="136"/>
      <c r="J178" s="101"/>
      <c r="K178" s="162">
        <f t="shared" si="4"/>
        <v>900000</v>
      </c>
      <c r="L178" s="102" t="s">
        <v>1023</v>
      </c>
    </row>
    <row r="179" spans="1:12" ht="16.5" customHeight="1">
      <c r="A179" s="99"/>
      <c r="B179" s="258" t="s">
        <v>1828</v>
      </c>
      <c r="C179" s="135" t="s">
        <v>1317</v>
      </c>
      <c r="D179" s="99" t="s">
        <v>222</v>
      </c>
      <c r="E179" s="137" t="s">
        <v>734</v>
      </c>
      <c r="F179" s="103"/>
      <c r="G179" s="103"/>
      <c r="H179" s="103"/>
      <c r="I179" s="103"/>
      <c r="J179" s="100">
        <v>8000000</v>
      </c>
      <c r="K179" s="162">
        <f t="shared" si="4"/>
        <v>8000000</v>
      </c>
      <c r="L179" s="260" t="s">
        <v>1560</v>
      </c>
    </row>
    <row r="180" spans="1:12" ht="16.5" customHeight="1">
      <c r="A180" s="99"/>
      <c r="B180" s="258"/>
      <c r="C180" s="135" t="s">
        <v>1317</v>
      </c>
      <c r="D180" s="99" t="s">
        <v>2116</v>
      </c>
      <c r="E180" s="137" t="s">
        <v>734</v>
      </c>
      <c r="F180" s="103"/>
      <c r="G180" s="103"/>
      <c r="H180" s="103"/>
      <c r="I180" s="103"/>
      <c r="J180" s="100">
        <v>40000000</v>
      </c>
      <c r="K180" s="162">
        <f t="shared" si="4"/>
        <v>40000000</v>
      </c>
      <c r="L180" s="262"/>
    </row>
    <row r="181" spans="1:12" ht="16.5" customHeight="1">
      <c r="A181" s="99"/>
      <c r="B181" s="258"/>
      <c r="C181" s="135" t="s">
        <v>150</v>
      </c>
      <c r="D181" s="99" t="s">
        <v>779</v>
      </c>
      <c r="E181" s="137" t="s">
        <v>734</v>
      </c>
      <c r="F181" s="136"/>
      <c r="G181" s="100">
        <v>1500000</v>
      </c>
      <c r="H181" s="100">
        <v>1750000</v>
      </c>
      <c r="I181" s="100">
        <v>1800000</v>
      </c>
      <c r="J181" s="101"/>
      <c r="K181" s="162">
        <f t="shared" si="4"/>
        <v>1500000</v>
      </c>
      <c r="L181" s="101" t="s">
        <v>1867</v>
      </c>
    </row>
    <row r="182" spans="1:12" ht="16.5" customHeight="1">
      <c r="A182" s="99"/>
      <c r="B182" s="258"/>
      <c r="C182" s="135" t="s">
        <v>767</v>
      </c>
      <c r="D182" s="99" t="s">
        <v>759</v>
      </c>
      <c r="E182" s="137" t="s">
        <v>780</v>
      </c>
      <c r="F182" s="103"/>
      <c r="G182" s="103"/>
      <c r="H182" s="103"/>
      <c r="I182" s="103"/>
      <c r="J182" s="100">
        <v>2000000</v>
      </c>
      <c r="K182" s="162">
        <f t="shared" si="4"/>
        <v>2000000</v>
      </c>
      <c r="L182" s="101" t="s">
        <v>1560</v>
      </c>
    </row>
    <row r="183" spans="1:12" ht="16.5" customHeight="1">
      <c r="A183" s="99"/>
      <c r="B183" s="258"/>
      <c r="C183" s="135" t="s">
        <v>774</v>
      </c>
      <c r="D183" s="99" t="s">
        <v>143</v>
      </c>
      <c r="E183" s="137" t="s">
        <v>780</v>
      </c>
      <c r="F183" s="136"/>
      <c r="G183" s="100">
        <v>600000</v>
      </c>
      <c r="H183" s="100">
        <v>750000</v>
      </c>
      <c r="I183" s="100">
        <v>620000</v>
      </c>
      <c r="J183" s="101"/>
      <c r="K183" s="162">
        <f t="shared" si="4"/>
        <v>600000</v>
      </c>
      <c r="L183" s="101" t="s">
        <v>1867</v>
      </c>
    </row>
    <row r="184" spans="1:12" ht="16.5" customHeight="1">
      <c r="A184" s="99"/>
      <c r="B184" s="258"/>
      <c r="C184" s="135" t="s">
        <v>134</v>
      </c>
      <c r="D184" s="99"/>
      <c r="E184" s="137" t="s">
        <v>780</v>
      </c>
      <c r="F184" s="136">
        <v>355000</v>
      </c>
      <c r="G184" s="136"/>
      <c r="H184" s="136"/>
      <c r="I184" s="136"/>
      <c r="J184" s="101"/>
      <c r="K184" s="162">
        <f>MIN(F184:J184)</f>
        <v>355000</v>
      </c>
      <c r="L184" s="102" t="s">
        <v>1019</v>
      </c>
    </row>
    <row r="185" spans="1:12" ht="16.5" customHeight="1">
      <c r="A185" s="99"/>
      <c r="B185" s="258" t="s">
        <v>643</v>
      </c>
      <c r="C185" s="135" t="s">
        <v>41</v>
      </c>
      <c r="D185" s="99" t="s">
        <v>144</v>
      </c>
      <c r="E185" s="137" t="s">
        <v>780</v>
      </c>
      <c r="F185" s="136"/>
      <c r="G185" s="100">
        <v>200000</v>
      </c>
      <c r="H185" s="100">
        <v>200000</v>
      </c>
      <c r="I185" s="100">
        <v>250000</v>
      </c>
      <c r="J185" s="101"/>
      <c r="K185" s="162">
        <f t="shared" si="4"/>
        <v>200000</v>
      </c>
      <c r="L185" s="260" t="s">
        <v>1872</v>
      </c>
    </row>
    <row r="186" spans="1:12" ht="16.5" customHeight="1">
      <c r="A186" s="99"/>
      <c r="B186" s="258"/>
      <c r="C186" s="135" t="s">
        <v>41</v>
      </c>
      <c r="D186" s="99" t="s">
        <v>38</v>
      </c>
      <c r="E186" s="137" t="s">
        <v>780</v>
      </c>
      <c r="F186" s="136"/>
      <c r="G186" s="100">
        <v>150000</v>
      </c>
      <c r="H186" s="100">
        <v>150000</v>
      </c>
      <c r="I186" s="100">
        <v>170000</v>
      </c>
      <c r="J186" s="101"/>
      <c r="K186" s="162">
        <f t="shared" si="4"/>
        <v>150000</v>
      </c>
      <c r="L186" s="262"/>
    </row>
    <row r="187" spans="1:12" ht="16.5" customHeight="1">
      <c r="A187" s="99"/>
      <c r="B187" s="258"/>
      <c r="C187" s="135" t="s">
        <v>1008</v>
      </c>
      <c r="D187" s="99" t="s">
        <v>1582</v>
      </c>
      <c r="E187" s="99" t="s">
        <v>671</v>
      </c>
      <c r="F187" s="136">
        <f>4243*3</f>
        <v>12729</v>
      </c>
      <c r="G187" s="136"/>
      <c r="H187" s="136"/>
      <c r="I187" s="136"/>
      <c r="J187" s="101"/>
      <c r="K187" s="162">
        <f t="shared" si="4"/>
        <v>12729</v>
      </c>
      <c r="L187" s="102" t="s">
        <v>1893</v>
      </c>
    </row>
    <row r="188" spans="1:12" ht="16.5" customHeight="1">
      <c r="A188" s="99"/>
      <c r="B188" s="258"/>
      <c r="C188" s="135" t="s">
        <v>764</v>
      </c>
      <c r="D188" s="99" t="s">
        <v>1341</v>
      </c>
      <c r="E188" s="99" t="s">
        <v>671</v>
      </c>
      <c r="F188" s="115"/>
      <c r="G188" s="101">
        <v>30000</v>
      </c>
      <c r="H188" s="101">
        <v>30000</v>
      </c>
      <c r="I188" s="101">
        <v>32000</v>
      </c>
      <c r="J188" s="101"/>
      <c r="K188" s="162">
        <f t="shared" si="4"/>
        <v>30000</v>
      </c>
      <c r="L188" s="101" t="s">
        <v>1867</v>
      </c>
    </row>
    <row r="189" spans="1:12" ht="16.5" customHeight="1">
      <c r="A189" s="99"/>
      <c r="B189" s="258"/>
      <c r="C189" s="135" t="s">
        <v>353</v>
      </c>
      <c r="D189" s="99" t="s">
        <v>1588</v>
      </c>
      <c r="E189" s="99" t="s">
        <v>671</v>
      </c>
      <c r="F189" s="136">
        <f>6908*3</f>
        <v>20724</v>
      </c>
      <c r="G189" s="115"/>
      <c r="H189" s="115"/>
      <c r="I189" s="115"/>
      <c r="J189" s="101"/>
      <c r="K189" s="162">
        <f t="shared" si="4"/>
        <v>20724</v>
      </c>
      <c r="L189" s="102" t="s">
        <v>1900</v>
      </c>
    </row>
    <row r="190" spans="1:12" ht="16.5" customHeight="1">
      <c r="A190" s="99"/>
      <c r="B190" s="258" t="s">
        <v>1975</v>
      </c>
      <c r="C190" s="135" t="s">
        <v>1358</v>
      </c>
      <c r="D190" s="99" t="s">
        <v>1368</v>
      </c>
      <c r="E190" s="137" t="s">
        <v>734</v>
      </c>
      <c r="F190" s="136">
        <v>1200000</v>
      </c>
      <c r="G190" s="136"/>
      <c r="H190" s="136"/>
      <c r="I190" s="136"/>
      <c r="J190" s="100">
        <v>1500000</v>
      </c>
      <c r="K190" s="162">
        <f t="shared" si="4"/>
        <v>1200000</v>
      </c>
      <c r="L190" s="102" t="s">
        <v>239</v>
      </c>
    </row>
    <row r="191" spans="1:12" ht="16.5" customHeight="1">
      <c r="A191" s="99"/>
      <c r="B191" s="258"/>
      <c r="C191" s="135" t="s">
        <v>1342</v>
      </c>
      <c r="D191" s="99" t="s">
        <v>1364</v>
      </c>
      <c r="E191" s="137" t="s">
        <v>780</v>
      </c>
      <c r="F191" s="136"/>
      <c r="G191" s="100">
        <v>200000</v>
      </c>
      <c r="H191" s="100">
        <v>250000</v>
      </c>
      <c r="I191" s="100">
        <v>280000</v>
      </c>
      <c r="J191" s="100">
        <v>500000</v>
      </c>
      <c r="K191" s="162">
        <f t="shared" si="4"/>
        <v>200000</v>
      </c>
      <c r="L191" s="101" t="s">
        <v>1873</v>
      </c>
    </row>
    <row r="192" spans="1:12" ht="16.5" customHeight="1">
      <c r="A192" s="99"/>
      <c r="B192" s="258"/>
      <c r="C192" s="135" t="s">
        <v>1342</v>
      </c>
      <c r="D192" s="99" t="s">
        <v>314</v>
      </c>
      <c r="E192" s="137" t="s">
        <v>780</v>
      </c>
      <c r="F192" s="136"/>
      <c r="G192" s="100">
        <v>100000</v>
      </c>
      <c r="H192" s="100">
        <v>100000</v>
      </c>
      <c r="I192" s="100">
        <v>120000</v>
      </c>
      <c r="J192" s="100">
        <v>200000</v>
      </c>
      <c r="K192" s="162">
        <f t="shared" si="4"/>
        <v>100000</v>
      </c>
      <c r="L192" s="101" t="s">
        <v>1873</v>
      </c>
    </row>
    <row r="193" spans="1:12" ht="16.5" customHeight="1">
      <c r="A193" s="99"/>
      <c r="B193" s="258" t="s">
        <v>650</v>
      </c>
      <c r="C193" s="135" t="s">
        <v>315</v>
      </c>
      <c r="D193" s="99"/>
      <c r="E193" s="137" t="s">
        <v>780</v>
      </c>
      <c r="F193" s="136">
        <v>3000000</v>
      </c>
      <c r="G193" s="136"/>
      <c r="H193" s="136"/>
      <c r="I193" s="136"/>
      <c r="J193" s="100">
        <v>4500000</v>
      </c>
      <c r="K193" s="162">
        <f t="shared" si="4"/>
        <v>3000000</v>
      </c>
      <c r="L193" s="102" t="s">
        <v>1117</v>
      </c>
    </row>
    <row r="194" spans="1:12" ht="16.5" customHeight="1">
      <c r="A194" s="99"/>
      <c r="B194" s="258"/>
      <c r="C194" s="135" t="s">
        <v>1343</v>
      </c>
      <c r="D194" s="99" t="s">
        <v>1344</v>
      </c>
      <c r="E194" s="137" t="s">
        <v>780</v>
      </c>
      <c r="F194" s="136"/>
      <c r="G194" s="100">
        <v>80000</v>
      </c>
      <c r="H194" s="100">
        <v>80000</v>
      </c>
      <c r="I194" s="100">
        <v>90000</v>
      </c>
      <c r="J194" s="101"/>
      <c r="K194" s="162">
        <f t="shared" si="4"/>
        <v>80000</v>
      </c>
      <c r="L194" s="260" t="s">
        <v>1867</v>
      </c>
    </row>
    <row r="195" spans="1:12" ht="16.5" customHeight="1">
      <c r="A195" s="99"/>
      <c r="B195" s="258"/>
      <c r="C195" s="135" t="s">
        <v>752</v>
      </c>
      <c r="D195" s="99" t="s">
        <v>39</v>
      </c>
      <c r="E195" s="137" t="s">
        <v>780</v>
      </c>
      <c r="F195" s="136"/>
      <c r="G195" s="100">
        <v>120000</v>
      </c>
      <c r="H195" s="100">
        <v>100000</v>
      </c>
      <c r="I195" s="100">
        <v>100000</v>
      </c>
      <c r="J195" s="101"/>
      <c r="K195" s="162">
        <f t="shared" si="4"/>
        <v>100000</v>
      </c>
      <c r="L195" s="261"/>
    </row>
    <row r="196" spans="1:12" ht="16.5" customHeight="1">
      <c r="A196" s="99"/>
      <c r="B196" s="258"/>
      <c r="C196" s="135" t="s">
        <v>752</v>
      </c>
      <c r="D196" s="99" t="s">
        <v>156</v>
      </c>
      <c r="E196" s="137" t="s">
        <v>780</v>
      </c>
      <c r="F196" s="136"/>
      <c r="G196" s="100">
        <v>250000</v>
      </c>
      <c r="H196" s="100">
        <v>250000</v>
      </c>
      <c r="I196" s="100">
        <v>240000</v>
      </c>
      <c r="J196" s="101"/>
      <c r="K196" s="162">
        <f t="shared" si="4"/>
        <v>240000</v>
      </c>
      <c r="L196" s="261"/>
    </row>
    <row r="197" spans="1:12" ht="16.5" customHeight="1">
      <c r="A197" s="99"/>
      <c r="B197" s="258"/>
      <c r="C197" s="135" t="s">
        <v>1342</v>
      </c>
      <c r="D197" s="99" t="s">
        <v>314</v>
      </c>
      <c r="E197" s="137" t="s">
        <v>780</v>
      </c>
      <c r="F197" s="136"/>
      <c r="G197" s="100">
        <v>120000</v>
      </c>
      <c r="H197" s="100">
        <v>110000</v>
      </c>
      <c r="I197" s="100">
        <v>100000</v>
      </c>
      <c r="J197" s="101"/>
      <c r="K197" s="162">
        <f t="shared" si="4"/>
        <v>100000</v>
      </c>
      <c r="L197" s="261"/>
    </row>
    <row r="198" spans="1:12" ht="16.5" customHeight="1">
      <c r="A198" s="99"/>
      <c r="B198" s="258"/>
      <c r="C198" s="135" t="s">
        <v>1365</v>
      </c>
      <c r="D198" s="99" t="s">
        <v>1362</v>
      </c>
      <c r="E198" s="99" t="s">
        <v>671</v>
      </c>
      <c r="F198" s="136"/>
      <c r="G198" s="100">
        <v>20000</v>
      </c>
      <c r="H198" s="100">
        <v>25000</v>
      </c>
      <c r="I198" s="100">
        <v>20000</v>
      </c>
      <c r="J198" s="101"/>
      <c r="K198" s="162">
        <f t="shared" si="4"/>
        <v>20000</v>
      </c>
      <c r="L198" s="261"/>
    </row>
    <row r="199" spans="1:12" ht="16.5" customHeight="1">
      <c r="A199" s="99"/>
      <c r="B199" s="258"/>
      <c r="C199" s="135" t="s">
        <v>1365</v>
      </c>
      <c r="D199" s="99" t="s">
        <v>819</v>
      </c>
      <c r="E199" s="99" t="s">
        <v>671</v>
      </c>
      <c r="F199" s="136"/>
      <c r="G199" s="100">
        <v>15000</v>
      </c>
      <c r="H199" s="100">
        <v>10000</v>
      </c>
      <c r="I199" s="100">
        <v>15000</v>
      </c>
      <c r="J199" s="101"/>
      <c r="K199" s="162">
        <f t="shared" ref="K199:K262" si="5">MIN(F199:J199)</f>
        <v>10000</v>
      </c>
      <c r="L199" s="261"/>
    </row>
    <row r="200" spans="1:12" ht="16.5" customHeight="1">
      <c r="A200" s="99"/>
      <c r="B200" s="258"/>
      <c r="C200" s="135" t="s">
        <v>1361</v>
      </c>
      <c r="D200" s="99" t="s">
        <v>2118</v>
      </c>
      <c r="E200" s="99" t="s">
        <v>671</v>
      </c>
      <c r="F200" s="136"/>
      <c r="G200" s="100">
        <v>5000</v>
      </c>
      <c r="H200" s="100">
        <v>3400</v>
      </c>
      <c r="I200" s="100">
        <v>4000</v>
      </c>
      <c r="J200" s="101"/>
      <c r="K200" s="162">
        <f t="shared" si="5"/>
        <v>3400</v>
      </c>
      <c r="L200" s="262"/>
    </row>
    <row r="201" spans="1:12" ht="16.5" customHeight="1">
      <c r="A201" s="99"/>
      <c r="B201" s="258" t="s">
        <v>618</v>
      </c>
      <c r="C201" s="135" t="s">
        <v>1352</v>
      </c>
      <c r="D201" s="99" t="s">
        <v>130</v>
      </c>
      <c r="E201" s="99" t="s">
        <v>671</v>
      </c>
      <c r="F201" s="136"/>
      <c r="G201" s="100">
        <v>15000</v>
      </c>
      <c r="H201" s="100">
        <v>12000</v>
      </c>
      <c r="I201" s="100">
        <v>15000</v>
      </c>
      <c r="J201" s="100"/>
      <c r="K201" s="162">
        <f t="shared" si="5"/>
        <v>12000</v>
      </c>
      <c r="L201" s="260" t="s">
        <v>1107</v>
      </c>
    </row>
    <row r="202" spans="1:12" ht="16.5" customHeight="1">
      <c r="A202" s="99"/>
      <c r="B202" s="258"/>
      <c r="C202" s="135" t="s">
        <v>1366</v>
      </c>
      <c r="D202" s="99" t="s">
        <v>1346</v>
      </c>
      <c r="E202" s="137" t="s">
        <v>780</v>
      </c>
      <c r="F202" s="136"/>
      <c r="G202" s="100">
        <v>6000</v>
      </c>
      <c r="H202" s="100">
        <v>5000</v>
      </c>
      <c r="I202" s="100">
        <v>6000</v>
      </c>
      <c r="J202" s="100"/>
      <c r="K202" s="162">
        <f t="shared" si="5"/>
        <v>5000</v>
      </c>
      <c r="L202" s="261"/>
    </row>
    <row r="203" spans="1:12" ht="16.5" customHeight="1">
      <c r="A203" s="99"/>
      <c r="B203" s="258"/>
      <c r="C203" s="135" t="s">
        <v>1816</v>
      </c>
      <c r="D203" s="99" t="s">
        <v>1346</v>
      </c>
      <c r="E203" s="137" t="s">
        <v>780</v>
      </c>
      <c r="F203" s="136"/>
      <c r="G203" s="100">
        <v>75000</v>
      </c>
      <c r="H203" s="100">
        <v>70000</v>
      </c>
      <c r="I203" s="100">
        <v>60000</v>
      </c>
      <c r="J203" s="100">
        <v>230000</v>
      </c>
      <c r="K203" s="162">
        <f t="shared" si="5"/>
        <v>60000</v>
      </c>
      <c r="L203" s="261"/>
    </row>
    <row r="204" spans="1:12" ht="16.5" customHeight="1">
      <c r="A204" s="99"/>
      <c r="B204" s="258"/>
      <c r="C204" s="135" t="s">
        <v>1816</v>
      </c>
      <c r="D204" s="99" t="s">
        <v>1321</v>
      </c>
      <c r="E204" s="137" t="s">
        <v>780</v>
      </c>
      <c r="F204" s="136"/>
      <c r="G204" s="100">
        <v>120000</v>
      </c>
      <c r="H204" s="100">
        <v>100000</v>
      </c>
      <c r="I204" s="100">
        <v>100000</v>
      </c>
      <c r="J204" s="100">
        <v>330000</v>
      </c>
      <c r="K204" s="162">
        <f t="shared" si="5"/>
        <v>100000</v>
      </c>
      <c r="L204" s="261"/>
    </row>
    <row r="205" spans="1:12" ht="16.5" customHeight="1">
      <c r="A205" s="99"/>
      <c r="B205" s="258"/>
      <c r="C205" s="135" t="s">
        <v>642</v>
      </c>
      <c r="D205" s="99" t="s">
        <v>1346</v>
      </c>
      <c r="E205" s="137" t="s">
        <v>780</v>
      </c>
      <c r="F205" s="136"/>
      <c r="G205" s="100">
        <v>65000</v>
      </c>
      <c r="H205" s="100">
        <v>60000</v>
      </c>
      <c r="I205" s="100">
        <v>50000</v>
      </c>
      <c r="J205" s="100">
        <v>150000</v>
      </c>
      <c r="K205" s="162">
        <f t="shared" si="5"/>
        <v>50000</v>
      </c>
      <c r="L205" s="261"/>
    </row>
    <row r="206" spans="1:12" ht="16.5" customHeight="1">
      <c r="A206" s="99"/>
      <c r="B206" s="258"/>
      <c r="C206" s="135" t="s">
        <v>642</v>
      </c>
      <c r="D206" s="99" t="s">
        <v>1321</v>
      </c>
      <c r="E206" s="137" t="s">
        <v>780</v>
      </c>
      <c r="F206" s="136"/>
      <c r="G206" s="100">
        <v>90000</v>
      </c>
      <c r="H206" s="100">
        <v>80000</v>
      </c>
      <c r="I206" s="100">
        <v>80000</v>
      </c>
      <c r="J206" s="100">
        <v>200000</v>
      </c>
      <c r="K206" s="162">
        <f t="shared" si="5"/>
        <v>80000</v>
      </c>
      <c r="L206" s="262"/>
    </row>
    <row r="207" spans="1:12" ht="16.5" customHeight="1">
      <c r="A207" s="99"/>
      <c r="B207" s="258"/>
      <c r="C207" s="135" t="s">
        <v>132</v>
      </c>
      <c r="D207" s="99" t="s">
        <v>1025</v>
      </c>
      <c r="E207" s="99" t="s">
        <v>671</v>
      </c>
      <c r="F207" s="103">
        <v>535</v>
      </c>
      <c r="G207" s="103"/>
      <c r="H207" s="103"/>
      <c r="I207" s="103"/>
      <c r="J207" s="102"/>
      <c r="K207" s="162">
        <f t="shared" si="5"/>
        <v>535</v>
      </c>
      <c r="L207" s="102" t="s">
        <v>1023</v>
      </c>
    </row>
    <row r="208" spans="1:12" ht="16.5" customHeight="1">
      <c r="A208" s="99"/>
      <c r="B208" s="258"/>
      <c r="C208" s="135" t="s">
        <v>132</v>
      </c>
      <c r="D208" s="99" t="s">
        <v>1013</v>
      </c>
      <c r="E208" s="99" t="s">
        <v>671</v>
      </c>
      <c r="F208" s="103">
        <v>1484</v>
      </c>
      <c r="G208" s="103"/>
      <c r="H208" s="103"/>
      <c r="I208" s="103"/>
      <c r="J208" s="102"/>
      <c r="K208" s="162">
        <f t="shared" si="5"/>
        <v>1484</v>
      </c>
      <c r="L208" s="102" t="s">
        <v>1023</v>
      </c>
    </row>
    <row r="209" spans="1:12" ht="16.5" customHeight="1">
      <c r="A209" s="99"/>
      <c r="B209" s="258" t="s">
        <v>167</v>
      </c>
      <c r="C209" s="135" t="s">
        <v>1367</v>
      </c>
      <c r="D209" s="99" t="s">
        <v>548</v>
      </c>
      <c r="E209" s="99" t="s">
        <v>671</v>
      </c>
      <c r="F209" s="136"/>
      <c r="G209" s="100">
        <v>13000</v>
      </c>
      <c r="H209" s="100">
        <v>12000</v>
      </c>
      <c r="I209" s="100">
        <v>13000</v>
      </c>
      <c r="J209" s="100">
        <v>40000</v>
      </c>
      <c r="K209" s="162">
        <f t="shared" si="5"/>
        <v>12000</v>
      </c>
      <c r="L209" s="260" t="s">
        <v>1107</v>
      </c>
    </row>
    <row r="210" spans="1:12" ht="16.5" customHeight="1">
      <c r="A210" s="99"/>
      <c r="B210" s="258"/>
      <c r="C210" s="135" t="s">
        <v>1367</v>
      </c>
      <c r="D210" s="99" t="s">
        <v>546</v>
      </c>
      <c r="E210" s="99" t="s">
        <v>671</v>
      </c>
      <c r="F210" s="136"/>
      <c r="G210" s="100">
        <v>15000</v>
      </c>
      <c r="H210" s="100">
        <v>15000</v>
      </c>
      <c r="I210" s="100">
        <v>17000</v>
      </c>
      <c r="J210" s="100">
        <f>+J157</f>
        <v>60000</v>
      </c>
      <c r="K210" s="162">
        <f t="shared" si="5"/>
        <v>15000</v>
      </c>
      <c r="L210" s="261"/>
    </row>
    <row r="211" spans="1:12" ht="16.5" customHeight="1">
      <c r="A211" s="99"/>
      <c r="B211" s="258"/>
      <c r="C211" s="135" t="s">
        <v>1367</v>
      </c>
      <c r="D211" s="99" t="s">
        <v>547</v>
      </c>
      <c r="E211" s="99" t="s">
        <v>671</v>
      </c>
      <c r="F211" s="136"/>
      <c r="G211" s="100">
        <v>60000</v>
      </c>
      <c r="H211" s="100">
        <v>55000</v>
      </c>
      <c r="I211" s="100">
        <v>65000</v>
      </c>
      <c r="J211" s="100">
        <v>180000</v>
      </c>
      <c r="K211" s="162">
        <f t="shared" si="5"/>
        <v>55000</v>
      </c>
      <c r="L211" s="261"/>
    </row>
    <row r="212" spans="1:12" ht="16.5" customHeight="1">
      <c r="A212" s="99"/>
      <c r="B212" s="258" t="s">
        <v>168</v>
      </c>
      <c r="C212" s="135" t="s">
        <v>1367</v>
      </c>
      <c r="D212" s="99" t="s">
        <v>546</v>
      </c>
      <c r="E212" s="99" t="s">
        <v>671</v>
      </c>
      <c r="F212" s="136"/>
      <c r="G212" s="100">
        <f t="shared" ref="G212:I213" si="6">G210</f>
        <v>15000</v>
      </c>
      <c r="H212" s="100">
        <f t="shared" si="6"/>
        <v>15000</v>
      </c>
      <c r="I212" s="100">
        <f t="shared" si="6"/>
        <v>17000</v>
      </c>
      <c r="J212" s="100">
        <f>+J210</f>
        <v>60000</v>
      </c>
      <c r="K212" s="162">
        <f t="shared" si="5"/>
        <v>15000</v>
      </c>
      <c r="L212" s="261"/>
    </row>
    <row r="213" spans="1:12" ht="16.5" customHeight="1">
      <c r="A213" s="99"/>
      <c r="B213" s="258"/>
      <c r="C213" s="135" t="s">
        <v>1367</v>
      </c>
      <c r="D213" s="99" t="s">
        <v>547</v>
      </c>
      <c r="E213" s="99" t="s">
        <v>671</v>
      </c>
      <c r="F213" s="136"/>
      <c r="G213" s="100">
        <f t="shared" si="6"/>
        <v>60000</v>
      </c>
      <c r="H213" s="100">
        <f t="shared" si="6"/>
        <v>55000</v>
      </c>
      <c r="I213" s="100">
        <f t="shared" si="6"/>
        <v>65000</v>
      </c>
      <c r="J213" s="100">
        <f>+J211</f>
        <v>180000</v>
      </c>
      <c r="K213" s="162">
        <f t="shared" si="5"/>
        <v>55000</v>
      </c>
      <c r="L213" s="262"/>
    </row>
    <row r="214" spans="1:12" ht="16.5" customHeight="1">
      <c r="A214" s="99"/>
      <c r="B214" s="258"/>
      <c r="C214" s="135" t="s">
        <v>1324</v>
      </c>
      <c r="D214" s="99" t="s">
        <v>778</v>
      </c>
      <c r="E214" s="99" t="s">
        <v>734</v>
      </c>
      <c r="F214" s="136">
        <f>+F161</f>
        <v>1300000</v>
      </c>
      <c r="G214" s="136"/>
      <c r="H214" s="136"/>
      <c r="I214" s="136"/>
      <c r="J214" s="100">
        <v>2800000</v>
      </c>
      <c r="K214" s="162">
        <f t="shared" si="5"/>
        <v>1300000</v>
      </c>
      <c r="L214" s="102" t="s">
        <v>1129</v>
      </c>
    </row>
    <row r="215" spans="1:12" ht="16.5" customHeight="1">
      <c r="A215" s="99"/>
      <c r="B215" s="258"/>
      <c r="C215" s="135" t="s">
        <v>1370</v>
      </c>
      <c r="D215" s="99" t="s">
        <v>1359</v>
      </c>
      <c r="E215" s="99" t="s">
        <v>734</v>
      </c>
      <c r="F215" s="136">
        <f>+F162</f>
        <v>1300000</v>
      </c>
      <c r="G215" s="136"/>
      <c r="H215" s="136"/>
      <c r="I215" s="136"/>
      <c r="J215" s="100">
        <v>1300000</v>
      </c>
      <c r="K215" s="162">
        <f t="shared" si="5"/>
        <v>1300000</v>
      </c>
      <c r="L215" s="102" t="s">
        <v>1117</v>
      </c>
    </row>
    <row r="216" spans="1:12" ht="16.5" customHeight="1">
      <c r="A216" s="99"/>
      <c r="B216" s="99" t="s">
        <v>172</v>
      </c>
      <c r="C216" s="135" t="s">
        <v>545</v>
      </c>
      <c r="D216" s="99" t="s">
        <v>1356</v>
      </c>
      <c r="E216" s="99" t="s">
        <v>734</v>
      </c>
      <c r="F216" s="136">
        <v>780000</v>
      </c>
      <c r="G216" s="136"/>
      <c r="H216" s="136"/>
      <c r="I216" s="136"/>
      <c r="J216" s="100">
        <v>1800000</v>
      </c>
      <c r="K216" s="162">
        <f t="shared" si="5"/>
        <v>780000</v>
      </c>
      <c r="L216" s="102" t="s">
        <v>1117</v>
      </c>
    </row>
    <row r="217" spans="1:12" ht="16.5" customHeight="1">
      <c r="A217" s="99"/>
      <c r="B217" s="258" t="s">
        <v>1455</v>
      </c>
      <c r="C217" s="135" t="s">
        <v>549</v>
      </c>
      <c r="D217" s="99" t="s">
        <v>551</v>
      </c>
      <c r="E217" s="99" t="s">
        <v>671</v>
      </c>
      <c r="F217" s="136"/>
      <c r="G217" s="100">
        <v>8000</v>
      </c>
      <c r="H217" s="100">
        <v>10000</v>
      </c>
      <c r="I217" s="100">
        <v>10000</v>
      </c>
      <c r="J217" s="100"/>
      <c r="K217" s="162">
        <f t="shared" si="5"/>
        <v>8000</v>
      </c>
      <c r="L217" s="260" t="s">
        <v>241</v>
      </c>
    </row>
    <row r="218" spans="1:12" ht="16.5" customHeight="1">
      <c r="A218" s="99"/>
      <c r="B218" s="258"/>
      <c r="C218" s="135" t="s">
        <v>133</v>
      </c>
      <c r="D218" s="99"/>
      <c r="E218" s="99" t="s">
        <v>663</v>
      </c>
      <c r="F218" s="136"/>
      <c r="G218" s="100">
        <v>70000</v>
      </c>
      <c r="H218" s="100">
        <v>60000</v>
      </c>
      <c r="I218" s="100">
        <v>75000</v>
      </c>
      <c r="J218" s="100"/>
      <c r="K218" s="162">
        <f t="shared" si="5"/>
        <v>60000</v>
      </c>
      <c r="L218" s="262"/>
    </row>
    <row r="219" spans="1:12" ht="16.5" customHeight="1">
      <c r="A219" s="99"/>
      <c r="B219" s="258"/>
      <c r="C219" s="135" t="s">
        <v>1363</v>
      </c>
      <c r="D219" s="99" t="s">
        <v>1347</v>
      </c>
      <c r="E219" s="99" t="s">
        <v>734</v>
      </c>
      <c r="F219" s="136">
        <f>+F216</f>
        <v>780000</v>
      </c>
      <c r="G219" s="136"/>
      <c r="H219" s="136"/>
      <c r="I219" s="136"/>
      <c r="J219" s="100">
        <f>+J216</f>
        <v>1800000</v>
      </c>
      <c r="K219" s="162">
        <f t="shared" si="5"/>
        <v>780000</v>
      </c>
      <c r="L219" s="102" t="s">
        <v>1117</v>
      </c>
    </row>
    <row r="220" spans="1:12" ht="16.5" customHeight="1">
      <c r="A220" s="99"/>
      <c r="B220" s="258" t="s">
        <v>761</v>
      </c>
      <c r="C220" s="135" t="s">
        <v>761</v>
      </c>
      <c r="D220" s="99" t="s">
        <v>1014</v>
      </c>
      <c r="E220" s="99" t="s">
        <v>734</v>
      </c>
      <c r="F220" s="136">
        <v>1200000</v>
      </c>
      <c r="G220" s="136"/>
      <c r="H220" s="136"/>
      <c r="I220" s="136"/>
      <c r="J220" s="100">
        <v>3000000</v>
      </c>
      <c r="K220" s="162">
        <f t="shared" si="5"/>
        <v>1200000</v>
      </c>
      <c r="L220" s="102" t="s">
        <v>1117</v>
      </c>
    </row>
    <row r="221" spans="1:12" ht="16.5" customHeight="1">
      <c r="A221" s="99"/>
      <c r="B221" s="258"/>
      <c r="C221" s="135" t="s">
        <v>761</v>
      </c>
      <c r="D221" s="99" t="s">
        <v>136</v>
      </c>
      <c r="E221" s="99" t="s">
        <v>734</v>
      </c>
      <c r="F221" s="136"/>
      <c r="G221" s="136"/>
      <c r="H221" s="136"/>
      <c r="I221" s="136"/>
      <c r="J221" s="100">
        <v>5200000</v>
      </c>
      <c r="K221" s="162">
        <f t="shared" si="5"/>
        <v>5200000</v>
      </c>
      <c r="L221" s="260" t="s">
        <v>1552</v>
      </c>
    </row>
    <row r="222" spans="1:12" ht="16.5" customHeight="1">
      <c r="A222" s="99"/>
      <c r="B222" s="258"/>
      <c r="C222" s="135" t="s">
        <v>777</v>
      </c>
      <c r="D222" s="99"/>
      <c r="E222" s="99" t="s">
        <v>734</v>
      </c>
      <c r="F222" s="136"/>
      <c r="G222" s="136"/>
      <c r="H222" s="136"/>
      <c r="I222" s="136"/>
      <c r="J222" s="100">
        <f>+J219</f>
        <v>1800000</v>
      </c>
      <c r="K222" s="162">
        <f t="shared" si="5"/>
        <v>1800000</v>
      </c>
      <c r="L222" s="262"/>
    </row>
    <row r="223" spans="1:12" ht="16.5" customHeight="1">
      <c r="A223" s="99"/>
      <c r="B223" s="258"/>
      <c r="C223" s="135" t="s">
        <v>647</v>
      </c>
      <c r="D223" s="99" t="s">
        <v>553</v>
      </c>
      <c r="E223" s="99" t="s">
        <v>734</v>
      </c>
      <c r="F223" s="136"/>
      <c r="G223" s="100">
        <v>100000</v>
      </c>
      <c r="H223" s="100">
        <v>100000</v>
      </c>
      <c r="I223" s="100">
        <v>120000</v>
      </c>
      <c r="J223" s="101"/>
      <c r="K223" s="162">
        <f t="shared" si="5"/>
        <v>100000</v>
      </c>
      <c r="L223" s="260" t="s">
        <v>241</v>
      </c>
    </row>
    <row r="224" spans="1:12" ht="16.5" customHeight="1">
      <c r="A224" s="99"/>
      <c r="B224" s="258"/>
      <c r="C224" s="135" t="s">
        <v>647</v>
      </c>
      <c r="D224" s="99" t="s">
        <v>1355</v>
      </c>
      <c r="E224" s="99" t="s">
        <v>734</v>
      </c>
      <c r="F224" s="136"/>
      <c r="G224" s="100">
        <v>100000</v>
      </c>
      <c r="H224" s="100">
        <v>100000</v>
      </c>
      <c r="I224" s="100">
        <v>120000</v>
      </c>
      <c r="J224" s="101"/>
      <c r="K224" s="162">
        <f t="shared" si="5"/>
        <v>100000</v>
      </c>
      <c r="L224" s="261"/>
    </row>
    <row r="225" spans="1:12" ht="16.5" customHeight="1">
      <c r="A225" s="99"/>
      <c r="B225" s="258"/>
      <c r="C225" s="135" t="s">
        <v>177</v>
      </c>
      <c r="D225" s="99" t="s">
        <v>182</v>
      </c>
      <c r="E225" s="99" t="s">
        <v>734</v>
      </c>
      <c r="F225" s="136"/>
      <c r="G225" s="100">
        <v>220000</v>
      </c>
      <c r="H225" s="100">
        <v>250000</v>
      </c>
      <c r="I225" s="100">
        <v>200000</v>
      </c>
      <c r="J225" s="101"/>
      <c r="K225" s="162">
        <f t="shared" si="5"/>
        <v>200000</v>
      </c>
      <c r="L225" s="262"/>
    </row>
    <row r="226" spans="1:12" ht="16.5" customHeight="1">
      <c r="A226" s="99"/>
      <c r="B226" s="258" t="s">
        <v>754</v>
      </c>
      <c r="C226" s="135" t="s">
        <v>754</v>
      </c>
      <c r="D226" s="99" t="s">
        <v>173</v>
      </c>
      <c r="E226" s="99" t="s">
        <v>780</v>
      </c>
      <c r="F226" s="136">
        <v>600000</v>
      </c>
      <c r="G226" s="136"/>
      <c r="H226" s="136"/>
      <c r="I226" s="136"/>
      <c r="J226" s="100">
        <v>4000000</v>
      </c>
      <c r="K226" s="162">
        <f t="shared" si="5"/>
        <v>600000</v>
      </c>
      <c r="L226" s="102" t="s">
        <v>1117</v>
      </c>
    </row>
    <row r="227" spans="1:12" ht="16.5" customHeight="1">
      <c r="A227" s="99"/>
      <c r="B227" s="258"/>
      <c r="C227" s="135" t="s">
        <v>631</v>
      </c>
      <c r="D227" s="99" t="s">
        <v>558</v>
      </c>
      <c r="E227" s="99" t="s">
        <v>734</v>
      </c>
      <c r="F227" s="136"/>
      <c r="G227" s="100">
        <v>150000</v>
      </c>
      <c r="H227" s="100">
        <v>150000</v>
      </c>
      <c r="I227" s="100">
        <v>160000</v>
      </c>
      <c r="J227" s="101"/>
      <c r="K227" s="162">
        <f t="shared" si="5"/>
        <v>150000</v>
      </c>
      <c r="L227" s="260" t="s">
        <v>241</v>
      </c>
    </row>
    <row r="228" spans="1:12" ht="16.5" customHeight="1">
      <c r="A228" s="99"/>
      <c r="B228" s="258"/>
      <c r="C228" s="135" t="s">
        <v>631</v>
      </c>
      <c r="D228" s="99" t="s">
        <v>1350</v>
      </c>
      <c r="E228" s="99" t="s">
        <v>734</v>
      </c>
      <c r="F228" s="136"/>
      <c r="G228" s="100">
        <v>80000</v>
      </c>
      <c r="H228" s="100">
        <v>85000</v>
      </c>
      <c r="I228" s="100">
        <v>87000</v>
      </c>
      <c r="J228" s="101"/>
      <c r="K228" s="162">
        <f t="shared" si="5"/>
        <v>80000</v>
      </c>
      <c r="L228" s="262"/>
    </row>
    <row r="229" spans="1:12" ht="16.5" customHeight="1">
      <c r="A229" s="99"/>
      <c r="B229" s="258" t="s">
        <v>1452</v>
      </c>
      <c r="C229" s="135" t="s">
        <v>1804</v>
      </c>
      <c r="D229" s="99" t="s">
        <v>186</v>
      </c>
      <c r="E229" s="99" t="s">
        <v>780</v>
      </c>
      <c r="F229" s="136">
        <v>117000</v>
      </c>
      <c r="G229" s="136"/>
      <c r="H229" s="136"/>
      <c r="I229" s="136"/>
      <c r="J229" s="100"/>
      <c r="K229" s="162">
        <f t="shared" si="5"/>
        <v>117000</v>
      </c>
      <c r="L229" s="102" t="s">
        <v>1562</v>
      </c>
    </row>
    <row r="230" spans="1:12" ht="16.5" customHeight="1">
      <c r="A230" s="99"/>
      <c r="B230" s="258"/>
      <c r="C230" s="135" t="s">
        <v>1804</v>
      </c>
      <c r="D230" s="99" t="s">
        <v>181</v>
      </c>
      <c r="E230" s="99" t="s">
        <v>780</v>
      </c>
      <c r="F230" s="136">
        <v>135000</v>
      </c>
      <c r="G230" s="136"/>
      <c r="H230" s="136"/>
      <c r="I230" s="136"/>
      <c r="J230" s="100">
        <v>600000</v>
      </c>
      <c r="K230" s="162">
        <f t="shared" si="5"/>
        <v>135000</v>
      </c>
      <c r="L230" s="102" t="s">
        <v>1129</v>
      </c>
    </row>
    <row r="231" spans="1:12" ht="16.5" customHeight="1">
      <c r="A231" s="99"/>
      <c r="B231" s="258"/>
      <c r="C231" s="135" t="s">
        <v>1804</v>
      </c>
      <c r="D231" s="99" t="s">
        <v>556</v>
      </c>
      <c r="E231" s="99" t="s">
        <v>734</v>
      </c>
      <c r="F231" s="136">
        <v>156000</v>
      </c>
      <c r="G231" s="100"/>
      <c r="H231" s="100"/>
      <c r="I231" s="100"/>
      <c r="J231" s="100">
        <v>720000</v>
      </c>
      <c r="K231" s="162">
        <f t="shared" si="5"/>
        <v>156000</v>
      </c>
      <c r="L231" s="102" t="s">
        <v>2190</v>
      </c>
    </row>
    <row r="232" spans="1:12" ht="16.5" customHeight="1">
      <c r="A232" s="99"/>
      <c r="B232" s="258"/>
      <c r="C232" s="135" t="s">
        <v>1804</v>
      </c>
      <c r="D232" s="99" t="s">
        <v>559</v>
      </c>
      <c r="E232" s="99" t="s">
        <v>734</v>
      </c>
      <c r="F232" s="136"/>
      <c r="G232" s="100">
        <v>256000</v>
      </c>
      <c r="H232" s="100">
        <v>300000</v>
      </c>
      <c r="I232" s="100">
        <v>280000</v>
      </c>
      <c r="J232" s="100">
        <f>J231+100000</f>
        <v>820000</v>
      </c>
      <c r="K232" s="162">
        <f t="shared" si="5"/>
        <v>256000</v>
      </c>
      <c r="L232" s="101" t="s">
        <v>1873</v>
      </c>
    </row>
    <row r="233" spans="1:12" ht="16.5" customHeight="1">
      <c r="A233" s="99"/>
      <c r="B233" s="258" t="s">
        <v>1830</v>
      </c>
      <c r="C233" s="135" t="s">
        <v>782</v>
      </c>
      <c r="D233" s="99"/>
      <c r="E233" s="99" t="s">
        <v>665</v>
      </c>
      <c r="F233" s="136">
        <v>650000</v>
      </c>
      <c r="G233" s="136"/>
      <c r="H233" s="136"/>
      <c r="I233" s="136"/>
      <c r="J233" s="100">
        <v>1500000</v>
      </c>
      <c r="K233" s="162">
        <f t="shared" si="5"/>
        <v>650000</v>
      </c>
      <c r="L233" s="102" t="s">
        <v>1117</v>
      </c>
    </row>
    <row r="234" spans="1:12" ht="16.5" customHeight="1">
      <c r="A234" s="99"/>
      <c r="B234" s="258"/>
      <c r="C234" s="135" t="s">
        <v>771</v>
      </c>
      <c r="D234" s="121" t="s">
        <v>1015</v>
      </c>
      <c r="E234" s="99" t="s">
        <v>665</v>
      </c>
      <c r="F234" s="136"/>
      <c r="G234" s="100">
        <v>270000</v>
      </c>
      <c r="H234" s="100">
        <v>250000</v>
      </c>
      <c r="I234" s="100">
        <v>255000</v>
      </c>
      <c r="J234" s="100">
        <v>350000</v>
      </c>
      <c r="K234" s="162">
        <f t="shared" si="5"/>
        <v>250000</v>
      </c>
      <c r="L234" s="260" t="s">
        <v>1107</v>
      </c>
    </row>
    <row r="235" spans="1:12" ht="16.5" customHeight="1">
      <c r="A235" s="99"/>
      <c r="B235" s="258" t="s">
        <v>1456</v>
      </c>
      <c r="C235" s="135" t="s">
        <v>1367</v>
      </c>
      <c r="D235" s="99" t="s">
        <v>546</v>
      </c>
      <c r="E235" s="99" t="s">
        <v>671</v>
      </c>
      <c r="F235" s="136"/>
      <c r="G235" s="100">
        <f>G210</f>
        <v>15000</v>
      </c>
      <c r="H235" s="100">
        <f>H210</f>
        <v>15000</v>
      </c>
      <c r="I235" s="100">
        <f>I210</f>
        <v>17000</v>
      </c>
      <c r="J235" s="100">
        <f>+J157</f>
        <v>60000</v>
      </c>
      <c r="K235" s="162">
        <f t="shared" si="5"/>
        <v>15000</v>
      </c>
      <c r="L235" s="261"/>
    </row>
    <row r="236" spans="1:12" ht="16.5" customHeight="1">
      <c r="A236" s="99"/>
      <c r="B236" s="258"/>
      <c r="C236" s="135" t="s">
        <v>557</v>
      </c>
      <c r="D236" s="99" t="s">
        <v>755</v>
      </c>
      <c r="E236" s="99" t="s">
        <v>665</v>
      </c>
      <c r="F236" s="136"/>
      <c r="G236" s="100">
        <v>1650000</v>
      </c>
      <c r="H236" s="100">
        <v>1500000</v>
      </c>
      <c r="I236" s="100">
        <v>1600000</v>
      </c>
      <c r="J236" s="100">
        <v>4000000</v>
      </c>
      <c r="K236" s="162">
        <f t="shared" si="5"/>
        <v>1500000</v>
      </c>
      <c r="L236" s="262"/>
    </row>
    <row r="237" spans="1:12" ht="16.5" customHeight="1">
      <c r="A237" s="99"/>
      <c r="B237" s="258"/>
      <c r="C237" s="135" t="s">
        <v>557</v>
      </c>
      <c r="D237" s="99" t="s">
        <v>753</v>
      </c>
      <c r="E237" s="99" t="s">
        <v>665</v>
      </c>
      <c r="F237" s="136">
        <v>950000</v>
      </c>
      <c r="G237" s="136"/>
      <c r="H237" s="136"/>
      <c r="I237" s="136"/>
      <c r="J237" s="100">
        <v>8000000</v>
      </c>
      <c r="K237" s="162">
        <f t="shared" si="5"/>
        <v>950000</v>
      </c>
      <c r="L237" s="102" t="s">
        <v>1117</v>
      </c>
    </row>
    <row r="238" spans="1:12" ht="16.5" customHeight="1">
      <c r="A238" s="99"/>
      <c r="B238" s="258"/>
      <c r="C238" s="99" t="s">
        <v>554</v>
      </c>
      <c r="D238" s="99" t="s">
        <v>555</v>
      </c>
      <c r="E238" s="99" t="s">
        <v>665</v>
      </c>
      <c r="F238" s="136"/>
      <c r="G238" s="100">
        <v>60000</v>
      </c>
      <c r="H238" s="100">
        <v>65000</v>
      </c>
      <c r="I238" s="100">
        <v>62000</v>
      </c>
      <c r="J238" s="101"/>
      <c r="K238" s="162">
        <f t="shared" si="5"/>
        <v>60000</v>
      </c>
      <c r="L238" s="260" t="s">
        <v>241</v>
      </c>
    </row>
    <row r="239" spans="1:12" ht="16.5" customHeight="1">
      <c r="A239" s="99"/>
      <c r="B239" s="258" t="s">
        <v>543</v>
      </c>
      <c r="C239" s="135" t="s">
        <v>629</v>
      </c>
      <c r="D239" s="99" t="s">
        <v>756</v>
      </c>
      <c r="E239" s="99" t="s">
        <v>734</v>
      </c>
      <c r="F239" s="136"/>
      <c r="G239" s="100">
        <v>10000</v>
      </c>
      <c r="H239" s="100">
        <v>12000</v>
      </c>
      <c r="I239" s="100">
        <v>11000</v>
      </c>
      <c r="J239" s="101"/>
      <c r="K239" s="162">
        <f t="shared" si="5"/>
        <v>10000</v>
      </c>
      <c r="L239" s="262"/>
    </row>
    <row r="240" spans="1:12" ht="16.5" customHeight="1">
      <c r="A240" s="99"/>
      <c r="B240" s="258"/>
      <c r="C240" s="135" t="s">
        <v>629</v>
      </c>
      <c r="D240" s="99" t="s">
        <v>757</v>
      </c>
      <c r="E240" s="99" t="s">
        <v>734</v>
      </c>
      <c r="F240" s="136">
        <v>600000</v>
      </c>
      <c r="G240" s="136"/>
      <c r="H240" s="136"/>
      <c r="I240" s="136"/>
      <c r="J240" s="100">
        <f>2000000*2</f>
        <v>4000000</v>
      </c>
      <c r="K240" s="162">
        <f t="shared" si="5"/>
        <v>600000</v>
      </c>
      <c r="L240" s="102" t="s">
        <v>1117</v>
      </c>
    </row>
    <row r="241" spans="1:12" ht="16.5" customHeight="1">
      <c r="A241" s="99"/>
      <c r="B241" s="258"/>
      <c r="C241" s="135" t="s">
        <v>566</v>
      </c>
      <c r="D241" s="99" t="s">
        <v>131</v>
      </c>
      <c r="E241" s="99" t="s">
        <v>734</v>
      </c>
      <c r="F241" s="136"/>
      <c r="G241" s="100">
        <v>2850000</v>
      </c>
      <c r="H241" s="100">
        <v>2600000</v>
      </c>
      <c r="I241" s="100">
        <v>3000000</v>
      </c>
      <c r="J241" s="100">
        <v>5000000</v>
      </c>
      <c r="K241" s="162">
        <f t="shared" si="5"/>
        <v>2600000</v>
      </c>
      <c r="L241" s="260" t="s">
        <v>1107</v>
      </c>
    </row>
    <row r="242" spans="1:12" ht="16.5" customHeight="1">
      <c r="A242" s="99"/>
      <c r="B242" s="258" t="s">
        <v>170</v>
      </c>
      <c r="C242" s="135" t="s">
        <v>560</v>
      </c>
      <c r="D242" s="99" t="s">
        <v>766</v>
      </c>
      <c r="E242" s="99" t="s">
        <v>734</v>
      </c>
      <c r="F242" s="136"/>
      <c r="G242" s="100">
        <v>1000000</v>
      </c>
      <c r="H242" s="100">
        <v>1150000</v>
      </c>
      <c r="I242" s="100">
        <v>1250000</v>
      </c>
      <c r="J242" s="100"/>
      <c r="K242" s="162">
        <f t="shared" si="5"/>
        <v>1000000</v>
      </c>
      <c r="L242" s="261"/>
    </row>
    <row r="243" spans="1:12" ht="16.5" customHeight="1">
      <c r="A243" s="99"/>
      <c r="B243" s="258"/>
      <c r="C243" s="135" t="s">
        <v>1375</v>
      </c>
      <c r="D243" s="99" t="s">
        <v>760</v>
      </c>
      <c r="E243" s="99" t="s">
        <v>734</v>
      </c>
      <c r="F243" s="136"/>
      <c r="G243" s="100">
        <v>1350000</v>
      </c>
      <c r="H243" s="100">
        <v>1200000</v>
      </c>
      <c r="I243" s="100">
        <v>1400000</v>
      </c>
      <c r="J243" s="100">
        <v>3500000</v>
      </c>
      <c r="K243" s="162">
        <f t="shared" si="5"/>
        <v>1200000</v>
      </c>
      <c r="L243" s="262"/>
    </row>
    <row r="244" spans="1:12" ht="16.5" customHeight="1">
      <c r="A244" s="99"/>
      <c r="B244" s="258"/>
      <c r="C244" s="135" t="s">
        <v>1375</v>
      </c>
      <c r="D244" s="99" t="s">
        <v>762</v>
      </c>
      <c r="E244" s="99" t="s">
        <v>734</v>
      </c>
      <c r="F244" s="136">
        <v>1900000</v>
      </c>
      <c r="G244" s="136"/>
      <c r="H244" s="136"/>
      <c r="I244" s="136"/>
      <c r="J244" s="100">
        <v>6000000</v>
      </c>
      <c r="K244" s="162">
        <f t="shared" si="5"/>
        <v>1900000</v>
      </c>
      <c r="L244" s="102" t="s">
        <v>1116</v>
      </c>
    </row>
    <row r="245" spans="1:12" ht="16.5" customHeight="1">
      <c r="A245" s="99"/>
      <c r="B245" s="258"/>
      <c r="C245" s="135" t="s">
        <v>561</v>
      </c>
      <c r="D245" s="99" t="s">
        <v>562</v>
      </c>
      <c r="E245" s="99" t="s">
        <v>781</v>
      </c>
      <c r="F245" s="136"/>
      <c r="G245" s="100">
        <v>2300000</v>
      </c>
      <c r="H245" s="100">
        <v>2500000</v>
      </c>
      <c r="I245" s="100">
        <v>2350000</v>
      </c>
      <c r="J245" s="100">
        <v>4000000</v>
      </c>
      <c r="K245" s="162">
        <f t="shared" si="5"/>
        <v>2300000</v>
      </c>
      <c r="L245" s="260" t="s">
        <v>1107</v>
      </c>
    </row>
    <row r="246" spans="1:12" ht="16.5" customHeight="1">
      <c r="A246" s="99"/>
      <c r="B246" s="258"/>
      <c r="C246" s="135" t="s">
        <v>1357</v>
      </c>
      <c r="D246" s="99" t="s">
        <v>772</v>
      </c>
      <c r="E246" s="99" t="s">
        <v>781</v>
      </c>
      <c r="F246" s="136"/>
      <c r="G246" s="100">
        <v>100000</v>
      </c>
      <c r="H246" s="100">
        <v>150000</v>
      </c>
      <c r="I246" s="100">
        <v>150000</v>
      </c>
      <c r="J246" s="100">
        <v>200000</v>
      </c>
      <c r="K246" s="162">
        <f t="shared" si="5"/>
        <v>100000</v>
      </c>
      <c r="L246" s="261"/>
    </row>
    <row r="247" spans="1:12" ht="16.5" customHeight="1">
      <c r="A247" s="99"/>
      <c r="B247" s="258"/>
      <c r="C247" s="135" t="s">
        <v>752</v>
      </c>
      <c r="D247" s="99" t="s">
        <v>340</v>
      </c>
      <c r="E247" s="137" t="s">
        <v>780</v>
      </c>
      <c r="F247" s="136"/>
      <c r="G247" s="100">
        <v>120000</v>
      </c>
      <c r="H247" s="100">
        <v>120000</v>
      </c>
      <c r="I247" s="100">
        <v>140000</v>
      </c>
      <c r="J247" s="101"/>
      <c r="K247" s="162">
        <f t="shared" si="5"/>
        <v>120000</v>
      </c>
      <c r="L247" s="261"/>
    </row>
    <row r="248" spans="1:12" ht="16.5" customHeight="1">
      <c r="A248" s="99"/>
      <c r="B248" s="258"/>
      <c r="C248" s="135" t="s">
        <v>1400</v>
      </c>
      <c r="D248" s="99" t="s">
        <v>563</v>
      </c>
      <c r="E248" s="99" t="s">
        <v>671</v>
      </c>
      <c r="F248" s="136"/>
      <c r="G248" s="100">
        <v>5000</v>
      </c>
      <c r="H248" s="100">
        <v>5000</v>
      </c>
      <c r="I248" s="100">
        <v>7000</v>
      </c>
      <c r="J248" s="101"/>
      <c r="K248" s="162">
        <f t="shared" si="5"/>
        <v>5000</v>
      </c>
      <c r="L248" s="261"/>
    </row>
    <row r="249" spans="1:12" ht="16.5" customHeight="1">
      <c r="A249" s="99"/>
      <c r="B249" s="258"/>
      <c r="C249" s="135" t="s">
        <v>567</v>
      </c>
      <c r="D249" s="99" t="s">
        <v>1383</v>
      </c>
      <c r="E249" s="99" t="s">
        <v>671</v>
      </c>
      <c r="F249" s="136"/>
      <c r="G249" s="100">
        <v>3000</v>
      </c>
      <c r="H249" s="100">
        <v>3500</v>
      </c>
      <c r="I249" s="100">
        <v>4500</v>
      </c>
      <c r="J249" s="101"/>
      <c r="K249" s="162">
        <f t="shared" si="5"/>
        <v>3000</v>
      </c>
      <c r="L249" s="261"/>
    </row>
    <row r="250" spans="1:12" ht="16.5" customHeight="1">
      <c r="A250" s="99"/>
      <c r="B250" s="258"/>
      <c r="C250" s="135" t="s">
        <v>568</v>
      </c>
      <c r="D250" s="99" t="s">
        <v>564</v>
      </c>
      <c r="E250" s="99" t="s">
        <v>734</v>
      </c>
      <c r="F250" s="136"/>
      <c r="G250" s="100">
        <v>700000</v>
      </c>
      <c r="H250" s="100">
        <v>600000</v>
      </c>
      <c r="I250" s="100">
        <v>650000</v>
      </c>
      <c r="J250" s="101"/>
      <c r="K250" s="162">
        <f t="shared" si="5"/>
        <v>600000</v>
      </c>
      <c r="L250" s="261"/>
    </row>
    <row r="251" spans="1:12" ht="16.5" customHeight="1">
      <c r="A251" s="99"/>
      <c r="B251" s="258"/>
      <c r="C251" s="135" t="s">
        <v>768</v>
      </c>
      <c r="D251" s="99" t="s">
        <v>1378</v>
      </c>
      <c r="E251" s="99" t="s">
        <v>734</v>
      </c>
      <c r="F251" s="136"/>
      <c r="G251" s="100">
        <v>2200000</v>
      </c>
      <c r="H251" s="100">
        <v>1500000</v>
      </c>
      <c r="I251" s="100">
        <v>2000000</v>
      </c>
      <c r="J251" s="101"/>
      <c r="K251" s="162">
        <f t="shared" si="5"/>
        <v>1500000</v>
      </c>
      <c r="L251" s="262"/>
    </row>
    <row r="252" spans="1:12" ht="16.5" customHeight="1">
      <c r="A252" s="99"/>
      <c r="B252" s="258" t="s">
        <v>1466</v>
      </c>
      <c r="C252" s="135" t="s">
        <v>763</v>
      </c>
      <c r="D252" s="99" t="s">
        <v>1387</v>
      </c>
      <c r="E252" s="99" t="s">
        <v>734</v>
      </c>
      <c r="F252" s="103"/>
      <c r="G252" s="103"/>
      <c r="H252" s="103"/>
      <c r="I252" s="103"/>
      <c r="J252" s="100">
        <v>5500000</v>
      </c>
      <c r="K252" s="162">
        <f t="shared" si="5"/>
        <v>5500000</v>
      </c>
      <c r="L252" s="260" t="s">
        <v>1560</v>
      </c>
    </row>
    <row r="253" spans="1:12" ht="16.5" customHeight="1">
      <c r="A253" s="99"/>
      <c r="B253" s="258"/>
      <c r="C253" s="135" t="s">
        <v>763</v>
      </c>
      <c r="D253" s="99" t="s">
        <v>1401</v>
      </c>
      <c r="E253" s="99" t="s">
        <v>734</v>
      </c>
      <c r="F253" s="103"/>
      <c r="G253" s="103"/>
      <c r="H253" s="103"/>
      <c r="I253" s="103"/>
      <c r="J253" s="100">
        <v>20000000</v>
      </c>
      <c r="K253" s="162">
        <f t="shared" si="5"/>
        <v>20000000</v>
      </c>
      <c r="L253" s="262"/>
    </row>
    <row r="254" spans="1:12" ht="16.5" customHeight="1">
      <c r="A254" s="99"/>
      <c r="B254" s="258"/>
      <c r="C254" s="135" t="s">
        <v>774</v>
      </c>
      <c r="D254" s="99" t="s">
        <v>143</v>
      </c>
      <c r="E254" s="137" t="s">
        <v>780</v>
      </c>
      <c r="F254" s="136"/>
      <c r="G254" s="100">
        <v>1000000</v>
      </c>
      <c r="H254" s="100">
        <v>1100000</v>
      </c>
      <c r="I254" s="100">
        <v>1250000</v>
      </c>
      <c r="J254" s="101"/>
      <c r="K254" s="162">
        <f t="shared" si="5"/>
        <v>1000000</v>
      </c>
      <c r="L254" s="101" t="s">
        <v>1867</v>
      </c>
    </row>
    <row r="255" spans="1:12" ht="16.5" customHeight="1">
      <c r="A255" s="99"/>
      <c r="B255" s="258" t="s">
        <v>785</v>
      </c>
      <c r="C255" s="135" t="s">
        <v>561</v>
      </c>
      <c r="D255" s="99" t="s">
        <v>1388</v>
      </c>
      <c r="E255" s="99" t="s">
        <v>734</v>
      </c>
      <c r="F255" s="136"/>
      <c r="G255" s="136"/>
      <c r="H255" s="136"/>
      <c r="I255" s="136"/>
      <c r="J255" s="100">
        <v>40000000</v>
      </c>
      <c r="K255" s="162">
        <f t="shared" si="5"/>
        <v>40000000</v>
      </c>
      <c r="L255" s="101" t="s">
        <v>1560</v>
      </c>
    </row>
    <row r="256" spans="1:12" ht="16.5" customHeight="1">
      <c r="A256" s="99"/>
      <c r="B256" s="258"/>
      <c r="C256" s="135" t="s">
        <v>1379</v>
      </c>
      <c r="D256" s="99" t="s">
        <v>805</v>
      </c>
      <c r="E256" s="99" t="s">
        <v>734</v>
      </c>
      <c r="F256" s="136"/>
      <c r="G256" s="100">
        <v>3000000</v>
      </c>
      <c r="H256" s="100">
        <v>3500000</v>
      </c>
      <c r="I256" s="100">
        <v>3200000</v>
      </c>
      <c r="J256" s="100"/>
      <c r="K256" s="162">
        <f t="shared" si="5"/>
        <v>3000000</v>
      </c>
      <c r="L256" s="101" t="s">
        <v>241</v>
      </c>
    </row>
    <row r="257" spans="1:12" ht="16.5" customHeight="1">
      <c r="A257" s="99"/>
      <c r="B257" s="258"/>
      <c r="C257" s="135" t="s">
        <v>800</v>
      </c>
      <c r="D257" s="99" t="s">
        <v>716</v>
      </c>
      <c r="E257" s="99" t="s">
        <v>734</v>
      </c>
      <c r="F257" s="136"/>
      <c r="G257" s="100">
        <v>600000</v>
      </c>
      <c r="H257" s="100">
        <v>500000</v>
      </c>
      <c r="I257" s="100">
        <v>520000</v>
      </c>
      <c r="J257" s="100"/>
      <c r="K257" s="162">
        <f t="shared" si="5"/>
        <v>500000</v>
      </c>
      <c r="L257" s="101" t="s">
        <v>1867</v>
      </c>
    </row>
    <row r="258" spans="1:12" ht="16.5" customHeight="1">
      <c r="A258" s="99"/>
      <c r="B258" s="258" t="s">
        <v>786</v>
      </c>
      <c r="C258" s="135" t="s">
        <v>573</v>
      </c>
      <c r="D258" s="99" t="s">
        <v>814</v>
      </c>
      <c r="E258" s="99" t="s">
        <v>781</v>
      </c>
      <c r="F258" s="136"/>
      <c r="G258" s="100">
        <v>2000000</v>
      </c>
      <c r="H258" s="100">
        <v>2500000</v>
      </c>
      <c r="I258" s="100">
        <v>2000000</v>
      </c>
      <c r="J258" s="100">
        <v>4000000</v>
      </c>
      <c r="K258" s="162">
        <f t="shared" si="5"/>
        <v>2000000</v>
      </c>
      <c r="L258" s="101" t="s">
        <v>1873</v>
      </c>
    </row>
    <row r="259" spans="1:12" ht="16.5" customHeight="1">
      <c r="A259" s="99"/>
      <c r="B259" s="258"/>
      <c r="C259" s="135" t="s">
        <v>800</v>
      </c>
      <c r="D259" s="99" t="s">
        <v>716</v>
      </c>
      <c r="E259" s="99" t="s">
        <v>734</v>
      </c>
      <c r="F259" s="136"/>
      <c r="G259" s="100">
        <v>300000</v>
      </c>
      <c r="H259" s="100">
        <v>300000</v>
      </c>
      <c r="I259" s="100">
        <v>330000</v>
      </c>
      <c r="J259" s="100"/>
      <c r="K259" s="162">
        <f t="shared" si="5"/>
        <v>300000</v>
      </c>
      <c r="L259" s="101" t="s">
        <v>1867</v>
      </c>
    </row>
    <row r="260" spans="1:12" ht="16.5" customHeight="1">
      <c r="A260" s="99"/>
      <c r="B260" s="258" t="s">
        <v>1458</v>
      </c>
      <c r="C260" s="135" t="s">
        <v>1372</v>
      </c>
      <c r="D260" s="99" t="s">
        <v>1381</v>
      </c>
      <c r="E260" s="99" t="s">
        <v>781</v>
      </c>
      <c r="F260" s="136">
        <v>6000000</v>
      </c>
      <c r="G260" s="103"/>
      <c r="H260" s="103"/>
      <c r="I260" s="103"/>
      <c r="J260" s="100"/>
      <c r="K260" s="162">
        <f t="shared" si="5"/>
        <v>6000000</v>
      </c>
      <c r="L260" s="271" t="s">
        <v>1595</v>
      </c>
    </row>
    <row r="261" spans="1:12" ht="16.5" customHeight="1">
      <c r="A261" s="99"/>
      <c r="B261" s="258"/>
      <c r="C261" s="135" t="s">
        <v>1372</v>
      </c>
      <c r="D261" s="99" t="s">
        <v>1392</v>
      </c>
      <c r="E261" s="99" t="s">
        <v>781</v>
      </c>
      <c r="F261" s="136">
        <v>8000000</v>
      </c>
      <c r="G261" s="103"/>
      <c r="H261" s="103"/>
      <c r="I261" s="103"/>
      <c r="J261" s="100"/>
      <c r="K261" s="162">
        <f t="shared" si="5"/>
        <v>8000000</v>
      </c>
      <c r="L261" s="261"/>
    </row>
    <row r="262" spans="1:12" ht="16.5" customHeight="1">
      <c r="A262" s="99"/>
      <c r="B262" s="258"/>
      <c r="C262" s="135" t="s">
        <v>1372</v>
      </c>
      <c r="D262" s="99" t="s">
        <v>1395</v>
      </c>
      <c r="E262" s="99" t="s">
        <v>781</v>
      </c>
      <c r="F262" s="136">
        <v>12000000</v>
      </c>
      <c r="G262" s="103"/>
      <c r="H262" s="103"/>
      <c r="I262" s="103"/>
      <c r="J262" s="100"/>
      <c r="K262" s="162">
        <f t="shared" si="5"/>
        <v>12000000</v>
      </c>
      <c r="L262" s="261"/>
    </row>
    <row r="263" spans="1:12" ht="16.5" customHeight="1">
      <c r="A263" s="99"/>
      <c r="B263" s="258"/>
      <c r="C263" s="135" t="s">
        <v>1372</v>
      </c>
      <c r="D263" s="99" t="s">
        <v>574</v>
      </c>
      <c r="E263" s="99" t="s">
        <v>781</v>
      </c>
      <c r="F263" s="136">
        <v>25000000</v>
      </c>
      <c r="G263" s="103"/>
      <c r="H263" s="103"/>
      <c r="I263" s="103"/>
      <c r="J263" s="100"/>
      <c r="K263" s="162">
        <f t="shared" ref="K263:K326" si="7">MIN(F263:J263)</f>
        <v>25000000</v>
      </c>
      <c r="L263" s="262"/>
    </row>
    <row r="264" spans="1:12" ht="16.5" customHeight="1">
      <c r="A264" s="99"/>
      <c r="B264" s="258"/>
      <c r="C264" s="135" t="s">
        <v>800</v>
      </c>
      <c r="D264" s="99" t="s">
        <v>716</v>
      </c>
      <c r="E264" s="99" t="s">
        <v>734</v>
      </c>
      <c r="F264" s="136"/>
      <c r="G264" s="100">
        <v>300000</v>
      </c>
      <c r="H264" s="100">
        <v>300000</v>
      </c>
      <c r="I264" s="100">
        <v>330000</v>
      </c>
      <c r="J264" s="100"/>
      <c r="K264" s="162">
        <f t="shared" si="7"/>
        <v>300000</v>
      </c>
      <c r="L264" s="101" t="s">
        <v>1867</v>
      </c>
    </row>
    <row r="265" spans="1:12" ht="16.5" customHeight="1">
      <c r="A265" s="99"/>
      <c r="B265" s="258"/>
      <c r="C265" s="135" t="s">
        <v>576</v>
      </c>
      <c r="D265" s="99" t="s">
        <v>1393</v>
      </c>
      <c r="E265" s="99" t="s">
        <v>663</v>
      </c>
      <c r="F265" s="136"/>
      <c r="G265" s="100">
        <v>120000</v>
      </c>
      <c r="H265" s="100">
        <v>100000</v>
      </c>
      <c r="I265" s="100">
        <v>120000</v>
      </c>
      <c r="J265" s="101"/>
      <c r="K265" s="162">
        <f t="shared" si="7"/>
        <v>100000</v>
      </c>
      <c r="L265" s="101" t="s">
        <v>1867</v>
      </c>
    </row>
    <row r="266" spans="1:12" ht="16.5" customHeight="1">
      <c r="A266" s="99"/>
      <c r="B266" s="258"/>
      <c r="C266" s="135" t="s">
        <v>812</v>
      </c>
      <c r="D266" s="99" t="s">
        <v>2112</v>
      </c>
      <c r="E266" s="99" t="s">
        <v>734</v>
      </c>
      <c r="F266" s="103">
        <v>40000000</v>
      </c>
      <c r="G266" s="103"/>
      <c r="H266" s="103"/>
      <c r="I266" s="103"/>
      <c r="J266" s="100"/>
      <c r="K266" s="162">
        <f t="shared" si="7"/>
        <v>40000000</v>
      </c>
      <c r="L266" s="271" t="s">
        <v>1595</v>
      </c>
    </row>
    <row r="267" spans="1:12" ht="16.5" customHeight="1">
      <c r="A267" s="99"/>
      <c r="B267" s="258"/>
      <c r="C267" s="135" t="s">
        <v>812</v>
      </c>
      <c r="D267" s="99" t="s">
        <v>2122</v>
      </c>
      <c r="E267" s="99" t="s">
        <v>734</v>
      </c>
      <c r="F267" s="103">
        <v>44000000</v>
      </c>
      <c r="G267" s="103"/>
      <c r="H267" s="103"/>
      <c r="I267" s="103"/>
      <c r="J267" s="100"/>
      <c r="K267" s="162">
        <f t="shared" si="7"/>
        <v>44000000</v>
      </c>
      <c r="L267" s="273"/>
    </row>
    <row r="268" spans="1:12" ht="16.5" customHeight="1">
      <c r="A268" s="99"/>
      <c r="B268" s="268" t="s">
        <v>788</v>
      </c>
      <c r="C268" s="135" t="s">
        <v>1402</v>
      </c>
      <c r="D268" s="99" t="s">
        <v>1398</v>
      </c>
      <c r="E268" s="99" t="s">
        <v>734</v>
      </c>
      <c r="F268" s="136"/>
      <c r="G268" s="100">
        <v>100000</v>
      </c>
      <c r="H268" s="100">
        <v>100000</v>
      </c>
      <c r="I268" s="100">
        <v>120000</v>
      </c>
      <c r="J268" s="101"/>
      <c r="K268" s="162">
        <f t="shared" si="7"/>
        <v>100000</v>
      </c>
      <c r="L268" s="101" t="s">
        <v>241</v>
      </c>
    </row>
    <row r="269" spans="1:12" ht="16.5" customHeight="1">
      <c r="A269" s="99"/>
      <c r="B269" s="269"/>
      <c r="C269" s="135" t="s">
        <v>1399</v>
      </c>
      <c r="D269" s="99"/>
      <c r="E269" s="99" t="s">
        <v>734</v>
      </c>
      <c r="F269" s="136">
        <v>600000</v>
      </c>
      <c r="G269" s="136"/>
      <c r="H269" s="136"/>
      <c r="I269" s="136"/>
      <c r="J269" s="101"/>
      <c r="K269" s="162">
        <f t="shared" si="7"/>
        <v>600000</v>
      </c>
      <c r="L269" s="102" t="s">
        <v>1023</v>
      </c>
    </row>
    <row r="270" spans="1:12" ht="16.5" customHeight="1">
      <c r="A270" s="99"/>
      <c r="B270" s="269"/>
      <c r="C270" s="135" t="s">
        <v>577</v>
      </c>
      <c r="D270" s="99"/>
      <c r="E270" s="99" t="s">
        <v>734</v>
      </c>
      <c r="F270" s="136">
        <v>600000</v>
      </c>
      <c r="G270" s="136"/>
      <c r="H270" s="136"/>
      <c r="I270" s="136"/>
      <c r="J270" s="101"/>
      <c r="K270" s="162">
        <f t="shared" si="7"/>
        <v>600000</v>
      </c>
      <c r="L270" s="102" t="s">
        <v>1023</v>
      </c>
    </row>
    <row r="271" spans="1:12" ht="16.5" customHeight="1">
      <c r="A271" s="99"/>
      <c r="B271" s="269"/>
      <c r="C271" s="135" t="s">
        <v>1563</v>
      </c>
      <c r="D271" s="99"/>
      <c r="E271" s="99" t="s">
        <v>734</v>
      </c>
      <c r="F271" s="136">
        <v>270000</v>
      </c>
      <c r="G271" s="136"/>
      <c r="H271" s="136"/>
      <c r="I271" s="136"/>
      <c r="J271" s="101"/>
      <c r="K271" s="162">
        <f t="shared" si="7"/>
        <v>270000</v>
      </c>
      <c r="L271" s="102" t="s">
        <v>1023</v>
      </c>
    </row>
    <row r="272" spans="1:12" ht="16.5" customHeight="1">
      <c r="A272" s="99"/>
      <c r="B272" s="269"/>
      <c r="C272" s="135" t="s">
        <v>1371</v>
      </c>
      <c r="D272" s="99"/>
      <c r="E272" s="99" t="s">
        <v>734</v>
      </c>
      <c r="F272" s="136">
        <v>150000</v>
      </c>
      <c r="G272" s="136"/>
      <c r="H272" s="136"/>
      <c r="I272" s="136"/>
      <c r="J272" s="101"/>
      <c r="K272" s="162">
        <f t="shared" si="7"/>
        <v>150000</v>
      </c>
      <c r="L272" s="102" t="s">
        <v>1023</v>
      </c>
    </row>
    <row r="273" spans="1:12" ht="16.5" customHeight="1">
      <c r="A273" s="99"/>
      <c r="B273" s="269"/>
      <c r="C273" s="135" t="s">
        <v>582</v>
      </c>
      <c r="D273" s="99" t="s">
        <v>1373</v>
      </c>
      <c r="E273" s="99" t="s">
        <v>665</v>
      </c>
      <c r="F273" s="136">
        <f>+F275</f>
        <v>2100000</v>
      </c>
      <c r="G273" s="136"/>
      <c r="H273" s="136"/>
      <c r="I273" s="136"/>
      <c r="J273" s="101"/>
      <c r="K273" s="162">
        <f t="shared" si="7"/>
        <v>2100000</v>
      </c>
      <c r="L273" s="102" t="s">
        <v>1023</v>
      </c>
    </row>
    <row r="274" spans="1:12" ht="16.5" customHeight="1">
      <c r="A274" s="99"/>
      <c r="B274" s="270"/>
      <c r="C274" s="135" t="s">
        <v>1384</v>
      </c>
      <c r="D274" s="99" t="s">
        <v>1373</v>
      </c>
      <c r="E274" s="99" t="s">
        <v>665</v>
      </c>
      <c r="F274" s="136"/>
      <c r="G274" s="100">
        <v>1300000</v>
      </c>
      <c r="H274" s="100">
        <v>1350000</v>
      </c>
      <c r="I274" s="100">
        <v>1300000</v>
      </c>
      <c r="J274" s="100">
        <v>1300000</v>
      </c>
      <c r="K274" s="162">
        <f t="shared" si="7"/>
        <v>1300000</v>
      </c>
      <c r="L274" s="101" t="s">
        <v>1119</v>
      </c>
    </row>
    <row r="275" spans="1:12" ht="16.5" customHeight="1">
      <c r="A275" s="99"/>
      <c r="B275" s="258" t="s">
        <v>1457</v>
      </c>
      <c r="C275" s="135" t="s">
        <v>1390</v>
      </c>
      <c r="D275" s="99" t="s">
        <v>1373</v>
      </c>
      <c r="E275" s="99" t="s">
        <v>665</v>
      </c>
      <c r="F275" s="136">
        <v>2100000</v>
      </c>
      <c r="G275" s="136"/>
      <c r="H275" s="136"/>
      <c r="I275" s="136"/>
      <c r="J275" s="101"/>
      <c r="K275" s="162">
        <f t="shared" si="7"/>
        <v>2100000</v>
      </c>
      <c r="L275" s="102" t="s">
        <v>1023</v>
      </c>
    </row>
    <row r="276" spans="1:12" ht="16.5" customHeight="1">
      <c r="A276" s="99"/>
      <c r="B276" s="258"/>
      <c r="C276" s="135" t="s">
        <v>580</v>
      </c>
      <c r="D276" s="99" t="s">
        <v>1373</v>
      </c>
      <c r="E276" s="99" t="s">
        <v>665</v>
      </c>
      <c r="F276" s="136"/>
      <c r="G276" s="100">
        <v>1300000</v>
      </c>
      <c r="H276" s="100">
        <v>1350000</v>
      </c>
      <c r="I276" s="100">
        <v>1300000</v>
      </c>
      <c r="J276" s="100">
        <v>1300000</v>
      </c>
      <c r="K276" s="162">
        <f t="shared" si="7"/>
        <v>1300000</v>
      </c>
      <c r="L276" s="101" t="s">
        <v>1119</v>
      </c>
    </row>
    <row r="277" spans="1:12" ht="16.5" customHeight="1">
      <c r="A277" s="99"/>
      <c r="B277" s="258" t="s">
        <v>1394</v>
      </c>
      <c r="C277" s="135" t="s">
        <v>1394</v>
      </c>
      <c r="D277" s="99" t="s">
        <v>762</v>
      </c>
      <c r="E277" s="99" t="s">
        <v>734</v>
      </c>
      <c r="F277" s="103"/>
      <c r="G277" s="103"/>
      <c r="H277" s="103"/>
      <c r="I277" s="103"/>
      <c r="J277" s="100">
        <v>32000000</v>
      </c>
      <c r="K277" s="162">
        <f t="shared" si="7"/>
        <v>32000000</v>
      </c>
      <c r="L277" s="260" t="s">
        <v>989</v>
      </c>
    </row>
    <row r="278" spans="1:12" ht="16.5" customHeight="1">
      <c r="A278" s="99"/>
      <c r="B278" s="258"/>
      <c r="C278" s="135" t="s">
        <v>1394</v>
      </c>
      <c r="D278" s="99" t="s">
        <v>1401</v>
      </c>
      <c r="E278" s="99" t="s">
        <v>734</v>
      </c>
      <c r="F278" s="103"/>
      <c r="G278" s="103"/>
      <c r="H278" s="103"/>
      <c r="I278" s="103"/>
      <c r="J278" s="100">
        <v>94000000</v>
      </c>
      <c r="K278" s="162">
        <f t="shared" si="7"/>
        <v>94000000</v>
      </c>
      <c r="L278" s="261"/>
    </row>
    <row r="279" spans="1:12" ht="16.5" customHeight="1">
      <c r="A279" s="99"/>
      <c r="B279" s="258"/>
      <c r="C279" s="135" t="s">
        <v>1394</v>
      </c>
      <c r="D279" s="99" t="s">
        <v>1424</v>
      </c>
      <c r="E279" s="99" t="s">
        <v>734</v>
      </c>
      <c r="F279" s="103"/>
      <c r="G279" s="103"/>
      <c r="H279" s="103"/>
      <c r="I279" s="103"/>
      <c r="J279" s="100">
        <v>798000000</v>
      </c>
      <c r="K279" s="162">
        <f t="shared" si="7"/>
        <v>798000000</v>
      </c>
      <c r="L279" s="261"/>
    </row>
    <row r="280" spans="1:12" ht="16.5" customHeight="1">
      <c r="A280" s="99"/>
      <c r="B280" s="258"/>
      <c r="C280" s="135" t="s">
        <v>1396</v>
      </c>
      <c r="D280" s="99"/>
      <c r="E280" s="99" t="s">
        <v>780</v>
      </c>
      <c r="F280" s="103"/>
      <c r="G280" s="103"/>
      <c r="H280" s="103"/>
      <c r="I280" s="103"/>
      <c r="J280" s="100">
        <v>3000000</v>
      </c>
      <c r="K280" s="162">
        <f t="shared" si="7"/>
        <v>3000000</v>
      </c>
      <c r="L280" s="262"/>
    </row>
    <row r="281" spans="1:12" ht="16.5" customHeight="1">
      <c r="A281" s="99"/>
      <c r="B281" s="258"/>
      <c r="C281" s="135" t="s">
        <v>790</v>
      </c>
      <c r="D281" s="99" t="s">
        <v>1589</v>
      </c>
      <c r="E281" s="99" t="s">
        <v>780</v>
      </c>
      <c r="F281" s="136"/>
      <c r="G281" s="100">
        <v>1700000</v>
      </c>
      <c r="H281" s="100">
        <v>1800000</v>
      </c>
      <c r="I281" s="100">
        <v>1500000</v>
      </c>
      <c r="J281" s="101"/>
      <c r="K281" s="162">
        <f t="shared" si="7"/>
        <v>1500000</v>
      </c>
      <c r="L281" s="101" t="s">
        <v>990</v>
      </c>
    </row>
    <row r="282" spans="1:12" ht="16.5" customHeight="1">
      <c r="A282" s="99"/>
      <c r="B282" s="258"/>
      <c r="C282" s="135" t="s">
        <v>1391</v>
      </c>
      <c r="D282" s="99"/>
      <c r="E282" s="99" t="s">
        <v>780</v>
      </c>
      <c r="F282" s="103"/>
      <c r="G282" s="102"/>
      <c r="H282" s="102"/>
      <c r="I282" s="102"/>
      <c r="J282" s="100">
        <v>600000</v>
      </c>
      <c r="K282" s="162">
        <f t="shared" si="7"/>
        <v>600000</v>
      </c>
      <c r="L282" s="101" t="s">
        <v>989</v>
      </c>
    </row>
    <row r="283" spans="1:12" ht="16.5" customHeight="1">
      <c r="A283" s="99"/>
      <c r="B283" s="258"/>
      <c r="C283" s="135" t="s">
        <v>1397</v>
      </c>
      <c r="D283" s="99" t="s">
        <v>630</v>
      </c>
      <c r="E283" s="99" t="s">
        <v>734</v>
      </c>
      <c r="F283" s="136"/>
      <c r="G283" s="100">
        <v>1500000</v>
      </c>
      <c r="H283" s="100">
        <v>2000000</v>
      </c>
      <c r="I283" s="100">
        <v>1600000</v>
      </c>
      <c r="J283" s="101"/>
      <c r="K283" s="162">
        <f t="shared" si="7"/>
        <v>1500000</v>
      </c>
      <c r="L283" s="101" t="s">
        <v>241</v>
      </c>
    </row>
    <row r="284" spans="1:12" ht="16.5" customHeight="1">
      <c r="A284" s="99"/>
      <c r="B284" s="258"/>
      <c r="C284" s="135" t="s">
        <v>1376</v>
      </c>
      <c r="D284" s="99"/>
      <c r="E284" s="99" t="s">
        <v>734</v>
      </c>
      <c r="F284" s="103"/>
      <c r="G284" s="103"/>
      <c r="H284" s="103"/>
      <c r="I284" s="103"/>
      <c r="J284" s="100">
        <v>2000000</v>
      </c>
      <c r="K284" s="162">
        <f t="shared" si="7"/>
        <v>2000000</v>
      </c>
      <c r="L284" s="260" t="s">
        <v>989</v>
      </c>
    </row>
    <row r="285" spans="1:12" ht="16.5" customHeight="1">
      <c r="A285" s="99"/>
      <c r="B285" s="258"/>
      <c r="C285" s="135" t="s">
        <v>583</v>
      </c>
      <c r="D285" s="99"/>
      <c r="E285" s="99" t="s">
        <v>671</v>
      </c>
      <c r="F285" s="103"/>
      <c r="G285" s="103"/>
      <c r="H285" s="103"/>
      <c r="I285" s="103"/>
      <c r="J285" s="100">
        <v>130000</v>
      </c>
      <c r="K285" s="162">
        <f t="shared" si="7"/>
        <v>130000</v>
      </c>
      <c r="L285" s="261"/>
    </row>
    <row r="286" spans="1:12" ht="16.5" customHeight="1">
      <c r="A286" s="99"/>
      <c r="B286" s="258"/>
      <c r="C286" s="135" t="s">
        <v>1385</v>
      </c>
      <c r="D286" s="99"/>
      <c r="E286" s="99" t="s">
        <v>671</v>
      </c>
      <c r="F286" s="103"/>
      <c r="G286" s="103"/>
      <c r="H286" s="103"/>
      <c r="I286" s="103"/>
      <c r="J286" s="100">
        <v>50000</v>
      </c>
      <c r="K286" s="162">
        <f t="shared" si="7"/>
        <v>50000</v>
      </c>
      <c r="L286" s="261"/>
    </row>
    <row r="287" spans="1:12" ht="16.5" customHeight="1">
      <c r="A287" s="99"/>
      <c r="B287" s="258"/>
      <c r="C287" s="135" t="s">
        <v>1380</v>
      </c>
      <c r="D287" s="99" t="s">
        <v>581</v>
      </c>
      <c r="E287" s="99" t="s">
        <v>665</v>
      </c>
      <c r="F287" s="103"/>
      <c r="G287" s="103"/>
      <c r="H287" s="103"/>
      <c r="I287" s="103"/>
      <c r="J287" s="100">
        <v>4000000</v>
      </c>
      <c r="K287" s="162">
        <f t="shared" si="7"/>
        <v>4000000</v>
      </c>
      <c r="L287" s="261"/>
    </row>
    <row r="288" spans="1:12" ht="16.5" customHeight="1">
      <c r="A288" s="99"/>
      <c r="B288" s="258"/>
      <c r="C288" s="135" t="s">
        <v>1380</v>
      </c>
      <c r="D288" s="99" t="s">
        <v>584</v>
      </c>
      <c r="E288" s="99" t="s">
        <v>665</v>
      </c>
      <c r="F288" s="103"/>
      <c r="G288" s="103"/>
      <c r="H288" s="103"/>
      <c r="I288" s="103"/>
      <c r="J288" s="100">
        <v>1800000</v>
      </c>
      <c r="K288" s="162">
        <f t="shared" si="7"/>
        <v>1800000</v>
      </c>
      <c r="L288" s="262"/>
    </row>
    <row r="289" spans="1:12" ht="16.5" customHeight="1">
      <c r="A289" s="99"/>
      <c r="B289" s="258" t="s">
        <v>1459</v>
      </c>
      <c r="C289" s="135" t="s">
        <v>586</v>
      </c>
      <c r="D289" s="99" t="s">
        <v>1876</v>
      </c>
      <c r="E289" s="99" t="s">
        <v>734</v>
      </c>
      <c r="F289" s="103"/>
      <c r="G289" s="103"/>
      <c r="H289" s="103"/>
      <c r="I289" s="103"/>
      <c r="J289" s="100">
        <f>10000000+1500000</f>
        <v>11500000</v>
      </c>
      <c r="K289" s="162">
        <f t="shared" si="7"/>
        <v>11500000</v>
      </c>
      <c r="L289" s="101" t="s">
        <v>996</v>
      </c>
    </row>
    <row r="290" spans="1:12" ht="16.5" customHeight="1">
      <c r="A290" s="99"/>
      <c r="B290" s="258"/>
      <c r="C290" s="135" t="s">
        <v>586</v>
      </c>
      <c r="D290" s="99" t="s">
        <v>1115</v>
      </c>
      <c r="E290" s="99" t="s">
        <v>734</v>
      </c>
      <c r="F290" s="103"/>
      <c r="G290" s="103"/>
      <c r="H290" s="103"/>
      <c r="I290" s="103"/>
      <c r="J290" s="100">
        <f>12000000+2000000</f>
        <v>14000000</v>
      </c>
      <c r="K290" s="162">
        <f t="shared" si="7"/>
        <v>14000000</v>
      </c>
      <c r="L290" s="101" t="s">
        <v>989</v>
      </c>
    </row>
    <row r="291" spans="1:12" ht="16.5" customHeight="1">
      <c r="A291" s="99"/>
      <c r="B291" s="258"/>
      <c r="C291" s="135" t="s">
        <v>586</v>
      </c>
      <c r="D291" s="99" t="s">
        <v>1590</v>
      </c>
      <c r="E291" s="99" t="s">
        <v>734</v>
      </c>
      <c r="F291" s="136"/>
      <c r="G291" s="100">
        <v>27000000</v>
      </c>
      <c r="H291" s="100">
        <v>30000000</v>
      </c>
      <c r="I291" s="100">
        <v>25000000</v>
      </c>
      <c r="J291" s="100">
        <v>35000000</v>
      </c>
      <c r="K291" s="162">
        <f t="shared" si="7"/>
        <v>25000000</v>
      </c>
      <c r="L291" s="101" t="s">
        <v>1873</v>
      </c>
    </row>
    <row r="292" spans="1:12" ht="16.5" customHeight="1">
      <c r="A292" s="99"/>
      <c r="B292" s="258"/>
      <c r="C292" s="135" t="s">
        <v>586</v>
      </c>
      <c r="D292" s="99" t="s">
        <v>1016</v>
      </c>
      <c r="E292" s="99" t="s">
        <v>734</v>
      </c>
      <c r="F292" s="103"/>
      <c r="G292" s="103"/>
      <c r="H292" s="103"/>
      <c r="I292" s="103"/>
      <c r="J292" s="100">
        <v>50000000</v>
      </c>
      <c r="K292" s="162">
        <f t="shared" si="7"/>
        <v>50000000</v>
      </c>
      <c r="L292" s="260" t="s">
        <v>1560</v>
      </c>
    </row>
    <row r="293" spans="1:12" ht="16.5" customHeight="1">
      <c r="A293" s="99"/>
      <c r="B293" s="258"/>
      <c r="C293" s="135" t="s">
        <v>586</v>
      </c>
      <c r="D293" s="99" t="s">
        <v>236</v>
      </c>
      <c r="E293" s="99" t="s">
        <v>734</v>
      </c>
      <c r="F293" s="136"/>
      <c r="G293" s="100"/>
      <c r="H293" s="100"/>
      <c r="I293" s="100"/>
      <c r="J293" s="100">
        <v>65000000</v>
      </c>
      <c r="K293" s="162">
        <f t="shared" si="7"/>
        <v>65000000</v>
      </c>
      <c r="L293" s="262"/>
    </row>
    <row r="294" spans="1:12" ht="16.5" customHeight="1">
      <c r="A294" s="99"/>
      <c r="B294" s="258"/>
      <c r="C294" s="135" t="s">
        <v>588</v>
      </c>
      <c r="D294" s="99" t="s">
        <v>587</v>
      </c>
      <c r="E294" s="99" t="s">
        <v>665</v>
      </c>
      <c r="F294" s="136"/>
      <c r="G294" s="100">
        <v>1200000</v>
      </c>
      <c r="H294" s="100">
        <v>1000000</v>
      </c>
      <c r="I294" s="100">
        <v>1200000</v>
      </c>
      <c r="J294" s="101"/>
      <c r="K294" s="162">
        <f t="shared" si="7"/>
        <v>1000000</v>
      </c>
      <c r="L294" s="260" t="s">
        <v>1867</v>
      </c>
    </row>
    <row r="295" spans="1:12" ht="16.5" customHeight="1">
      <c r="A295" s="99"/>
      <c r="B295" s="258"/>
      <c r="C295" s="135" t="s">
        <v>1278</v>
      </c>
      <c r="D295" s="99"/>
      <c r="E295" s="99" t="s">
        <v>734</v>
      </c>
      <c r="F295" s="136"/>
      <c r="G295" s="100">
        <v>3000000</v>
      </c>
      <c r="H295" s="100">
        <v>3500000</v>
      </c>
      <c r="I295" s="100">
        <v>3200000</v>
      </c>
      <c r="J295" s="101"/>
      <c r="K295" s="162">
        <f t="shared" si="7"/>
        <v>3000000</v>
      </c>
      <c r="L295" s="262"/>
    </row>
    <row r="296" spans="1:12" ht="16.5" customHeight="1">
      <c r="A296" s="99"/>
      <c r="B296" s="258"/>
      <c r="C296" s="135" t="s">
        <v>645</v>
      </c>
      <c r="D296" s="99"/>
      <c r="E296" s="99" t="s">
        <v>734</v>
      </c>
      <c r="F296" s="136"/>
      <c r="G296" s="100">
        <v>2500000</v>
      </c>
      <c r="H296" s="100">
        <v>2000000</v>
      </c>
      <c r="I296" s="100">
        <v>2000000</v>
      </c>
      <c r="J296" s="101"/>
      <c r="K296" s="162">
        <f t="shared" si="7"/>
        <v>2000000</v>
      </c>
      <c r="L296" s="101" t="s">
        <v>241</v>
      </c>
    </row>
    <row r="297" spans="1:12" ht="16.5" customHeight="1">
      <c r="A297" s="99"/>
      <c r="B297" s="258"/>
      <c r="C297" s="135" t="s">
        <v>1017</v>
      </c>
      <c r="D297" s="99" t="s">
        <v>627</v>
      </c>
      <c r="E297" s="99" t="s">
        <v>734</v>
      </c>
      <c r="F297" s="136"/>
      <c r="G297" s="100">
        <v>25000000</v>
      </c>
      <c r="H297" s="100">
        <v>27800000</v>
      </c>
      <c r="I297" s="100">
        <v>26500000</v>
      </c>
      <c r="J297" s="101"/>
      <c r="K297" s="162">
        <f t="shared" si="7"/>
        <v>25000000</v>
      </c>
      <c r="L297" s="101" t="s">
        <v>241</v>
      </c>
    </row>
    <row r="298" spans="1:12" ht="16.5" customHeight="1">
      <c r="A298" s="99"/>
      <c r="B298" s="258"/>
      <c r="C298" s="135" t="s">
        <v>174</v>
      </c>
      <c r="D298" s="99"/>
      <c r="E298" s="99" t="s">
        <v>783</v>
      </c>
      <c r="F298" s="136"/>
      <c r="G298" s="100">
        <v>6000000</v>
      </c>
      <c r="H298" s="100">
        <v>5000000</v>
      </c>
      <c r="I298" s="100">
        <v>5000000</v>
      </c>
      <c r="J298" s="101"/>
      <c r="K298" s="162">
        <f t="shared" si="7"/>
        <v>5000000</v>
      </c>
      <c r="L298" s="101" t="s">
        <v>241</v>
      </c>
    </row>
    <row r="299" spans="1:12" ht="16.5" customHeight="1">
      <c r="A299" s="99"/>
      <c r="B299" s="258" t="s">
        <v>1463</v>
      </c>
      <c r="C299" s="135" t="s">
        <v>1410</v>
      </c>
      <c r="D299" s="99" t="s">
        <v>162</v>
      </c>
      <c r="E299" s="99" t="s">
        <v>671</v>
      </c>
      <c r="F299" s="136">
        <v>966</v>
      </c>
      <c r="G299" s="115"/>
      <c r="H299" s="115"/>
      <c r="I299" s="115"/>
      <c r="J299" s="101"/>
      <c r="K299" s="162">
        <f t="shared" si="7"/>
        <v>966</v>
      </c>
      <c r="L299" s="271" t="s">
        <v>1608</v>
      </c>
    </row>
    <row r="300" spans="1:12" ht="16.5" customHeight="1">
      <c r="A300" s="99"/>
      <c r="B300" s="258"/>
      <c r="C300" s="135" t="s">
        <v>1410</v>
      </c>
      <c r="D300" s="99" t="s">
        <v>231</v>
      </c>
      <c r="E300" s="99" t="s">
        <v>671</v>
      </c>
      <c r="F300" s="136">
        <v>1087</v>
      </c>
      <c r="G300" s="115"/>
      <c r="H300" s="115"/>
      <c r="I300" s="115"/>
      <c r="J300" s="101"/>
      <c r="K300" s="162">
        <f t="shared" si="7"/>
        <v>1087</v>
      </c>
      <c r="L300" s="272"/>
    </row>
    <row r="301" spans="1:12" ht="16.5" customHeight="1">
      <c r="A301" s="99"/>
      <c r="B301" s="258"/>
      <c r="C301" s="135" t="s">
        <v>1410</v>
      </c>
      <c r="D301" s="99" t="s">
        <v>237</v>
      </c>
      <c r="E301" s="99" t="s">
        <v>671</v>
      </c>
      <c r="F301" s="136">
        <v>1450</v>
      </c>
      <c r="G301" s="115"/>
      <c r="H301" s="115"/>
      <c r="I301" s="115"/>
      <c r="J301" s="101"/>
      <c r="K301" s="162">
        <f t="shared" si="7"/>
        <v>1450</v>
      </c>
      <c r="L301" s="272"/>
    </row>
    <row r="302" spans="1:12" ht="16.5" customHeight="1">
      <c r="A302" s="99"/>
      <c r="B302" s="258"/>
      <c r="C302" s="135" t="s">
        <v>1410</v>
      </c>
      <c r="D302" s="99" t="s">
        <v>235</v>
      </c>
      <c r="E302" s="99" t="s">
        <v>671</v>
      </c>
      <c r="F302" s="136">
        <v>1812</v>
      </c>
      <c r="G302" s="115"/>
      <c r="H302" s="115"/>
      <c r="I302" s="115"/>
      <c r="J302" s="101"/>
      <c r="K302" s="162">
        <f t="shared" si="7"/>
        <v>1812</v>
      </c>
      <c r="L302" s="272"/>
    </row>
    <row r="303" spans="1:12" ht="16.5" customHeight="1">
      <c r="A303" s="99"/>
      <c r="B303" s="258"/>
      <c r="C303" s="135" t="s">
        <v>1410</v>
      </c>
      <c r="D303" s="99" t="s">
        <v>175</v>
      </c>
      <c r="E303" s="99" t="s">
        <v>671</v>
      </c>
      <c r="F303" s="136">
        <v>1450</v>
      </c>
      <c r="G303" s="115"/>
      <c r="H303" s="115"/>
      <c r="I303" s="115"/>
      <c r="J303" s="101"/>
      <c r="K303" s="162">
        <f t="shared" si="7"/>
        <v>1450</v>
      </c>
      <c r="L303" s="272"/>
    </row>
    <row r="304" spans="1:12" ht="16.5" customHeight="1">
      <c r="A304" s="99"/>
      <c r="B304" s="258"/>
      <c r="C304" s="135" t="s">
        <v>1410</v>
      </c>
      <c r="D304" s="99" t="s">
        <v>238</v>
      </c>
      <c r="E304" s="99" t="s">
        <v>671</v>
      </c>
      <c r="F304" s="136">
        <v>2174</v>
      </c>
      <c r="G304" s="115"/>
      <c r="H304" s="115"/>
      <c r="I304" s="115"/>
      <c r="J304" s="101"/>
      <c r="K304" s="162">
        <f t="shared" si="7"/>
        <v>2174</v>
      </c>
      <c r="L304" s="272"/>
    </row>
    <row r="305" spans="1:12" ht="16.5" customHeight="1">
      <c r="A305" s="99"/>
      <c r="B305" s="258"/>
      <c r="C305" s="135" t="s">
        <v>1410</v>
      </c>
      <c r="D305" s="99" t="s">
        <v>225</v>
      </c>
      <c r="E305" s="99" t="s">
        <v>671</v>
      </c>
      <c r="F305" s="136">
        <v>2899</v>
      </c>
      <c r="G305" s="115"/>
      <c r="H305" s="115"/>
      <c r="I305" s="115"/>
      <c r="J305" s="101"/>
      <c r="K305" s="162">
        <f t="shared" si="7"/>
        <v>2899</v>
      </c>
      <c r="L305" s="272"/>
    </row>
    <row r="306" spans="1:12" ht="16.5" customHeight="1">
      <c r="A306" s="99"/>
      <c r="B306" s="258"/>
      <c r="C306" s="135" t="s">
        <v>1410</v>
      </c>
      <c r="D306" s="99" t="s">
        <v>220</v>
      </c>
      <c r="E306" s="99" t="s">
        <v>671</v>
      </c>
      <c r="F306" s="136">
        <v>4832</v>
      </c>
      <c r="G306" s="115"/>
      <c r="H306" s="115"/>
      <c r="I306" s="115"/>
      <c r="J306" s="101"/>
      <c r="K306" s="162">
        <f t="shared" si="7"/>
        <v>4832</v>
      </c>
      <c r="L306" s="273"/>
    </row>
    <row r="307" spans="1:12" ht="16.5" customHeight="1">
      <c r="A307" s="99"/>
      <c r="B307" s="258"/>
      <c r="C307" s="135" t="s">
        <v>596</v>
      </c>
      <c r="D307" s="99" t="s">
        <v>1024</v>
      </c>
      <c r="E307" s="99" t="s">
        <v>671</v>
      </c>
      <c r="F307" s="103">
        <v>793</v>
      </c>
      <c r="G307" s="103"/>
      <c r="H307" s="103"/>
      <c r="I307" s="103"/>
      <c r="J307" s="101"/>
      <c r="K307" s="162">
        <f t="shared" si="7"/>
        <v>793</v>
      </c>
      <c r="L307" s="102" t="s">
        <v>1536</v>
      </c>
    </row>
    <row r="308" spans="1:12" ht="16.5" customHeight="1">
      <c r="A308" s="99"/>
      <c r="B308" s="258"/>
      <c r="C308" s="135" t="s">
        <v>593</v>
      </c>
      <c r="D308" s="99"/>
      <c r="E308" s="99" t="s">
        <v>780</v>
      </c>
      <c r="F308" s="136"/>
      <c r="G308" s="100">
        <v>80000</v>
      </c>
      <c r="H308" s="100">
        <v>90000</v>
      </c>
      <c r="I308" s="100">
        <v>85000</v>
      </c>
      <c r="J308" s="101"/>
      <c r="K308" s="162">
        <f t="shared" si="7"/>
        <v>80000</v>
      </c>
      <c r="L308" s="260" t="s">
        <v>990</v>
      </c>
    </row>
    <row r="309" spans="1:12" ht="16.5" customHeight="1">
      <c r="A309" s="99"/>
      <c r="B309" s="258"/>
      <c r="C309" s="135" t="s">
        <v>1415</v>
      </c>
      <c r="D309" s="99" t="s">
        <v>1449</v>
      </c>
      <c r="E309" s="99" t="s">
        <v>780</v>
      </c>
      <c r="F309" s="136"/>
      <c r="G309" s="100">
        <v>230000</v>
      </c>
      <c r="H309" s="100">
        <v>200000</v>
      </c>
      <c r="I309" s="100">
        <v>215000</v>
      </c>
      <c r="J309" s="101"/>
      <c r="K309" s="162">
        <f t="shared" si="7"/>
        <v>200000</v>
      </c>
      <c r="L309" s="261"/>
    </row>
    <row r="310" spans="1:12" ht="16.5" customHeight="1">
      <c r="A310" s="99"/>
      <c r="B310" s="258"/>
      <c r="C310" s="135" t="s">
        <v>1415</v>
      </c>
      <c r="D310" s="99" t="s">
        <v>1407</v>
      </c>
      <c r="E310" s="99" t="s">
        <v>780</v>
      </c>
      <c r="F310" s="136"/>
      <c r="G310" s="100">
        <v>230000</v>
      </c>
      <c r="H310" s="100">
        <v>200000</v>
      </c>
      <c r="I310" s="100">
        <v>215000</v>
      </c>
      <c r="J310" s="101"/>
      <c r="K310" s="162">
        <f t="shared" si="7"/>
        <v>200000</v>
      </c>
      <c r="L310" s="261"/>
    </row>
    <row r="311" spans="1:12" ht="16.5" customHeight="1">
      <c r="A311" s="99"/>
      <c r="B311" s="258"/>
      <c r="C311" s="135" t="s">
        <v>1431</v>
      </c>
      <c r="D311" s="99" t="s">
        <v>2114</v>
      </c>
      <c r="E311" s="99" t="s">
        <v>780</v>
      </c>
      <c r="F311" s="136"/>
      <c r="G311" s="100">
        <v>450000</v>
      </c>
      <c r="H311" s="100">
        <v>500000</v>
      </c>
      <c r="I311" s="100">
        <v>450000</v>
      </c>
      <c r="J311" s="101"/>
      <c r="K311" s="162">
        <f t="shared" si="7"/>
        <v>450000</v>
      </c>
      <c r="L311" s="261"/>
    </row>
    <row r="312" spans="1:12" ht="16.5" customHeight="1">
      <c r="A312" s="99"/>
      <c r="B312" s="258"/>
      <c r="C312" s="135" t="s">
        <v>1431</v>
      </c>
      <c r="D312" s="99" t="s">
        <v>2121</v>
      </c>
      <c r="E312" s="99" t="s">
        <v>780</v>
      </c>
      <c r="F312" s="136"/>
      <c r="G312" s="100">
        <v>1200000</v>
      </c>
      <c r="H312" s="100">
        <v>1350000</v>
      </c>
      <c r="I312" s="100">
        <v>1200000</v>
      </c>
      <c r="J312" s="101"/>
      <c r="K312" s="162">
        <f t="shared" si="7"/>
        <v>1200000</v>
      </c>
      <c r="L312" s="262"/>
    </row>
    <row r="313" spans="1:12" ht="16.5" customHeight="1">
      <c r="A313" s="99"/>
      <c r="B313" s="258"/>
      <c r="C313" s="135" t="s">
        <v>541</v>
      </c>
      <c r="D313" s="258" t="s">
        <v>169</v>
      </c>
      <c r="E313" s="99" t="s">
        <v>780</v>
      </c>
      <c r="F313" s="136">
        <v>820000</v>
      </c>
      <c r="G313" s="136"/>
      <c r="H313" s="136"/>
      <c r="I313" s="136"/>
      <c r="J313" s="101"/>
      <c r="K313" s="162">
        <f t="shared" si="7"/>
        <v>820000</v>
      </c>
      <c r="L313" s="271" t="s">
        <v>1595</v>
      </c>
    </row>
    <row r="314" spans="1:12" ht="16.5" customHeight="1">
      <c r="A314" s="99"/>
      <c r="B314" s="258"/>
      <c r="C314" s="135" t="s">
        <v>542</v>
      </c>
      <c r="D314" s="258"/>
      <c r="E314" s="99" t="s">
        <v>780</v>
      </c>
      <c r="F314" s="136">
        <f>+F313</f>
        <v>820000</v>
      </c>
      <c r="G314" s="136"/>
      <c r="H314" s="136"/>
      <c r="I314" s="136"/>
      <c r="J314" s="101"/>
      <c r="K314" s="162">
        <f t="shared" si="7"/>
        <v>820000</v>
      </c>
      <c r="L314" s="262"/>
    </row>
    <row r="315" spans="1:12" ht="16.5" customHeight="1">
      <c r="A315" s="99"/>
      <c r="B315" s="258"/>
      <c r="C315" s="135" t="s">
        <v>1444</v>
      </c>
      <c r="D315" s="99"/>
      <c r="E315" s="99" t="s">
        <v>780</v>
      </c>
      <c r="F315" s="136"/>
      <c r="G315" s="100">
        <v>235000</v>
      </c>
      <c r="H315" s="100">
        <v>200000</v>
      </c>
      <c r="I315" s="100">
        <v>250000</v>
      </c>
      <c r="J315" s="101"/>
      <c r="K315" s="162">
        <f t="shared" si="7"/>
        <v>200000</v>
      </c>
      <c r="L315" s="101" t="s">
        <v>990</v>
      </c>
    </row>
    <row r="316" spans="1:12" ht="16.5" customHeight="1">
      <c r="A316" s="99"/>
      <c r="B316" s="258"/>
      <c r="C316" s="135" t="s">
        <v>134</v>
      </c>
      <c r="D316" s="99"/>
      <c r="E316" s="137" t="s">
        <v>780</v>
      </c>
      <c r="F316" s="136">
        <v>355000</v>
      </c>
      <c r="G316" s="136"/>
      <c r="H316" s="136"/>
      <c r="I316" s="136"/>
      <c r="J316" s="101"/>
      <c r="K316" s="162">
        <f t="shared" si="7"/>
        <v>355000</v>
      </c>
      <c r="L316" s="102" t="s">
        <v>1023</v>
      </c>
    </row>
    <row r="317" spans="1:12" ht="16.5" customHeight="1">
      <c r="A317" s="99"/>
      <c r="B317" s="258" t="s">
        <v>1418</v>
      </c>
      <c r="C317" s="135" t="s">
        <v>1243</v>
      </c>
      <c r="D317" s="99" t="s">
        <v>1869</v>
      </c>
      <c r="E317" s="99" t="s">
        <v>671</v>
      </c>
      <c r="F317" s="136">
        <v>1483</v>
      </c>
      <c r="G317" s="115"/>
      <c r="H317" s="115"/>
      <c r="I317" s="115"/>
      <c r="J317" s="101"/>
      <c r="K317" s="162">
        <f t="shared" si="7"/>
        <v>1483</v>
      </c>
      <c r="L317" s="102" t="s">
        <v>1593</v>
      </c>
    </row>
    <row r="318" spans="1:12" ht="16.5" customHeight="1">
      <c r="A318" s="99"/>
      <c r="B318" s="258"/>
      <c r="C318" s="135" t="s">
        <v>1223</v>
      </c>
      <c r="D318" s="99" t="s">
        <v>544</v>
      </c>
      <c r="E318" s="99" t="s">
        <v>671</v>
      </c>
      <c r="F318" s="103">
        <v>748</v>
      </c>
      <c r="G318" s="103"/>
      <c r="H318" s="103"/>
      <c r="I318" s="103"/>
      <c r="J318" s="101"/>
      <c r="K318" s="162">
        <f t="shared" si="7"/>
        <v>748</v>
      </c>
      <c r="L318" s="102" t="s">
        <v>1607</v>
      </c>
    </row>
    <row r="319" spans="1:12" ht="16.5" customHeight="1">
      <c r="A319" s="99"/>
      <c r="B319" s="258"/>
      <c r="C319" s="135" t="s">
        <v>134</v>
      </c>
      <c r="D319" s="99"/>
      <c r="E319" s="137" t="s">
        <v>780</v>
      </c>
      <c r="F319" s="136">
        <v>355000</v>
      </c>
      <c r="G319" s="136"/>
      <c r="H319" s="136"/>
      <c r="I319" s="136"/>
      <c r="J319" s="101"/>
      <c r="K319" s="162">
        <f t="shared" si="7"/>
        <v>355000</v>
      </c>
      <c r="L319" s="102" t="s">
        <v>1023</v>
      </c>
    </row>
    <row r="320" spans="1:12" ht="16.5" customHeight="1">
      <c r="A320" s="99"/>
      <c r="B320" s="258"/>
      <c r="C320" s="135" t="s">
        <v>124</v>
      </c>
      <c r="D320" s="99" t="s">
        <v>223</v>
      </c>
      <c r="E320" s="99" t="s">
        <v>665</v>
      </c>
      <c r="F320" s="136"/>
      <c r="G320" s="100">
        <v>800000</v>
      </c>
      <c r="H320" s="100">
        <v>850000</v>
      </c>
      <c r="I320" s="100">
        <v>920000</v>
      </c>
      <c r="J320" s="101"/>
      <c r="K320" s="162">
        <f t="shared" si="7"/>
        <v>800000</v>
      </c>
      <c r="L320" s="101" t="s">
        <v>990</v>
      </c>
    </row>
    <row r="321" spans="1:14" ht="16.5" customHeight="1">
      <c r="A321" s="99"/>
      <c r="B321" s="258"/>
      <c r="C321" s="135" t="s">
        <v>736</v>
      </c>
      <c r="D321" s="99" t="s">
        <v>1587</v>
      </c>
      <c r="E321" s="137" t="s">
        <v>780</v>
      </c>
      <c r="F321" s="136">
        <v>900000</v>
      </c>
      <c r="G321" s="136"/>
      <c r="H321" s="136"/>
      <c r="I321" s="136"/>
      <c r="J321" s="101"/>
      <c r="K321" s="162">
        <f t="shared" si="7"/>
        <v>900000</v>
      </c>
      <c r="L321" s="102" t="s">
        <v>1596</v>
      </c>
    </row>
    <row r="322" spans="1:14" ht="16.5" customHeight="1">
      <c r="A322" s="99"/>
      <c r="B322" s="258"/>
      <c r="C322" s="135" t="s">
        <v>1214</v>
      </c>
      <c r="D322" s="99" t="s">
        <v>831</v>
      </c>
      <c r="E322" s="99" t="s">
        <v>665</v>
      </c>
      <c r="F322" s="136"/>
      <c r="G322" s="100">
        <v>850000</v>
      </c>
      <c r="H322" s="100">
        <v>820000</v>
      </c>
      <c r="I322" s="100">
        <v>860000</v>
      </c>
      <c r="J322" s="101"/>
      <c r="K322" s="162">
        <f t="shared" si="7"/>
        <v>820000</v>
      </c>
      <c r="L322" s="260" t="s">
        <v>990</v>
      </c>
    </row>
    <row r="323" spans="1:14" ht="16.5" customHeight="1">
      <c r="A323" s="99"/>
      <c r="B323" s="258"/>
      <c r="C323" s="135" t="s">
        <v>1216</v>
      </c>
      <c r="D323" s="99" t="s">
        <v>230</v>
      </c>
      <c r="E323" s="99" t="s">
        <v>665</v>
      </c>
      <c r="F323" s="136"/>
      <c r="G323" s="100">
        <v>180000</v>
      </c>
      <c r="H323" s="100">
        <v>180000</v>
      </c>
      <c r="I323" s="100">
        <v>200000</v>
      </c>
      <c r="J323" s="101"/>
      <c r="K323" s="162">
        <f t="shared" si="7"/>
        <v>180000</v>
      </c>
      <c r="L323" s="261"/>
    </row>
    <row r="324" spans="1:14" ht="16.5" customHeight="1">
      <c r="A324" s="99"/>
      <c r="B324" s="258"/>
      <c r="C324" s="135" t="s">
        <v>743</v>
      </c>
      <c r="D324" s="99"/>
      <c r="E324" s="99" t="s">
        <v>665</v>
      </c>
      <c r="F324" s="136"/>
      <c r="G324" s="100">
        <v>370000</v>
      </c>
      <c r="H324" s="100">
        <v>350000</v>
      </c>
      <c r="I324" s="100">
        <v>365000</v>
      </c>
      <c r="J324" s="101"/>
      <c r="K324" s="162">
        <f t="shared" si="7"/>
        <v>350000</v>
      </c>
      <c r="L324" s="262"/>
    </row>
    <row r="325" spans="1:14" ht="16.5" customHeight="1">
      <c r="A325" s="99"/>
      <c r="B325" s="258" t="s">
        <v>1442</v>
      </c>
      <c r="C325" s="135" t="s">
        <v>1335</v>
      </c>
      <c r="D325" s="99" t="s">
        <v>1220</v>
      </c>
      <c r="E325" s="137"/>
      <c r="F325" s="136"/>
      <c r="G325" s="100">
        <v>40000</v>
      </c>
      <c r="H325" s="100">
        <v>45000</v>
      </c>
      <c r="I325" s="100">
        <v>40000</v>
      </c>
      <c r="J325" s="101"/>
      <c r="K325" s="162">
        <f t="shared" si="7"/>
        <v>40000</v>
      </c>
      <c r="L325" s="260" t="s">
        <v>1867</v>
      </c>
    </row>
    <row r="326" spans="1:14" ht="16.5" customHeight="1">
      <c r="A326" s="99"/>
      <c r="B326" s="258"/>
      <c r="C326" s="135" t="s">
        <v>1335</v>
      </c>
      <c r="D326" s="99" t="s">
        <v>1591</v>
      </c>
      <c r="E326" s="99" t="s">
        <v>665</v>
      </c>
      <c r="F326" s="136"/>
      <c r="G326" s="100">
        <v>60000</v>
      </c>
      <c r="H326" s="100">
        <v>70000</v>
      </c>
      <c r="I326" s="100">
        <v>65000</v>
      </c>
      <c r="J326" s="101"/>
      <c r="K326" s="162">
        <f t="shared" si="7"/>
        <v>60000</v>
      </c>
      <c r="L326" s="261"/>
    </row>
    <row r="327" spans="1:14" ht="16.5" customHeight="1">
      <c r="A327" s="99"/>
      <c r="B327" s="258"/>
      <c r="C327" s="135" t="s">
        <v>1335</v>
      </c>
      <c r="D327" s="99" t="s">
        <v>1575</v>
      </c>
      <c r="E327" s="137" t="s">
        <v>780</v>
      </c>
      <c r="F327" s="136"/>
      <c r="G327" s="100">
        <v>120000</v>
      </c>
      <c r="H327" s="100">
        <v>100000</v>
      </c>
      <c r="I327" s="100">
        <v>100000</v>
      </c>
      <c r="J327" s="101"/>
      <c r="K327" s="162">
        <f t="shared" ref="K327:K334" si="8">MIN(F327:J327)</f>
        <v>100000</v>
      </c>
      <c r="L327" s="261"/>
    </row>
    <row r="328" spans="1:14" ht="16.5" customHeight="1">
      <c r="A328" s="99"/>
      <c r="B328" s="258"/>
      <c r="C328" s="135" t="s">
        <v>1335</v>
      </c>
      <c r="D328" s="99" t="s">
        <v>579</v>
      </c>
      <c r="E328" s="99" t="s">
        <v>665</v>
      </c>
      <c r="F328" s="136"/>
      <c r="G328" s="100">
        <v>450000</v>
      </c>
      <c r="H328" s="100">
        <v>400000</v>
      </c>
      <c r="I328" s="100">
        <v>430000</v>
      </c>
      <c r="J328" s="101"/>
      <c r="K328" s="162">
        <f t="shared" si="8"/>
        <v>400000</v>
      </c>
      <c r="L328" s="262"/>
    </row>
    <row r="329" spans="1:14" ht="16.5" customHeight="1">
      <c r="A329" s="99"/>
      <c r="B329" s="258"/>
      <c r="C329" s="135" t="s">
        <v>1316</v>
      </c>
      <c r="D329" s="99" t="s">
        <v>1328</v>
      </c>
      <c r="E329" s="99" t="s">
        <v>671</v>
      </c>
      <c r="F329" s="136"/>
      <c r="G329" s="100">
        <v>3500</v>
      </c>
      <c r="H329" s="100">
        <v>3000</v>
      </c>
      <c r="I329" s="100">
        <v>4000</v>
      </c>
      <c r="J329" s="100">
        <v>5000</v>
      </c>
      <c r="K329" s="162">
        <f t="shared" si="8"/>
        <v>3000</v>
      </c>
      <c r="L329" s="260" t="s">
        <v>1107</v>
      </c>
    </row>
    <row r="330" spans="1:14" ht="16.5" customHeight="1">
      <c r="A330" s="99"/>
      <c r="B330" s="258"/>
      <c r="C330" s="135" t="s">
        <v>1337</v>
      </c>
      <c r="D330" s="99" t="s">
        <v>1389</v>
      </c>
      <c r="E330" s="99" t="s">
        <v>671</v>
      </c>
      <c r="F330" s="136"/>
      <c r="G330" s="100">
        <v>5000</v>
      </c>
      <c r="H330" s="100">
        <v>5500</v>
      </c>
      <c r="I330" s="100">
        <v>5000</v>
      </c>
      <c r="J330" s="100">
        <v>7000</v>
      </c>
      <c r="K330" s="162">
        <f t="shared" si="8"/>
        <v>5000</v>
      </c>
      <c r="L330" s="261"/>
    </row>
    <row r="331" spans="1:14" ht="16.5" customHeight="1">
      <c r="A331" s="99"/>
      <c r="B331" s="258"/>
      <c r="C331" s="135" t="s">
        <v>1337</v>
      </c>
      <c r="D331" s="99" t="s">
        <v>1318</v>
      </c>
      <c r="E331" s="137"/>
      <c r="F331" s="136"/>
      <c r="G331" s="100">
        <v>10000</v>
      </c>
      <c r="H331" s="100">
        <v>10000</v>
      </c>
      <c r="I331" s="100">
        <v>12000</v>
      </c>
      <c r="J331" s="100">
        <v>15000</v>
      </c>
      <c r="K331" s="162">
        <f t="shared" si="8"/>
        <v>10000</v>
      </c>
      <c r="L331" s="261"/>
    </row>
    <row r="332" spans="1:14" ht="16.5" customHeight="1">
      <c r="A332" s="99"/>
      <c r="B332" s="258"/>
      <c r="C332" s="135" t="s">
        <v>1337</v>
      </c>
      <c r="D332" s="99" t="s">
        <v>1571</v>
      </c>
      <c r="E332" s="99" t="s">
        <v>671</v>
      </c>
      <c r="F332" s="136"/>
      <c r="G332" s="100">
        <v>10000</v>
      </c>
      <c r="H332" s="100">
        <v>10000</v>
      </c>
      <c r="I332" s="100">
        <v>12000</v>
      </c>
      <c r="J332" s="100">
        <v>15000</v>
      </c>
      <c r="K332" s="162">
        <f t="shared" si="8"/>
        <v>10000</v>
      </c>
      <c r="L332" s="262"/>
    </row>
    <row r="333" spans="1:14" ht="16.5" customHeight="1">
      <c r="A333" s="99"/>
      <c r="B333" s="258"/>
      <c r="C333" s="135" t="s">
        <v>765</v>
      </c>
      <c r="D333" s="99" t="s">
        <v>127</v>
      </c>
      <c r="E333" s="99" t="s">
        <v>671</v>
      </c>
      <c r="F333" s="136">
        <v>1270</v>
      </c>
      <c r="G333" s="136"/>
      <c r="H333" s="136"/>
      <c r="I333" s="136"/>
      <c r="J333" s="115"/>
      <c r="K333" s="162">
        <f t="shared" si="8"/>
        <v>1270</v>
      </c>
      <c r="L333" s="102" t="s">
        <v>1602</v>
      </c>
    </row>
    <row r="334" spans="1:14" ht="16.5" customHeight="1">
      <c r="A334" s="99"/>
      <c r="B334" s="258"/>
      <c r="C334" s="135" t="s">
        <v>550</v>
      </c>
      <c r="D334" s="99" t="s">
        <v>135</v>
      </c>
      <c r="E334" s="99" t="s">
        <v>671</v>
      </c>
      <c r="F334" s="145">
        <v>3090</v>
      </c>
      <c r="G334" s="146"/>
      <c r="H334" s="146"/>
      <c r="I334" s="146"/>
      <c r="J334" s="115"/>
      <c r="K334" s="162">
        <f t="shared" si="8"/>
        <v>3090</v>
      </c>
      <c r="L334" s="102" t="s">
        <v>1603</v>
      </c>
    </row>
    <row r="335" spans="1:14">
      <c r="A335" s="127"/>
      <c r="B335" s="127"/>
      <c r="C335" s="127"/>
      <c r="D335" s="127"/>
      <c r="E335" s="122"/>
      <c r="F335" s="122"/>
      <c r="G335" s="122"/>
      <c r="H335" s="122"/>
      <c r="I335" s="122"/>
      <c r="J335" s="122"/>
      <c r="K335" s="122"/>
      <c r="L335" s="122"/>
      <c r="N335" s="50"/>
    </row>
    <row r="336" spans="1:14">
      <c r="A336" s="127"/>
      <c r="B336" s="127"/>
      <c r="C336" s="127"/>
      <c r="D336" s="127"/>
      <c r="E336" s="122"/>
      <c r="F336" s="122"/>
      <c r="G336" s="122"/>
      <c r="H336" s="122"/>
      <c r="I336" s="122"/>
      <c r="J336" s="122"/>
      <c r="K336" s="122"/>
      <c r="L336" s="122"/>
      <c r="N336" s="50"/>
    </row>
    <row r="337" spans="1:14">
      <c r="A337" s="127"/>
      <c r="B337" s="127"/>
      <c r="C337" s="127"/>
      <c r="D337" s="127"/>
      <c r="E337" s="122"/>
      <c r="F337" s="122"/>
      <c r="G337" s="122"/>
      <c r="H337" s="122"/>
      <c r="I337" s="122"/>
      <c r="J337" s="122"/>
      <c r="K337" s="122"/>
      <c r="L337" s="122"/>
      <c r="N337" s="50"/>
    </row>
    <row r="338" spans="1:14">
      <c r="A338" s="127"/>
      <c r="B338" s="127"/>
      <c r="C338" s="127"/>
      <c r="D338" s="127"/>
      <c r="E338" s="122"/>
      <c r="F338" s="122"/>
      <c r="G338" s="122"/>
      <c r="H338" s="122"/>
      <c r="I338" s="122"/>
      <c r="J338" s="122"/>
      <c r="K338" s="122"/>
      <c r="L338" s="122"/>
      <c r="N338" s="50"/>
    </row>
    <row r="339" spans="1:14">
      <c r="A339" s="127"/>
      <c r="B339" s="127"/>
      <c r="C339" s="127"/>
      <c r="D339" s="127"/>
      <c r="E339" s="122"/>
      <c r="F339" s="122"/>
      <c r="G339" s="122"/>
      <c r="H339" s="122"/>
      <c r="I339" s="122"/>
      <c r="J339" s="122"/>
      <c r="K339" s="122"/>
      <c r="L339" s="122"/>
      <c r="N339" s="50"/>
    </row>
    <row r="340" spans="1:14">
      <c r="A340" s="127"/>
      <c r="B340" s="127"/>
      <c r="C340" s="127"/>
      <c r="D340" s="127"/>
      <c r="E340" s="122"/>
      <c r="F340" s="122"/>
      <c r="G340" s="122"/>
      <c r="H340" s="122"/>
      <c r="I340" s="122"/>
      <c r="J340" s="122"/>
      <c r="K340" s="122"/>
      <c r="L340" s="122"/>
      <c r="N340" s="50"/>
    </row>
    <row r="341" spans="1:14">
      <c r="A341" s="127"/>
      <c r="B341" s="127"/>
      <c r="C341" s="127"/>
      <c r="D341" s="127"/>
      <c r="E341" s="122"/>
      <c r="F341" s="122"/>
      <c r="G341" s="122"/>
      <c r="H341" s="122"/>
      <c r="I341" s="122"/>
      <c r="J341" s="122"/>
      <c r="K341" s="122"/>
      <c r="L341" s="122"/>
      <c r="N341" s="50"/>
    </row>
    <row r="342" spans="1:14">
      <c r="A342" s="127"/>
      <c r="B342" s="127"/>
      <c r="C342" s="127"/>
      <c r="D342" s="127"/>
      <c r="E342" s="122"/>
      <c r="F342" s="122"/>
      <c r="G342" s="122"/>
      <c r="H342" s="122"/>
      <c r="I342" s="122"/>
      <c r="J342" s="122"/>
      <c r="K342" s="122"/>
      <c r="L342" s="122"/>
      <c r="N342" s="50"/>
    </row>
    <row r="343" spans="1:14">
      <c r="A343" s="127"/>
      <c r="B343" s="127"/>
      <c r="C343" s="127"/>
      <c r="D343" s="127"/>
      <c r="E343" s="122"/>
      <c r="F343" s="122"/>
      <c r="G343" s="122"/>
      <c r="H343" s="122"/>
      <c r="I343" s="122"/>
      <c r="J343" s="122"/>
      <c r="K343" s="122"/>
      <c r="L343" s="122"/>
      <c r="N343" s="50"/>
    </row>
    <row r="344" spans="1:14">
      <c r="N344" s="50"/>
    </row>
    <row r="345" spans="1:14">
      <c r="N345" s="50"/>
    </row>
    <row r="346" spans="1:14">
      <c r="N346" s="50"/>
    </row>
    <row r="347" spans="1:14">
      <c r="N347" s="50"/>
    </row>
    <row r="348" spans="1:14">
      <c r="N348" s="50"/>
    </row>
    <row r="349" spans="1:14">
      <c r="N349" s="50"/>
    </row>
    <row r="350" spans="1:14">
      <c r="N350" s="50"/>
    </row>
  </sheetData>
  <mergeCells count="95">
    <mergeCell ref="L325:L328"/>
    <mergeCell ref="L329:L332"/>
    <mergeCell ref="L140:L142"/>
    <mergeCell ref="L292:L293"/>
    <mergeCell ref="L217:L218"/>
    <mergeCell ref="L221:L222"/>
    <mergeCell ref="L223:L225"/>
    <mergeCell ref="L227:L228"/>
    <mergeCell ref="L234:L236"/>
    <mergeCell ref="L238:L239"/>
    <mergeCell ref="L241:L243"/>
    <mergeCell ref="L245:L251"/>
    <mergeCell ref="L252:L253"/>
    <mergeCell ref="L277:L280"/>
    <mergeCell ref="L284:L288"/>
    <mergeCell ref="A7:B7"/>
    <mergeCell ref="B201:B208"/>
    <mergeCell ref="B185:B189"/>
    <mergeCell ref="B190:B192"/>
    <mergeCell ref="A25:B76"/>
    <mergeCell ref="B148:B149"/>
    <mergeCell ref="B81:B82"/>
    <mergeCell ref="A129:B133"/>
    <mergeCell ref="A77:A93"/>
    <mergeCell ref="B150:B156"/>
    <mergeCell ref="B84:B85"/>
    <mergeCell ref="B91:B92"/>
    <mergeCell ref="F130:F133"/>
    <mergeCell ref="J130:J133"/>
    <mergeCell ref="K130:K133"/>
    <mergeCell ref="L129:L133"/>
    <mergeCell ref="D313:D314"/>
    <mergeCell ref="L260:L263"/>
    <mergeCell ref="L266:L267"/>
    <mergeCell ref="L185:L186"/>
    <mergeCell ref="L179:L180"/>
    <mergeCell ref="F129:K129"/>
    <mergeCell ref="D129:D133"/>
    <mergeCell ref="L146:L148"/>
    <mergeCell ref="L154:L160"/>
    <mergeCell ref="L134:L139"/>
    <mergeCell ref="L167:L169"/>
    <mergeCell ref="L174:L176"/>
    <mergeCell ref="A94:B126"/>
    <mergeCell ref="B134:B147"/>
    <mergeCell ref="B242:B251"/>
    <mergeCell ref="B233:B234"/>
    <mergeCell ref="E129:E133"/>
    <mergeCell ref="B226:B228"/>
    <mergeCell ref="B239:B241"/>
    <mergeCell ref="B172:B178"/>
    <mergeCell ref="B157:B164"/>
    <mergeCell ref="B165:B168"/>
    <mergeCell ref="B169:B171"/>
    <mergeCell ref="B179:B184"/>
    <mergeCell ref="B220:B225"/>
    <mergeCell ref="C129:C133"/>
    <mergeCell ref="B325:B334"/>
    <mergeCell ref="B268:B274"/>
    <mergeCell ref="L143:L145"/>
    <mergeCell ref="L299:L306"/>
    <mergeCell ref="B277:B288"/>
    <mergeCell ref="B289:B298"/>
    <mergeCell ref="B252:B254"/>
    <mergeCell ref="B229:B232"/>
    <mergeCell ref="B217:B219"/>
    <mergeCell ref="L313:L314"/>
    <mergeCell ref="B275:B276"/>
    <mergeCell ref="B317:B324"/>
    <mergeCell ref="B299:B316"/>
    <mergeCell ref="L294:L295"/>
    <mergeCell ref="L308:L312"/>
    <mergeCell ref="L322:L324"/>
    <mergeCell ref="L1:L2"/>
    <mergeCell ref="A1:B2"/>
    <mergeCell ref="C1:C2"/>
    <mergeCell ref="D1:D2"/>
    <mergeCell ref="E1:E2"/>
    <mergeCell ref="F1:K1"/>
    <mergeCell ref="A8:B24"/>
    <mergeCell ref="B87:B90"/>
    <mergeCell ref="A3:B6"/>
    <mergeCell ref="C3:D6"/>
    <mergeCell ref="B260:B267"/>
    <mergeCell ref="B193:B200"/>
    <mergeCell ref="B235:B238"/>
    <mergeCell ref="B212:B215"/>
    <mergeCell ref="A128:L128"/>
    <mergeCell ref="B78:B80"/>
    <mergeCell ref="L194:L200"/>
    <mergeCell ref="L201:L206"/>
    <mergeCell ref="L209:L213"/>
    <mergeCell ref="B258:B259"/>
    <mergeCell ref="B255:B257"/>
    <mergeCell ref="B209:B211"/>
  </mergeCells>
  <phoneticPr fontId="50" type="noConversion"/>
  <printOptions horizontalCentered="1"/>
  <pageMargins left="0.2361111044883728" right="0.2361111044883728" top="0.35430556535720825" bottom="0.35430556535720825" header="0.15736110508441925" footer="0.19680555164813995"/>
  <pageSetup paperSize="9" scale="55" fitToHeight="0" orientation="portrait"/>
  <headerFooter alignWithMargins="0">
    <oddFooter>&amp;C&amp;"+,Regular"&amp;10&amp;A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40F8-0025-4E40-BA5B-8FD6BB5A2F2A}">
  <sheetPr codeName="Sheet13">
    <pageSetUpPr fitToPage="1"/>
  </sheetPr>
  <dimension ref="A1:IV116"/>
  <sheetViews>
    <sheetView zoomScale="70" zoomScaleNormal="70" zoomScaleSheetLayoutView="75" workbookViewId="0">
      <pane ySplit="2" topLeftCell="A3" activePane="bottomLeft" state="frozen"/>
      <selection activeCell="A104" sqref="A104"/>
      <selection pane="bottomLeft" activeCell="A104" sqref="A104"/>
    </sheetView>
  </sheetViews>
  <sheetFormatPr defaultColWidth="10" defaultRowHeight="16.5"/>
  <cols>
    <col min="1" max="1" width="11.25" style="49" customWidth="1"/>
    <col min="2" max="2" width="19.875" style="49" bestFit="1" customWidth="1"/>
    <col min="3" max="3" width="15.75" style="49" customWidth="1"/>
    <col min="4" max="4" width="5.5" style="50" bestFit="1" customWidth="1"/>
    <col min="5" max="5" width="14.25" style="50" bestFit="1" customWidth="1"/>
    <col min="6" max="7" width="14.25" style="50" customWidth="1"/>
    <col min="8" max="8" width="12.125" style="50" customWidth="1"/>
    <col min="9" max="9" width="10.875" style="50" bestFit="1" customWidth="1"/>
    <col min="10" max="10" width="12" style="50" bestFit="1" customWidth="1"/>
    <col min="11" max="11" width="27.625" style="50" customWidth="1"/>
    <col min="12" max="12" width="15.875" style="49" bestFit="1" customWidth="1"/>
    <col min="13" max="14" width="10" style="49"/>
    <col min="15" max="15" width="14.375" style="49" customWidth="1"/>
    <col min="16" max="256" width="10" style="49"/>
  </cols>
  <sheetData>
    <row r="1" spans="1:12" ht="31.5" customHeight="1">
      <c r="A1" s="285" t="s">
        <v>872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2" ht="39" customHeight="1">
      <c r="A2" s="69" t="s">
        <v>698</v>
      </c>
      <c r="B2" s="116" t="s">
        <v>846</v>
      </c>
      <c r="C2" s="116" t="s">
        <v>416</v>
      </c>
      <c r="D2" s="116" t="s">
        <v>664</v>
      </c>
      <c r="E2" s="117" t="s">
        <v>1260</v>
      </c>
      <c r="F2" s="117" t="s">
        <v>1261</v>
      </c>
      <c r="G2" s="117" t="s">
        <v>1255</v>
      </c>
      <c r="H2" s="24" t="s">
        <v>2179</v>
      </c>
      <c r="I2" s="19" t="s">
        <v>709</v>
      </c>
      <c r="J2" s="19" t="s">
        <v>1238</v>
      </c>
      <c r="K2" s="47" t="s">
        <v>1145</v>
      </c>
    </row>
    <row r="3" spans="1:12" ht="16.5" customHeight="1">
      <c r="A3" s="19" t="s">
        <v>712</v>
      </c>
      <c r="B3" s="118" t="s">
        <v>1141</v>
      </c>
      <c r="C3" s="99" t="s">
        <v>1142</v>
      </c>
      <c r="D3" s="119" t="s">
        <v>694</v>
      </c>
      <c r="E3" s="117"/>
      <c r="F3" s="120"/>
      <c r="G3" s="123">
        <v>26000</v>
      </c>
      <c r="H3" s="126">
        <f>+손료계수!$J$30</f>
        <v>3082</v>
      </c>
      <c r="I3" s="46">
        <f>+재료비!$J$3</f>
        <v>1289.4000000000001</v>
      </c>
      <c r="J3" s="21">
        <f t="shared" ref="J3:J17" si="0">INT((G3*H3*I3/10^7))</f>
        <v>10332</v>
      </c>
      <c r="K3" s="128" t="s">
        <v>824</v>
      </c>
      <c r="L3" s="113"/>
    </row>
    <row r="4" spans="1:12">
      <c r="A4" s="19" t="s">
        <v>712</v>
      </c>
      <c r="B4" s="118" t="s">
        <v>423</v>
      </c>
      <c r="C4" s="121"/>
      <c r="D4" s="119" t="s">
        <v>694</v>
      </c>
      <c r="E4" s="117"/>
      <c r="F4" s="120"/>
      <c r="G4" s="120">
        <v>13000000</v>
      </c>
      <c r="H4" s="126">
        <f>+손료계수!J23</f>
        <v>1476</v>
      </c>
      <c r="I4" s="46">
        <v>1</v>
      </c>
      <c r="J4" s="21">
        <f t="shared" si="0"/>
        <v>1918</v>
      </c>
      <c r="K4" s="128" t="s">
        <v>827</v>
      </c>
      <c r="L4" s="113"/>
    </row>
    <row r="5" spans="1:12">
      <c r="A5" s="19" t="s">
        <v>712</v>
      </c>
      <c r="B5" s="118" t="s">
        <v>227</v>
      </c>
      <c r="C5" s="121"/>
      <c r="D5" s="119" t="s">
        <v>694</v>
      </c>
      <c r="E5" s="117"/>
      <c r="F5" s="120"/>
      <c r="G5" s="120">
        <v>10000000</v>
      </c>
      <c r="H5" s="126">
        <f>+손료계수!$J$30</f>
        <v>3082</v>
      </c>
      <c r="I5" s="46">
        <v>1</v>
      </c>
      <c r="J5" s="21">
        <f t="shared" si="0"/>
        <v>3082</v>
      </c>
      <c r="K5" s="128" t="s">
        <v>1585</v>
      </c>
    </row>
    <row r="6" spans="1:12">
      <c r="A6" s="19" t="s">
        <v>712</v>
      </c>
      <c r="B6" s="118" t="s">
        <v>1203</v>
      </c>
      <c r="C6" s="121"/>
      <c r="D6" s="119" t="s">
        <v>694</v>
      </c>
      <c r="E6" s="117"/>
      <c r="F6" s="120"/>
      <c r="G6" s="120">
        <v>40000000</v>
      </c>
      <c r="H6" s="126">
        <f>+손료계수!$J$31</f>
        <v>3429</v>
      </c>
      <c r="I6" s="46">
        <v>1</v>
      </c>
      <c r="J6" s="21">
        <f t="shared" si="0"/>
        <v>13716</v>
      </c>
      <c r="K6" s="128" t="s">
        <v>1553</v>
      </c>
    </row>
    <row r="7" spans="1:12">
      <c r="A7" s="19" t="s">
        <v>712</v>
      </c>
      <c r="B7" s="118" t="s">
        <v>1180</v>
      </c>
      <c r="C7" s="121" t="s">
        <v>1548</v>
      </c>
      <c r="D7" s="119" t="s">
        <v>694</v>
      </c>
      <c r="E7" s="117"/>
      <c r="F7" s="120"/>
      <c r="G7" s="123">
        <f>2100*2</f>
        <v>4200</v>
      </c>
      <c r="H7" s="126">
        <f>+손료계수!$J$31</f>
        <v>3429</v>
      </c>
      <c r="I7" s="46">
        <f>+재료비!$J$3</f>
        <v>1289.4000000000001</v>
      </c>
      <c r="J7" s="21">
        <f t="shared" si="0"/>
        <v>1856</v>
      </c>
      <c r="K7" s="128" t="s">
        <v>824</v>
      </c>
    </row>
    <row r="8" spans="1:12">
      <c r="A8" s="19" t="s">
        <v>712</v>
      </c>
      <c r="B8" s="118" t="s">
        <v>1208</v>
      </c>
      <c r="C8" s="121"/>
      <c r="D8" s="119" t="s">
        <v>694</v>
      </c>
      <c r="E8" s="117"/>
      <c r="F8" s="120"/>
      <c r="G8" s="120">
        <v>450000</v>
      </c>
      <c r="H8" s="126">
        <f>+손료계수!$J$31</f>
        <v>3429</v>
      </c>
      <c r="I8" s="46">
        <v>1</v>
      </c>
      <c r="J8" s="21">
        <f t="shared" si="0"/>
        <v>154</v>
      </c>
      <c r="K8" s="128" t="s">
        <v>1553</v>
      </c>
    </row>
    <row r="9" spans="1:12">
      <c r="A9" s="19" t="s">
        <v>712</v>
      </c>
      <c r="B9" s="118" t="s">
        <v>126</v>
      </c>
      <c r="C9" s="121"/>
      <c r="D9" s="119" t="s">
        <v>694</v>
      </c>
      <c r="E9" s="117"/>
      <c r="F9" s="120"/>
      <c r="G9" s="120">
        <v>1500000</v>
      </c>
      <c r="H9" s="126">
        <f>+손료계수!$J$31</f>
        <v>3429</v>
      </c>
      <c r="I9" s="46">
        <v>1</v>
      </c>
      <c r="J9" s="21">
        <f t="shared" si="0"/>
        <v>514</v>
      </c>
      <c r="K9" s="128" t="s">
        <v>1553</v>
      </c>
    </row>
    <row r="10" spans="1:12">
      <c r="A10" s="19" t="s">
        <v>712</v>
      </c>
      <c r="B10" s="118" t="s">
        <v>1201</v>
      </c>
      <c r="C10" s="121" t="s">
        <v>1004</v>
      </c>
      <c r="D10" s="119" t="s">
        <v>694</v>
      </c>
      <c r="E10" s="117"/>
      <c r="F10" s="120"/>
      <c r="G10" s="120">
        <v>630000</v>
      </c>
      <c r="H10" s="126">
        <f>+손료계수!$J$31</f>
        <v>3429</v>
      </c>
      <c r="I10" s="46">
        <v>1</v>
      </c>
      <c r="J10" s="21">
        <f t="shared" si="0"/>
        <v>216</v>
      </c>
      <c r="K10" s="103" t="s">
        <v>656</v>
      </c>
    </row>
    <row r="11" spans="1:12">
      <c r="A11" s="19" t="s">
        <v>712</v>
      </c>
      <c r="B11" s="118" t="s">
        <v>1141</v>
      </c>
      <c r="C11" s="99" t="s">
        <v>1199</v>
      </c>
      <c r="D11" s="119" t="s">
        <v>694</v>
      </c>
      <c r="E11" s="117"/>
      <c r="F11" s="120"/>
      <c r="G11" s="123">
        <v>39000</v>
      </c>
      <c r="H11" s="126">
        <f>+손료계수!$J$30</f>
        <v>3082</v>
      </c>
      <c r="I11" s="46">
        <f>+재료비!$J$3</f>
        <v>1289.4000000000001</v>
      </c>
      <c r="J11" s="21">
        <f t="shared" si="0"/>
        <v>15498</v>
      </c>
      <c r="K11" s="128" t="s">
        <v>824</v>
      </c>
    </row>
    <row r="12" spans="1:12">
      <c r="A12" s="19" t="s">
        <v>712</v>
      </c>
      <c r="B12" s="118" t="s">
        <v>715</v>
      </c>
      <c r="C12" s="99" t="s">
        <v>695</v>
      </c>
      <c r="D12" s="119" t="s">
        <v>694</v>
      </c>
      <c r="E12" s="117"/>
      <c r="F12" s="120"/>
      <c r="G12" s="120">
        <v>2054450</v>
      </c>
      <c r="H12" s="126">
        <f>+손료계수!$J$30</f>
        <v>3082</v>
      </c>
      <c r="I12" s="46">
        <v>1</v>
      </c>
      <c r="J12" s="21">
        <f t="shared" si="0"/>
        <v>633</v>
      </c>
      <c r="K12" s="128" t="s">
        <v>1585</v>
      </c>
    </row>
    <row r="13" spans="1:12">
      <c r="A13" s="19" t="s">
        <v>712</v>
      </c>
      <c r="B13" s="118" t="s">
        <v>1209</v>
      </c>
      <c r="C13" s="99" t="s">
        <v>848</v>
      </c>
      <c r="D13" s="119" t="s">
        <v>694</v>
      </c>
      <c r="E13" s="117"/>
      <c r="F13" s="120"/>
      <c r="G13" s="120">
        <v>15000000</v>
      </c>
      <c r="H13" s="126">
        <f>+손료계수!$J$30</f>
        <v>3082</v>
      </c>
      <c r="I13" s="46">
        <v>1</v>
      </c>
      <c r="J13" s="21">
        <f t="shared" si="0"/>
        <v>4623</v>
      </c>
      <c r="K13" s="128" t="s">
        <v>1574</v>
      </c>
    </row>
    <row r="14" spans="1:12">
      <c r="A14" s="19" t="s">
        <v>712</v>
      </c>
      <c r="B14" s="118" t="s">
        <v>715</v>
      </c>
      <c r="C14" s="99" t="s">
        <v>717</v>
      </c>
      <c r="D14" s="119" t="s">
        <v>694</v>
      </c>
      <c r="E14" s="117"/>
      <c r="F14" s="120"/>
      <c r="G14" s="120">
        <v>15000000</v>
      </c>
      <c r="H14" s="126">
        <f>+손료계수!$J$30</f>
        <v>3082</v>
      </c>
      <c r="I14" s="46">
        <v>1</v>
      </c>
      <c r="J14" s="21">
        <f t="shared" si="0"/>
        <v>4623</v>
      </c>
      <c r="K14" s="128" t="s">
        <v>1585</v>
      </c>
    </row>
    <row r="15" spans="1:12">
      <c r="A15" s="19" t="s">
        <v>712</v>
      </c>
      <c r="B15" s="118" t="s">
        <v>715</v>
      </c>
      <c r="C15" s="99" t="s">
        <v>1210</v>
      </c>
      <c r="D15" s="119" t="s">
        <v>694</v>
      </c>
      <c r="E15" s="117"/>
      <c r="F15" s="120"/>
      <c r="G15" s="120">
        <v>300000</v>
      </c>
      <c r="H15" s="126">
        <f>+손료계수!$J$30</f>
        <v>3082</v>
      </c>
      <c r="I15" s="46">
        <v>1</v>
      </c>
      <c r="J15" s="21">
        <f t="shared" si="0"/>
        <v>92</v>
      </c>
      <c r="K15" s="128" t="s">
        <v>1585</v>
      </c>
    </row>
    <row r="16" spans="1:12">
      <c r="A16" s="19" t="s">
        <v>712</v>
      </c>
      <c r="B16" s="118" t="s">
        <v>849</v>
      </c>
      <c r="C16" s="99"/>
      <c r="D16" s="119" t="s">
        <v>694</v>
      </c>
      <c r="E16" s="117"/>
      <c r="F16" s="120"/>
      <c r="G16" s="123">
        <v>33000</v>
      </c>
      <c r="H16" s="126">
        <f>+손료계수!$J$30</f>
        <v>3082</v>
      </c>
      <c r="I16" s="46">
        <f>+재료비!$J$3</f>
        <v>1289.4000000000001</v>
      </c>
      <c r="J16" s="21">
        <f t="shared" si="0"/>
        <v>13113</v>
      </c>
      <c r="K16" s="128" t="s">
        <v>824</v>
      </c>
    </row>
    <row r="17" spans="1:11">
      <c r="A17" s="19" t="s">
        <v>712</v>
      </c>
      <c r="B17" s="118" t="s">
        <v>1198</v>
      </c>
      <c r="C17" s="99"/>
      <c r="D17" s="119" t="s">
        <v>694</v>
      </c>
      <c r="E17" s="117"/>
      <c r="F17" s="120"/>
      <c r="G17" s="120">
        <f>+G23</f>
        <v>135000000</v>
      </c>
      <c r="H17" s="126">
        <f>+손료계수!$J$30</f>
        <v>3082</v>
      </c>
      <c r="I17" s="46">
        <v>1</v>
      </c>
      <c r="J17" s="21">
        <f t="shared" si="0"/>
        <v>41607</v>
      </c>
      <c r="K17" s="128" t="s">
        <v>1553</v>
      </c>
    </row>
    <row r="18" spans="1:11">
      <c r="A18" s="117" t="s">
        <v>712</v>
      </c>
      <c r="B18" s="118" t="s">
        <v>1183</v>
      </c>
      <c r="C18" s="99" t="s">
        <v>1268</v>
      </c>
      <c r="D18" s="119" t="s">
        <v>694</v>
      </c>
      <c r="E18" s="117"/>
      <c r="F18" s="120">
        <v>4520000</v>
      </c>
      <c r="G18" s="120"/>
      <c r="H18" s="126">
        <f>+손료계수!$J$22</f>
        <v>5200</v>
      </c>
      <c r="I18" s="134">
        <v>1</v>
      </c>
      <c r="J18" s="101">
        <f>INT((F18*H18*I18/10^7))</f>
        <v>2350</v>
      </c>
      <c r="K18" s="141" t="s">
        <v>232</v>
      </c>
    </row>
    <row r="19" spans="1:11">
      <c r="A19" s="117" t="s">
        <v>712</v>
      </c>
      <c r="B19" s="118" t="s">
        <v>696</v>
      </c>
      <c r="C19" s="99" t="s">
        <v>873</v>
      </c>
      <c r="D19" s="119" t="s">
        <v>694</v>
      </c>
      <c r="E19" s="117"/>
      <c r="F19" s="120">
        <v>2000000</v>
      </c>
      <c r="G19" s="122"/>
      <c r="H19" s="126">
        <v>2294</v>
      </c>
      <c r="I19" s="134">
        <v>1</v>
      </c>
      <c r="J19" s="101">
        <f>INT((F19*H19*I19/10^7))</f>
        <v>458</v>
      </c>
      <c r="K19" s="141" t="s">
        <v>229</v>
      </c>
    </row>
    <row r="20" spans="1:11">
      <c r="A20" s="117" t="s">
        <v>712</v>
      </c>
      <c r="B20" s="118" t="s">
        <v>1193</v>
      </c>
      <c r="C20" s="99"/>
      <c r="D20" s="119" t="s">
        <v>694</v>
      </c>
      <c r="E20" s="117"/>
      <c r="F20" s="120"/>
      <c r="G20" s="120">
        <v>3100000</v>
      </c>
      <c r="H20" s="126">
        <f>+손료계수!$J$31</f>
        <v>3429</v>
      </c>
      <c r="I20" s="134">
        <v>1</v>
      </c>
      <c r="J20" s="101">
        <f>INT((G20*H20*I20/10^7))</f>
        <v>1062</v>
      </c>
      <c r="K20" s="128" t="s">
        <v>1547</v>
      </c>
    </row>
    <row r="21" spans="1:11">
      <c r="A21" s="117" t="s">
        <v>712</v>
      </c>
      <c r="B21" s="118" t="s">
        <v>1205</v>
      </c>
      <c r="C21" s="99" t="s">
        <v>1186</v>
      </c>
      <c r="D21" s="119" t="s">
        <v>694</v>
      </c>
      <c r="E21" s="117"/>
      <c r="F21" s="120"/>
      <c r="G21" s="120">
        <v>403000000</v>
      </c>
      <c r="H21" s="126">
        <f>+손료계수!$J$30</f>
        <v>3082</v>
      </c>
      <c r="I21" s="134">
        <v>1</v>
      </c>
      <c r="J21" s="101">
        <f>INT((G21*H21*I21/10^7))</f>
        <v>124204</v>
      </c>
      <c r="K21" s="128" t="s">
        <v>217</v>
      </c>
    </row>
    <row r="22" spans="1:11">
      <c r="A22" s="117" t="s">
        <v>712</v>
      </c>
      <c r="B22" s="118" t="s">
        <v>1192</v>
      </c>
      <c r="C22" s="99" t="s">
        <v>1263</v>
      </c>
      <c r="D22" s="119" t="s">
        <v>694</v>
      </c>
      <c r="E22" s="117"/>
      <c r="F22" s="120">
        <v>23650000</v>
      </c>
      <c r="G22" s="120"/>
      <c r="H22" s="126">
        <f>+손료계수!$J$30</f>
        <v>3082</v>
      </c>
      <c r="I22" s="134">
        <v>1</v>
      </c>
      <c r="J22" s="101">
        <f>INT((F22*H22*I22/10^7))</f>
        <v>7288</v>
      </c>
      <c r="K22" s="116" t="s">
        <v>226</v>
      </c>
    </row>
    <row r="23" spans="1:11">
      <c r="A23" s="117" t="s">
        <v>712</v>
      </c>
      <c r="B23" s="118" t="s">
        <v>1205</v>
      </c>
      <c r="C23" s="99" t="s">
        <v>703</v>
      </c>
      <c r="D23" s="119" t="s">
        <v>694</v>
      </c>
      <c r="E23" s="117"/>
      <c r="F23" s="120"/>
      <c r="G23" s="120">
        <v>135000000</v>
      </c>
      <c r="H23" s="126">
        <f>+손료계수!$J$30</f>
        <v>3082</v>
      </c>
      <c r="I23" s="134">
        <v>1</v>
      </c>
      <c r="J23" s="101">
        <f t="shared" ref="J23:J37" si="1">INT((G23*H23*I23/10^7))</f>
        <v>41607</v>
      </c>
      <c r="K23" s="128" t="s">
        <v>1553</v>
      </c>
    </row>
    <row r="24" spans="1:11" ht="16.5" customHeight="1">
      <c r="A24" s="117" t="s">
        <v>712</v>
      </c>
      <c r="B24" s="118" t="s">
        <v>1259</v>
      </c>
      <c r="C24" s="99"/>
      <c r="D24" s="119" t="s">
        <v>694</v>
      </c>
      <c r="E24" s="117"/>
      <c r="F24" s="120"/>
      <c r="G24" s="124">
        <v>34025</v>
      </c>
      <c r="H24" s="126">
        <f>+손료계수!$J$30</f>
        <v>3082</v>
      </c>
      <c r="I24" s="134">
        <f>재료비!$J$4</f>
        <v>1641.92</v>
      </c>
      <c r="J24" s="101">
        <f t="shared" si="1"/>
        <v>17218</v>
      </c>
      <c r="K24" s="128" t="s">
        <v>234</v>
      </c>
    </row>
    <row r="25" spans="1:11" ht="16.5" customHeight="1">
      <c r="A25" s="117" t="s">
        <v>712</v>
      </c>
      <c r="B25" s="118" t="s">
        <v>1031</v>
      </c>
      <c r="C25" s="99"/>
      <c r="D25" s="119" t="s">
        <v>694</v>
      </c>
      <c r="E25" s="117"/>
      <c r="F25" s="120"/>
      <c r="G25" s="123">
        <v>27700</v>
      </c>
      <c r="H25" s="126">
        <f>+손료계수!$J$30</f>
        <v>3082</v>
      </c>
      <c r="I25" s="134">
        <f>+재료비!$J$3</f>
        <v>1289.4000000000001</v>
      </c>
      <c r="J25" s="101">
        <f t="shared" si="1"/>
        <v>11007</v>
      </c>
      <c r="K25" s="128" t="s">
        <v>824</v>
      </c>
    </row>
    <row r="26" spans="1:11">
      <c r="A26" s="117" t="s">
        <v>712</v>
      </c>
      <c r="B26" s="118" t="s">
        <v>1190</v>
      </c>
      <c r="C26" s="99"/>
      <c r="D26" s="119" t="s">
        <v>694</v>
      </c>
      <c r="E26" s="117"/>
      <c r="F26" s="120"/>
      <c r="G26" s="120">
        <v>140000</v>
      </c>
      <c r="H26" s="126">
        <f>+손료계수!$J$30</f>
        <v>3082</v>
      </c>
      <c r="I26" s="134">
        <v>1</v>
      </c>
      <c r="J26" s="101">
        <f t="shared" si="1"/>
        <v>43</v>
      </c>
      <c r="K26" s="128" t="s">
        <v>1556</v>
      </c>
    </row>
    <row r="27" spans="1:11">
      <c r="A27" s="117" t="s">
        <v>712</v>
      </c>
      <c r="B27" s="118" t="s">
        <v>1207</v>
      </c>
      <c r="C27" s="99"/>
      <c r="D27" s="119" t="s">
        <v>694</v>
      </c>
      <c r="E27" s="117"/>
      <c r="F27" s="120"/>
      <c r="G27" s="120">
        <v>580000</v>
      </c>
      <c r="H27" s="126">
        <f>+손료계수!$J$32</f>
        <v>3516</v>
      </c>
      <c r="I27" s="134">
        <v>1</v>
      </c>
      <c r="J27" s="101">
        <f t="shared" si="1"/>
        <v>203</v>
      </c>
      <c r="K27" s="128" t="s">
        <v>1556</v>
      </c>
    </row>
    <row r="28" spans="1:11">
      <c r="A28" s="117" t="s">
        <v>712</v>
      </c>
      <c r="B28" s="118" t="s">
        <v>711</v>
      </c>
      <c r="C28" s="99" t="s">
        <v>116</v>
      </c>
      <c r="D28" s="119" t="s">
        <v>694</v>
      </c>
      <c r="E28" s="117"/>
      <c r="F28" s="120"/>
      <c r="G28" s="124">
        <v>31150</v>
      </c>
      <c r="H28" s="126">
        <f>+손료계수!$J$31</f>
        <v>3429</v>
      </c>
      <c r="I28" s="134">
        <f>재료비!$J$4</f>
        <v>1641.92</v>
      </c>
      <c r="J28" s="101">
        <f t="shared" si="1"/>
        <v>17537</v>
      </c>
      <c r="K28" s="128" t="s">
        <v>234</v>
      </c>
    </row>
    <row r="29" spans="1:11">
      <c r="A29" s="117" t="s">
        <v>712</v>
      </c>
      <c r="B29" s="118" t="s">
        <v>711</v>
      </c>
      <c r="C29" s="99" t="s">
        <v>1262</v>
      </c>
      <c r="D29" s="119" t="s">
        <v>694</v>
      </c>
      <c r="E29" s="117"/>
      <c r="F29" s="120"/>
      <c r="G29" s="124">
        <v>23820</v>
      </c>
      <c r="H29" s="126">
        <f>+손료계수!$J$31</f>
        <v>3429</v>
      </c>
      <c r="I29" s="134">
        <f>재료비!$J$4</f>
        <v>1641.92</v>
      </c>
      <c r="J29" s="101">
        <f t="shared" si="1"/>
        <v>13411</v>
      </c>
      <c r="K29" s="128" t="s">
        <v>234</v>
      </c>
    </row>
    <row r="30" spans="1:11">
      <c r="A30" s="117" t="s">
        <v>712</v>
      </c>
      <c r="B30" s="118" t="s">
        <v>711</v>
      </c>
      <c r="C30" s="99" t="s">
        <v>1251</v>
      </c>
      <c r="D30" s="119" t="s">
        <v>694</v>
      </c>
      <c r="E30" s="117"/>
      <c r="F30" s="120"/>
      <c r="G30" s="124">
        <v>8750</v>
      </c>
      <c r="H30" s="126">
        <f>+손료계수!$J$31</f>
        <v>3429</v>
      </c>
      <c r="I30" s="134">
        <f>재료비!$J$4</f>
        <v>1641.92</v>
      </c>
      <c r="J30" s="101">
        <f t="shared" si="1"/>
        <v>4926</v>
      </c>
      <c r="K30" s="128" t="s">
        <v>234</v>
      </c>
    </row>
    <row r="31" spans="1:11">
      <c r="A31" s="117" t="s">
        <v>712</v>
      </c>
      <c r="B31" s="118" t="s">
        <v>711</v>
      </c>
      <c r="C31" s="99" t="s">
        <v>1252</v>
      </c>
      <c r="D31" s="119" t="s">
        <v>694</v>
      </c>
      <c r="E31" s="117"/>
      <c r="F31" s="120"/>
      <c r="G31" s="124">
        <v>42890</v>
      </c>
      <c r="H31" s="126">
        <f>+손료계수!$J$31</f>
        <v>3429</v>
      </c>
      <c r="I31" s="134">
        <f>재료비!$J$4</f>
        <v>1641.92</v>
      </c>
      <c r="J31" s="101">
        <f t="shared" si="1"/>
        <v>24147</v>
      </c>
      <c r="K31" s="128" t="s">
        <v>234</v>
      </c>
    </row>
    <row r="32" spans="1:11">
      <c r="A32" s="117" t="s">
        <v>712</v>
      </c>
      <c r="B32" s="118" t="s">
        <v>711</v>
      </c>
      <c r="C32" s="99" t="s">
        <v>697</v>
      </c>
      <c r="D32" s="119" t="s">
        <v>694</v>
      </c>
      <c r="E32" s="117"/>
      <c r="F32" s="120"/>
      <c r="G32" s="124">
        <v>23790</v>
      </c>
      <c r="H32" s="126">
        <f>+손료계수!$J$31</f>
        <v>3429</v>
      </c>
      <c r="I32" s="134">
        <f>재료비!$J$4</f>
        <v>1641.92</v>
      </c>
      <c r="J32" s="101">
        <f t="shared" si="1"/>
        <v>13394</v>
      </c>
      <c r="K32" s="128" t="s">
        <v>234</v>
      </c>
    </row>
    <row r="33" spans="1:12">
      <c r="A33" s="117" t="s">
        <v>712</v>
      </c>
      <c r="B33" s="118" t="s">
        <v>1202</v>
      </c>
      <c r="C33" s="99" t="s">
        <v>1191</v>
      </c>
      <c r="D33" s="119" t="s">
        <v>694</v>
      </c>
      <c r="E33" s="117"/>
      <c r="F33" s="120"/>
      <c r="G33" s="123">
        <v>51000</v>
      </c>
      <c r="H33" s="126">
        <f>+손료계수!$J$31</f>
        <v>3429</v>
      </c>
      <c r="I33" s="134">
        <f>+재료비!$J$3</f>
        <v>1289.4000000000001</v>
      </c>
      <c r="J33" s="101">
        <f t="shared" si="1"/>
        <v>22548</v>
      </c>
      <c r="K33" s="128" t="s">
        <v>824</v>
      </c>
    </row>
    <row r="34" spans="1:12">
      <c r="A34" s="117" t="s">
        <v>712</v>
      </c>
      <c r="B34" s="118" t="s">
        <v>850</v>
      </c>
      <c r="C34" s="99"/>
      <c r="D34" s="119" t="s">
        <v>694</v>
      </c>
      <c r="E34" s="117"/>
      <c r="F34" s="120"/>
      <c r="G34" s="120">
        <v>71500000</v>
      </c>
      <c r="H34" s="126">
        <f>+손료계수!$J$31</f>
        <v>3429</v>
      </c>
      <c r="I34" s="134">
        <v>1</v>
      </c>
      <c r="J34" s="101">
        <f t="shared" si="1"/>
        <v>24517</v>
      </c>
      <c r="K34" s="128" t="s">
        <v>1565</v>
      </c>
    </row>
    <row r="35" spans="1:12">
      <c r="A35" s="117" t="s">
        <v>712</v>
      </c>
      <c r="B35" s="118" t="s">
        <v>871</v>
      </c>
      <c r="C35" s="99"/>
      <c r="D35" s="119" t="s">
        <v>694</v>
      </c>
      <c r="E35" s="117"/>
      <c r="F35" s="120"/>
      <c r="G35" s="124">
        <v>29560</v>
      </c>
      <c r="H35" s="126">
        <f>+손료계수!$J$31</f>
        <v>3429</v>
      </c>
      <c r="I35" s="134">
        <f>재료비!$J$4</f>
        <v>1641.92</v>
      </c>
      <c r="J35" s="101">
        <f t="shared" si="1"/>
        <v>16642</v>
      </c>
      <c r="K35" s="128" t="s">
        <v>234</v>
      </c>
    </row>
    <row r="36" spans="1:12">
      <c r="A36" s="117" t="s">
        <v>712</v>
      </c>
      <c r="B36" s="118" t="s">
        <v>851</v>
      </c>
      <c r="C36" s="99"/>
      <c r="D36" s="119" t="s">
        <v>694</v>
      </c>
      <c r="E36" s="117"/>
      <c r="F36" s="120"/>
      <c r="G36" s="124">
        <v>26310</v>
      </c>
      <c r="H36" s="126">
        <f>+손료계수!$J$31</f>
        <v>3429</v>
      </c>
      <c r="I36" s="134">
        <f>재료비!$J$4</f>
        <v>1641.92</v>
      </c>
      <c r="J36" s="101">
        <f t="shared" si="1"/>
        <v>14812</v>
      </c>
      <c r="K36" s="128" t="s">
        <v>234</v>
      </c>
    </row>
    <row r="37" spans="1:12">
      <c r="A37" s="117" t="s">
        <v>712</v>
      </c>
      <c r="B37" s="118" t="s">
        <v>1196</v>
      </c>
      <c r="C37" s="99"/>
      <c r="D37" s="119" t="s">
        <v>694</v>
      </c>
      <c r="E37" s="117"/>
      <c r="F37" s="120"/>
      <c r="G37" s="124">
        <v>32150</v>
      </c>
      <c r="H37" s="126">
        <f>+손료계수!$J$31</f>
        <v>3429</v>
      </c>
      <c r="I37" s="134">
        <f>재료비!$J$4</f>
        <v>1641.92</v>
      </c>
      <c r="J37" s="101">
        <f t="shared" si="1"/>
        <v>18100</v>
      </c>
      <c r="K37" s="128" t="s">
        <v>234</v>
      </c>
      <c r="L37" s="114"/>
    </row>
    <row r="38" spans="1:12">
      <c r="A38" s="117" t="s">
        <v>744</v>
      </c>
      <c r="B38" s="118" t="s">
        <v>863</v>
      </c>
      <c r="C38" s="99" t="s">
        <v>1176</v>
      </c>
      <c r="D38" s="119" t="s">
        <v>694</v>
      </c>
      <c r="E38" s="120">
        <v>23739000</v>
      </c>
      <c r="F38" s="120"/>
      <c r="G38" s="120"/>
      <c r="H38" s="126">
        <f>+손료계수!J5</f>
        <v>2967</v>
      </c>
      <c r="I38" s="134">
        <v>1</v>
      </c>
      <c r="J38" s="101">
        <f>INT((E38*H38*I38/10^7))</f>
        <v>7043</v>
      </c>
      <c r="K38" s="142"/>
    </row>
    <row r="39" spans="1:12">
      <c r="A39" s="117" t="s">
        <v>713</v>
      </c>
      <c r="B39" s="118" t="s">
        <v>1224</v>
      </c>
      <c r="C39" s="99" t="s">
        <v>1230</v>
      </c>
      <c r="D39" s="119" t="s">
        <v>694</v>
      </c>
      <c r="E39" s="120">
        <v>48855000</v>
      </c>
      <c r="F39" s="120"/>
      <c r="G39" s="120"/>
      <c r="H39" s="126">
        <f>+손료계수!$J$6</f>
        <v>2279</v>
      </c>
      <c r="I39" s="134">
        <v>1</v>
      </c>
      <c r="J39" s="101">
        <f>INT((E39*H39*I39/10^7))</f>
        <v>11134</v>
      </c>
      <c r="K39" s="128"/>
    </row>
    <row r="40" spans="1:12">
      <c r="A40" s="117" t="s">
        <v>859</v>
      </c>
      <c r="B40" s="118" t="s">
        <v>870</v>
      </c>
      <c r="C40" s="10" t="s">
        <v>864</v>
      </c>
      <c r="D40" s="119" t="s">
        <v>694</v>
      </c>
      <c r="E40" s="122"/>
      <c r="F40" s="120"/>
      <c r="G40" s="120">
        <v>85000000</v>
      </c>
      <c r="H40" s="126">
        <f>+손료계수!J4</f>
        <v>3299</v>
      </c>
      <c r="I40" s="134">
        <v>1</v>
      </c>
      <c r="J40" s="101">
        <f>INT((G40*H40*I40/10^7))</f>
        <v>28041</v>
      </c>
      <c r="K40" s="128" t="s">
        <v>1550</v>
      </c>
    </row>
    <row r="41" spans="1:12">
      <c r="A41" s="117" t="s">
        <v>744</v>
      </c>
      <c r="B41" s="118" t="s">
        <v>1179</v>
      </c>
      <c r="C41" s="99" t="s">
        <v>1194</v>
      </c>
      <c r="D41" s="119" t="s">
        <v>694</v>
      </c>
      <c r="E41" s="120">
        <v>238000</v>
      </c>
      <c r="F41" s="120"/>
      <c r="G41" s="120"/>
      <c r="H41" s="126">
        <f>+손료계수!J7</f>
        <v>2754</v>
      </c>
      <c r="I41" s="134">
        <v>1</v>
      </c>
      <c r="J41" s="101">
        <f t="shared" ref="J41:J50" si="2">INT((E41*H41*I41/10^7))</f>
        <v>65</v>
      </c>
      <c r="K41" s="128"/>
    </row>
    <row r="42" spans="1:12">
      <c r="A42" s="117" t="s">
        <v>744</v>
      </c>
      <c r="B42" s="118" t="s">
        <v>1134</v>
      </c>
      <c r="C42" s="99" t="s">
        <v>1165</v>
      </c>
      <c r="D42" s="119" t="s">
        <v>694</v>
      </c>
      <c r="E42" s="120">
        <v>284000</v>
      </c>
      <c r="F42" s="120"/>
      <c r="G42" s="120"/>
      <c r="H42" s="126">
        <f>+손료계수!J8</f>
        <v>2799</v>
      </c>
      <c r="I42" s="134">
        <v>1</v>
      </c>
      <c r="J42" s="101">
        <f t="shared" si="2"/>
        <v>79</v>
      </c>
      <c r="K42" s="128"/>
    </row>
    <row r="43" spans="1:12">
      <c r="A43" s="117" t="s">
        <v>744</v>
      </c>
      <c r="B43" s="118" t="s">
        <v>306</v>
      </c>
      <c r="C43" s="99" t="s">
        <v>1158</v>
      </c>
      <c r="D43" s="119" t="s">
        <v>694</v>
      </c>
      <c r="E43" s="120">
        <v>43412000</v>
      </c>
      <c r="F43" s="120"/>
      <c r="G43" s="120"/>
      <c r="H43" s="126">
        <f>+손료계수!J9</f>
        <v>2113</v>
      </c>
      <c r="I43" s="134">
        <v>1</v>
      </c>
      <c r="J43" s="101">
        <f t="shared" si="2"/>
        <v>9172</v>
      </c>
      <c r="K43" s="128"/>
    </row>
    <row r="44" spans="1:12">
      <c r="A44" s="117" t="s">
        <v>744</v>
      </c>
      <c r="B44" s="118" t="s">
        <v>1152</v>
      </c>
      <c r="C44" s="99" t="s">
        <v>1197</v>
      </c>
      <c r="D44" s="119" t="s">
        <v>694</v>
      </c>
      <c r="E44" s="120">
        <v>61567000</v>
      </c>
      <c r="F44" s="120"/>
      <c r="G44" s="120"/>
      <c r="H44" s="126">
        <f>+손료계수!J10</f>
        <v>2576</v>
      </c>
      <c r="I44" s="134">
        <v>1</v>
      </c>
      <c r="J44" s="101">
        <f t="shared" si="2"/>
        <v>15859</v>
      </c>
      <c r="K44" s="128"/>
    </row>
    <row r="45" spans="1:12">
      <c r="A45" s="117" t="s">
        <v>744</v>
      </c>
      <c r="B45" s="118" t="s">
        <v>842</v>
      </c>
      <c r="C45" s="99" t="s">
        <v>1237</v>
      </c>
      <c r="D45" s="119" t="s">
        <v>694</v>
      </c>
      <c r="E45" s="120">
        <v>272390000</v>
      </c>
      <c r="F45" s="120"/>
      <c r="G45" s="120"/>
      <c r="H45" s="126">
        <f>+손료계수!J11</f>
        <v>2057</v>
      </c>
      <c r="I45" s="134">
        <v>1</v>
      </c>
      <c r="J45" s="101">
        <f t="shared" si="2"/>
        <v>56030</v>
      </c>
      <c r="K45" s="128"/>
    </row>
    <row r="46" spans="1:12">
      <c r="A46" s="117" t="s">
        <v>713</v>
      </c>
      <c r="B46" s="118" t="s">
        <v>842</v>
      </c>
      <c r="C46" s="99" t="s">
        <v>1257</v>
      </c>
      <c r="D46" s="119" t="s">
        <v>694</v>
      </c>
      <c r="E46" s="120">
        <v>493239000</v>
      </c>
      <c r="F46" s="120"/>
      <c r="G46" s="120"/>
      <c r="H46" s="126">
        <f>+손료계수!J12</f>
        <v>1737</v>
      </c>
      <c r="I46" s="134">
        <v>1</v>
      </c>
      <c r="J46" s="101">
        <f>INT((E46*H46*I46/10^7))</f>
        <v>85675</v>
      </c>
      <c r="K46" s="128"/>
    </row>
    <row r="47" spans="1:12">
      <c r="A47" s="117" t="s">
        <v>744</v>
      </c>
      <c r="B47" s="118" t="s">
        <v>842</v>
      </c>
      <c r="C47" s="99" t="s">
        <v>1218</v>
      </c>
      <c r="D47" s="119" t="s">
        <v>694</v>
      </c>
      <c r="E47" s="120">
        <v>934159000</v>
      </c>
      <c r="F47" s="120"/>
      <c r="G47" s="120"/>
      <c r="H47" s="126">
        <f>+손료계수!J13</f>
        <v>1625</v>
      </c>
      <c r="I47" s="134">
        <v>1</v>
      </c>
      <c r="J47" s="101">
        <f t="shared" si="2"/>
        <v>151800</v>
      </c>
      <c r="K47" s="128"/>
    </row>
    <row r="48" spans="1:12">
      <c r="A48" s="117" t="s">
        <v>744</v>
      </c>
      <c r="B48" s="118" t="s">
        <v>842</v>
      </c>
      <c r="C48" s="99" t="s">
        <v>1221</v>
      </c>
      <c r="D48" s="119" t="s">
        <v>694</v>
      </c>
      <c r="E48" s="120">
        <v>1765550000</v>
      </c>
      <c r="F48" s="120"/>
      <c r="G48" s="120"/>
      <c r="H48" s="126">
        <f>+손료계수!J14</f>
        <v>1661</v>
      </c>
      <c r="I48" s="134">
        <v>1</v>
      </c>
      <c r="J48" s="101">
        <f t="shared" si="2"/>
        <v>293257</v>
      </c>
      <c r="K48" s="128"/>
    </row>
    <row r="49" spans="1:11">
      <c r="A49" s="117" t="s">
        <v>744</v>
      </c>
      <c r="B49" s="118" t="s">
        <v>842</v>
      </c>
      <c r="C49" s="99" t="s">
        <v>1227</v>
      </c>
      <c r="D49" s="119" t="s">
        <v>694</v>
      </c>
      <c r="E49" s="120">
        <v>2523836000</v>
      </c>
      <c r="F49" s="120"/>
      <c r="G49" s="120"/>
      <c r="H49" s="126">
        <f>+손료계수!J14</f>
        <v>1661</v>
      </c>
      <c r="I49" s="134">
        <v>1</v>
      </c>
      <c r="J49" s="101">
        <f t="shared" si="2"/>
        <v>419209</v>
      </c>
      <c r="K49" s="128"/>
    </row>
    <row r="50" spans="1:11">
      <c r="A50" s="117" t="s">
        <v>744</v>
      </c>
      <c r="B50" s="118" t="s">
        <v>867</v>
      </c>
      <c r="C50" s="99" t="s">
        <v>1257</v>
      </c>
      <c r="D50" s="119" t="s">
        <v>694</v>
      </c>
      <c r="E50" s="120">
        <v>410117000</v>
      </c>
      <c r="F50" s="120"/>
      <c r="G50" s="120"/>
      <c r="H50" s="126">
        <f>+손료계수!J15</f>
        <v>1651</v>
      </c>
      <c r="I50" s="134">
        <v>1</v>
      </c>
      <c r="J50" s="101">
        <f t="shared" si="2"/>
        <v>67710</v>
      </c>
      <c r="K50" s="128"/>
    </row>
    <row r="51" spans="1:11">
      <c r="A51" s="117" t="s">
        <v>744</v>
      </c>
      <c r="B51" s="118" t="s">
        <v>866</v>
      </c>
      <c r="C51" s="99"/>
      <c r="D51" s="119" t="s">
        <v>694</v>
      </c>
      <c r="E51" s="120"/>
      <c r="F51" s="120"/>
      <c r="G51" s="120">
        <v>30000000</v>
      </c>
      <c r="H51" s="126">
        <f>+손료계수!J26</f>
        <v>3070</v>
      </c>
      <c r="I51" s="134">
        <v>1</v>
      </c>
      <c r="J51" s="101">
        <f t="shared" ref="J51:J57" si="3">INT((G51*H51*I51/10^7))</f>
        <v>9210</v>
      </c>
      <c r="K51" s="128" t="s">
        <v>1585</v>
      </c>
    </row>
    <row r="52" spans="1:11">
      <c r="A52" s="117" t="s">
        <v>744</v>
      </c>
      <c r="B52" s="118" t="s">
        <v>861</v>
      </c>
      <c r="C52" s="99" t="s">
        <v>1244</v>
      </c>
      <c r="D52" s="119" t="s">
        <v>694</v>
      </c>
      <c r="E52" s="120"/>
      <c r="F52" s="120"/>
      <c r="G52" s="120">
        <v>250000000</v>
      </c>
      <c r="H52" s="126">
        <f>+손료계수!$J$27</f>
        <v>2525</v>
      </c>
      <c r="I52" s="134">
        <v>1</v>
      </c>
      <c r="J52" s="101">
        <f t="shared" si="3"/>
        <v>63125</v>
      </c>
      <c r="K52" s="128" t="s">
        <v>1585</v>
      </c>
    </row>
    <row r="53" spans="1:11">
      <c r="A53" s="117" t="s">
        <v>744</v>
      </c>
      <c r="B53" s="118" t="s">
        <v>861</v>
      </c>
      <c r="C53" s="99" t="s">
        <v>1217</v>
      </c>
      <c r="D53" s="119" t="s">
        <v>694</v>
      </c>
      <c r="E53" s="120"/>
      <c r="F53" s="120"/>
      <c r="G53" s="120">
        <v>320000000</v>
      </c>
      <c r="H53" s="126">
        <f>+손료계수!$J$27</f>
        <v>2525</v>
      </c>
      <c r="I53" s="134">
        <v>1</v>
      </c>
      <c r="J53" s="101">
        <f t="shared" si="3"/>
        <v>80800</v>
      </c>
      <c r="K53" s="128" t="s">
        <v>1585</v>
      </c>
    </row>
    <row r="54" spans="1:11">
      <c r="A54" s="117" t="s">
        <v>744</v>
      </c>
      <c r="B54" s="118" t="s">
        <v>861</v>
      </c>
      <c r="C54" s="99" t="s">
        <v>1267</v>
      </c>
      <c r="D54" s="119" t="s">
        <v>694</v>
      </c>
      <c r="E54" s="120"/>
      <c r="F54" s="120"/>
      <c r="G54" s="120">
        <v>420000000</v>
      </c>
      <c r="H54" s="126">
        <f>+손료계수!$J$27</f>
        <v>2525</v>
      </c>
      <c r="I54" s="134">
        <v>1</v>
      </c>
      <c r="J54" s="101">
        <f t="shared" si="3"/>
        <v>106050</v>
      </c>
      <c r="K54" s="128" t="s">
        <v>1585</v>
      </c>
    </row>
    <row r="55" spans="1:11">
      <c r="A55" s="117" t="s">
        <v>744</v>
      </c>
      <c r="B55" s="118" t="s">
        <v>869</v>
      </c>
      <c r="C55" s="99" t="s">
        <v>1217</v>
      </c>
      <c r="D55" s="119" t="s">
        <v>694</v>
      </c>
      <c r="E55" s="120"/>
      <c r="F55" s="120"/>
      <c r="G55" s="120">
        <v>700000000</v>
      </c>
      <c r="H55" s="126">
        <f>+손료계수!$J$28</f>
        <v>1435</v>
      </c>
      <c r="I55" s="134">
        <v>1</v>
      </c>
      <c r="J55" s="101">
        <f t="shared" si="3"/>
        <v>100450</v>
      </c>
      <c r="K55" s="128" t="s">
        <v>1585</v>
      </c>
    </row>
    <row r="56" spans="1:11">
      <c r="A56" s="117" t="s">
        <v>744</v>
      </c>
      <c r="B56" s="118" t="s">
        <v>869</v>
      </c>
      <c r="C56" s="99" t="s">
        <v>1222</v>
      </c>
      <c r="D56" s="119" t="s">
        <v>694</v>
      </c>
      <c r="E56" s="120"/>
      <c r="F56" s="120"/>
      <c r="G56" s="120">
        <v>1200000000</v>
      </c>
      <c r="H56" s="126">
        <f>+손료계수!$J$28</f>
        <v>1435</v>
      </c>
      <c r="I56" s="134">
        <v>1</v>
      </c>
      <c r="J56" s="101">
        <f t="shared" si="3"/>
        <v>172200</v>
      </c>
      <c r="K56" s="128" t="s">
        <v>1585</v>
      </c>
    </row>
    <row r="57" spans="1:11">
      <c r="A57" s="117" t="s">
        <v>744</v>
      </c>
      <c r="B57" s="118" t="s">
        <v>1247</v>
      </c>
      <c r="C57" s="99" t="s">
        <v>1245</v>
      </c>
      <c r="D57" s="119" t="s">
        <v>694</v>
      </c>
      <c r="E57" s="120"/>
      <c r="F57" s="120"/>
      <c r="G57" s="120">
        <v>540000000</v>
      </c>
      <c r="H57" s="126">
        <f>+손료계수!$J$29</f>
        <v>1227</v>
      </c>
      <c r="I57" s="134">
        <v>1</v>
      </c>
      <c r="J57" s="101">
        <f t="shared" si="3"/>
        <v>66258</v>
      </c>
      <c r="K57" s="128" t="s">
        <v>1585</v>
      </c>
    </row>
    <row r="58" spans="1:11">
      <c r="A58" s="117" t="s">
        <v>744</v>
      </c>
      <c r="B58" s="118" t="s">
        <v>689</v>
      </c>
      <c r="C58" s="99" t="s">
        <v>1249</v>
      </c>
      <c r="D58" s="119" t="s">
        <v>694</v>
      </c>
      <c r="E58" s="120">
        <v>223259000</v>
      </c>
      <c r="F58" s="120"/>
      <c r="G58" s="120"/>
      <c r="H58" s="126">
        <f>+손료계수!$J$24</f>
        <v>1008</v>
      </c>
      <c r="I58" s="134">
        <v>1</v>
      </c>
      <c r="J58" s="101">
        <f>INT((E58*H58*I58/10^7))</f>
        <v>22504</v>
      </c>
      <c r="K58" s="128"/>
    </row>
    <row r="59" spans="1:11">
      <c r="A59" s="117" t="s">
        <v>744</v>
      </c>
      <c r="B59" s="118" t="s">
        <v>689</v>
      </c>
      <c r="C59" s="99" t="s">
        <v>1258</v>
      </c>
      <c r="D59" s="119" t="s">
        <v>694</v>
      </c>
      <c r="E59" s="120">
        <v>284148000</v>
      </c>
      <c r="F59" s="120"/>
      <c r="G59" s="120"/>
      <c r="H59" s="126">
        <f>+손료계수!$J$24</f>
        <v>1008</v>
      </c>
      <c r="I59" s="134">
        <v>1</v>
      </c>
      <c r="J59" s="101">
        <f>INT((E59*H59*I59/10^7))</f>
        <v>28642</v>
      </c>
      <c r="K59" s="128"/>
    </row>
    <row r="60" spans="1:11">
      <c r="A60" s="117" t="s">
        <v>744</v>
      </c>
      <c r="B60" s="118" t="s">
        <v>689</v>
      </c>
      <c r="C60" s="99" t="s">
        <v>1246</v>
      </c>
      <c r="D60" s="119" t="s">
        <v>694</v>
      </c>
      <c r="E60" s="120">
        <v>351803000</v>
      </c>
      <c r="F60" s="120"/>
      <c r="G60" s="120"/>
      <c r="H60" s="126">
        <f>+손료계수!$J$24</f>
        <v>1008</v>
      </c>
      <c r="I60" s="134">
        <v>1</v>
      </c>
      <c r="J60" s="101">
        <f>INT((E60*H60*I60/10^7))</f>
        <v>35461</v>
      </c>
      <c r="K60" s="128"/>
    </row>
    <row r="61" spans="1:11">
      <c r="A61" s="117" t="s">
        <v>744</v>
      </c>
      <c r="B61" s="118" t="s">
        <v>689</v>
      </c>
      <c r="C61" s="99" t="s">
        <v>1174</v>
      </c>
      <c r="D61" s="119" t="s">
        <v>694</v>
      </c>
      <c r="E61" s="120">
        <v>554767000</v>
      </c>
      <c r="F61" s="120"/>
      <c r="G61" s="120"/>
      <c r="H61" s="126">
        <f>+손료계수!$J$24</f>
        <v>1008</v>
      </c>
      <c r="I61" s="134">
        <v>1</v>
      </c>
      <c r="J61" s="101">
        <f>INT((E61*H61*I61/10^7))</f>
        <v>55920</v>
      </c>
      <c r="K61" s="128"/>
    </row>
    <row r="62" spans="1:11">
      <c r="A62" s="117" t="s">
        <v>744</v>
      </c>
      <c r="B62" s="118" t="s">
        <v>722</v>
      </c>
      <c r="C62" s="99" t="s">
        <v>1250</v>
      </c>
      <c r="D62" s="119" t="s">
        <v>694</v>
      </c>
      <c r="E62" s="117"/>
      <c r="F62" s="120"/>
      <c r="G62" s="120">
        <v>80000000</v>
      </c>
      <c r="H62" s="126">
        <f>+손료계수!$J$25</f>
        <v>1008</v>
      </c>
      <c r="I62" s="134">
        <v>1</v>
      </c>
      <c r="J62" s="101">
        <f>INT((G62*H62*I62/10^7))</f>
        <v>8064</v>
      </c>
      <c r="K62" s="128" t="s">
        <v>1585</v>
      </c>
    </row>
    <row r="63" spans="1:11">
      <c r="A63" s="117" t="s">
        <v>713</v>
      </c>
      <c r="B63" s="118" t="s">
        <v>1219</v>
      </c>
      <c r="C63" s="99" t="s">
        <v>852</v>
      </c>
      <c r="D63" s="119" t="s">
        <v>694</v>
      </c>
      <c r="E63" s="120">
        <v>30398000</v>
      </c>
      <c r="F63" s="120"/>
      <c r="G63" s="120"/>
      <c r="H63" s="126">
        <f>+손료계수!$J$17</f>
        <v>1719</v>
      </c>
      <c r="I63" s="134">
        <v>1</v>
      </c>
      <c r="J63" s="101">
        <f t="shared" ref="J63:J69" si="4">INT((E63*H63*I63/10^7))</f>
        <v>5225</v>
      </c>
      <c r="K63" s="128"/>
    </row>
    <row r="64" spans="1:11">
      <c r="A64" s="117" t="s">
        <v>713</v>
      </c>
      <c r="B64" s="118" t="s">
        <v>855</v>
      </c>
      <c r="C64" s="99" t="s">
        <v>1229</v>
      </c>
      <c r="D64" s="119" t="s">
        <v>694</v>
      </c>
      <c r="E64" s="120">
        <v>110382000</v>
      </c>
      <c r="F64" s="120"/>
      <c r="G64" s="120"/>
      <c r="H64" s="126">
        <f>+손료계수!$J$18</f>
        <v>2279</v>
      </c>
      <c r="I64" s="134">
        <v>1</v>
      </c>
      <c r="J64" s="101">
        <f t="shared" si="4"/>
        <v>25156</v>
      </c>
      <c r="K64" s="128"/>
    </row>
    <row r="65" spans="1:11">
      <c r="A65" s="117" t="s">
        <v>713</v>
      </c>
      <c r="B65" s="118" t="s">
        <v>855</v>
      </c>
      <c r="C65" s="99" t="s">
        <v>1239</v>
      </c>
      <c r="D65" s="119" t="s">
        <v>694</v>
      </c>
      <c r="E65" s="120">
        <v>130375000</v>
      </c>
      <c r="F65" s="120"/>
      <c r="G65" s="120"/>
      <c r="H65" s="126">
        <f>+손료계수!$J$18</f>
        <v>2279</v>
      </c>
      <c r="I65" s="134">
        <v>1</v>
      </c>
      <c r="J65" s="101">
        <f t="shared" si="4"/>
        <v>29712</v>
      </c>
      <c r="K65" s="128"/>
    </row>
    <row r="66" spans="1:11" ht="16.5" customHeight="1">
      <c r="A66" s="117" t="s">
        <v>713</v>
      </c>
      <c r="B66" s="118" t="s">
        <v>607</v>
      </c>
      <c r="C66" s="99" t="s">
        <v>1232</v>
      </c>
      <c r="D66" s="119" t="s">
        <v>694</v>
      </c>
      <c r="E66" s="120">
        <v>80209000</v>
      </c>
      <c r="F66" s="120"/>
      <c r="G66" s="120"/>
      <c r="H66" s="126">
        <f>+손료계수!J16</f>
        <v>2598</v>
      </c>
      <c r="I66" s="134">
        <v>1</v>
      </c>
      <c r="J66" s="101">
        <f t="shared" si="4"/>
        <v>20838</v>
      </c>
      <c r="K66" s="128"/>
    </row>
    <row r="67" spans="1:11">
      <c r="A67" s="133" t="s">
        <v>721</v>
      </c>
      <c r="B67" s="118" t="s">
        <v>1236</v>
      </c>
      <c r="C67" s="99" t="s">
        <v>1231</v>
      </c>
      <c r="D67" s="119" t="s">
        <v>694</v>
      </c>
      <c r="E67" s="120">
        <v>448559000</v>
      </c>
      <c r="F67" s="120"/>
      <c r="G67" s="120"/>
      <c r="H67" s="126">
        <f>+손료계수!J19</f>
        <v>3220</v>
      </c>
      <c r="I67" s="134">
        <v>1</v>
      </c>
      <c r="J67" s="101">
        <f t="shared" si="4"/>
        <v>144435</v>
      </c>
      <c r="K67" s="128"/>
    </row>
    <row r="68" spans="1:11">
      <c r="A68" s="133" t="s">
        <v>721</v>
      </c>
      <c r="B68" s="118" t="s">
        <v>1240</v>
      </c>
      <c r="C68" s="99" t="s">
        <v>707</v>
      </c>
      <c r="D68" s="119" t="s">
        <v>694</v>
      </c>
      <c r="E68" s="120">
        <v>792000</v>
      </c>
      <c r="F68" s="120"/>
      <c r="G68" s="120"/>
      <c r="H68" s="126">
        <f>+손료계수!J20</f>
        <v>3756</v>
      </c>
      <c r="I68" s="134">
        <v>1</v>
      </c>
      <c r="J68" s="101">
        <f t="shared" si="4"/>
        <v>297</v>
      </c>
      <c r="K68" s="128"/>
    </row>
    <row r="69" spans="1:11">
      <c r="A69" s="133" t="s">
        <v>721</v>
      </c>
      <c r="B69" s="118" t="s">
        <v>1241</v>
      </c>
      <c r="C69" s="99" t="s">
        <v>1277</v>
      </c>
      <c r="D69" s="119" t="s">
        <v>694</v>
      </c>
      <c r="E69" s="120">
        <v>13275000</v>
      </c>
      <c r="F69" s="120"/>
      <c r="G69" s="120"/>
      <c r="H69" s="126">
        <f>+손료계수!J21</f>
        <v>2362</v>
      </c>
      <c r="I69" s="134">
        <v>1</v>
      </c>
      <c r="J69" s="101">
        <f t="shared" si="4"/>
        <v>3135</v>
      </c>
      <c r="K69" s="128"/>
    </row>
    <row r="70" spans="1:11">
      <c r="A70" s="117" t="s">
        <v>713</v>
      </c>
      <c r="B70" s="118" t="s">
        <v>1215</v>
      </c>
      <c r="C70" s="99" t="s">
        <v>727</v>
      </c>
      <c r="D70" s="119" t="s">
        <v>694</v>
      </c>
      <c r="E70" s="117"/>
      <c r="F70" s="120"/>
      <c r="G70" s="120">
        <v>70000000</v>
      </c>
      <c r="H70" s="126">
        <f>+손료계수!$J$32</f>
        <v>3516</v>
      </c>
      <c r="I70" s="134">
        <v>1</v>
      </c>
      <c r="J70" s="101">
        <f t="shared" ref="J70:J90" si="5">INT((G70*H70*I70/10^7))</f>
        <v>24612</v>
      </c>
      <c r="K70" s="128" t="s">
        <v>1585</v>
      </c>
    </row>
    <row r="71" spans="1:11">
      <c r="A71" s="117" t="s">
        <v>713</v>
      </c>
      <c r="B71" s="118" t="s">
        <v>1228</v>
      </c>
      <c r="C71" s="99" t="s">
        <v>727</v>
      </c>
      <c r="D71" s="119" t="s">
        <v>694</v>
      </c>
      <c r="E71" s="117"/>
      <c r="F71" s="120"/>
      <c r="G71" s="120">
        <v>6000000</v>
      </c>
      <c r="H71" s="126">
        <f>+손료계수!$J$32</f>
        <v>3516</v>
      </c>
      <c r="I71" s="134">
        <v>1</v>
      </c>
      <c r="J71" s="101">
        <f t="shared" si="5"/>
        <v>2109</v>
      </c>
      <c r="K71" s="128" t="s">
        <v>1005</v>
      </c>
    </row>
    <row r="72" spans="1:11">
      <c r="A72" s="117" t="s">
        <v>713</v>
      </c>
      <c r="B72" s="118" t="s">
        <v>123</v>
      </c>
      <c r="C72" s="99" t="s">
        <v>727</v>
      </c>
      <c r="D72" s="119" t="s">
        <v>694</v>
      </c>
      <c r="E72" s="117"/>
      <c r="F72" s="120"/>
      <c r="G72" s="120">
        <v>1000000</v>
      </c>
      <c r="H72" s="126">
        <f>+손료계수!$J$32</f>
        <v>3516</v>
      </c>
      <c r="I72" s="134">
        <v>1</v>
      </c>
      <c r="J72" s="101">
        <f t="shared" si="5"/>
        <v>351</v>
      </c>
      <c r="K72" s="128" t="s">
        <v>1000</v>
      </c>
    </row>
    <row r="73" spans="1:11">
      <c r="A73" s="117" t="s">
        <v>713</v>
      </c>
      <c r="B73" s="118" t="s">
        <v>1215</v>
      </c>
      <c r="C73" s="99" t="s">
        <v>1280</v>
      </c>
      <c r="D73" s="119" t="s">
        <v>694</v>
      </c>
      <c r="E73" s="117"/>
      <c r="F73" s="120"/>
      <c r="G73" s="120">
        <f>+G70</f>
        <v>70000000</v>
      </c>
      <c r="H73" s="126">
        <f>+손료계수!$J$32</f>
        <v>3516</v>
      </c>
      <c r="I73" s="134">
        <v>1</v>
      </c>
      <c r="J73" s="101">
        <f t="shared" si="5"/>
        <v>24612</v>
      </c>
      <c r="K73" s="128" t="s">
        <v>1585</v>
      </c>
    </row>
    <row r="74" spans="1:11">
      <c r="A74" s="117" t="s">
        <v>713</v>
      </c>
      <c r="B74" s="118" t="s">
        <v>1228</v>
      </c>
      <c r="C74" s="99" t="s">
        <v>1280</v>
      </c>
      <c r="D74" s="119" t="s">
        <v>694</v>
      </c>
      <c r="E74" s="117"/>
      <c r="F74" s="120"/>
      <c r="G74" s="125">
        <v>3800000</v>
      </c>
      <c r="H74" s="126">
        <f>+손료계수!$J$32</f>
        <v>3516</v>
      </c>
      <c r="I74" s="134">
        <f>+재료비!J6</f>
        <v>9.1560000000000006</v>
      </c>
      <c r="J74" s="101">
        <f t="shared" si="5"/>
        <v>12233</v>
      </c>
      <c r="K74" s="128" t="s">
        <v>1541</v>
      </c>
    </row>
    <row r="75" spans="1:11">
      <c r="A75" s="117" t="s">
        <v>713</v>
      </c>
      <c r="B75" s="118" t="s">
        <v>123</v>
      </c>
      <c r="C75" s="99" t="s">
        <v>1280</v>
      </c>
      <c r="D75" s="119" t="s">
        <v>694</v>
      </c>
      <c r="E75" s="117"/>
      <c r="F75" s="120"/>
      <c r="G75" s="120">
        <v>1000000</v>
      </c>
      <c r="H75" s="126">
        <f>+손료계수!$J$32</f>
        <v>3516</v>
      </c>
      <c r="I75" s="134">
        <v>1</v>
      </c>
      <c r="J75" s="101">
        <f t="shared" si="5"/>
        <v>351</v>
      </c>
      <c r="K75" s="128" t="s">
        <v>1005</v>
      </c>
    </row>
    <row r="76" spans="1:11">
      <c r="A76" s="117" t="s">
        <v>713</v>
      </c>
      <c r="B76" s="118" t="s">
        <v>1298</v>
      </c>
      <c r="C76" s="99"/>
      <c r="D76" s="119" t="s">
        <v>694</v>
      </c>
      <c r="E76" s="117"/>
      <c r="F76" s="120"/>
      <c r="G76" s="120">
        <v>25000000</v>
      </c>
      <c r="H76" s="126">
        <f>+손료계수!$J$32</f>
        <v>3516</v>
      </c>
      <c r="I76" s="134">
        <v>1</v>
      </c>
      <c r="J76" s="101">
        <f t="shared" si="5"/>
        <v>8790</v>
      </c>
      <c r="K76" s="128" t="s">
        <v>1005</v>
      </c>
    </row>
    <row r="77" spans="1:11">
      <c r="A77" s="117" t="s">
        <v>713</v>
      </c>
      <c r="B77" s="118" t="s">
        <v>1299</v>
      </c>
      <c r="C77" s="99"/>
      <c r="D77" s="119" t="s">
        <v>694</v>
      </c>
      <c r="E77" s="117"/>
      <c r="F77" s="120"/>
      <c r="G77" s="120">
        <v>26500000</v>
      </c>
      <c r="H77" s="126">
        <f>+손료계수!$J$32</f>
        <v>3516</v>
      </c>
      <c r="I77" s="134">
        <v>1</v>
      </c>
      <c r="J77" s="101">
        <f t="shared" si="5"/>
        <v>9317</v>
      </c>
      <c r="K77" s="128" t="s">
        <v>1585</v>
      </c>
    </row>
    <row r="78" spans="1:11">
      <c r="A78" s="117" t="s">
        <v>713</v>
      </c>
      <c r="B78" s="118" t="s">
        <v>1291</v>
      </c>
      <c r="C78" s="99" t="s">
        <v>1554</v>
      </c>
      <c r="D78" s="119" t="s">
        <v>694</v>
      </c>
      <c r="E78" s="117"/>
      <c r="F78" s="120"/>
      <c r="G78" s="123">
        <v>19600</v>
      </c>
      <c r="H78" s="126">
        <f>+손료계수!$J$32</f>
        <v>3516</v>
      </c>
      <c r="I78" s="134">
        <f>+재료비!$J$3</f>
        <v>1289.4000000000001</v>
      </c>
      <c r="J78" s="101">
        <f>INT((G78*H78*I78/10^7))</f>
        <v>8885</v>
      </c>
      <c r="K78" s="128" t="s">
        <v>824</v>
      </c>
    </row>
    <row r="79" spans="1:11">
      <c r="A79" s="117" t="s">
        <v>713</v>
      </c>
      <c r="B79" s="118" t="s">
        <v>1291</v>
      </c>
      <c r="C79" s="99" t="s">
        <v>997</v>
      </c>
      <c r="D79" s="119" t="s">
        <v>694</v>
      </c>
      <c r="E79" s="117"/>
      <c r="F79" s="120"/>
      <c r="G79" s="123">
        <v>52000</v>
      </c>
      <c r="H79" s="126">
        <f>+손료계수!$J$32</f>
        <v>3516</v>
      </c>
      <c r="I79" s="134">
        <f>+재료비!$J$3</f>
        <v>1289.4000000000001</v>
      </c>
      <c r="J79" s="101">
        <f t="shared" si="5"/>
        <v>23574</v>
      </c>
      <c r="K79" s="128" t="s">
        <v>1585</v>
      </c>
    </row>
    <row r="80" spans="1:11">
      <c r="A80" s="117" t="s">
        <v>713</v>
      </c>
      <c r="B80" s="118" t="s">
        <v>1285</v>
      </c>
      <c r="C80" s="99"/>
      <c r="D80" s="119" t="s">
        <v>694</v>
      </c>
      <c r="E80" s="117"/>
      <c r="F80" s="120"/>
      <c r="G80" s="120">
        <v>40000000</v>
      </c>
      <c r="H80" s="126">
        <f>+손료계수!$J$32</f>
        <v>3516</v>
      </c>
      <c r="I80" s="134">
        <v>1</v>
      </c>
      <c r="J80" s="101">
        <f t="shared" si="5"/>
        <v>14064</v>
      </c>
      <c r="K80" s="128" t="s">
        <v>233</v>
      </c>
    </row>
    <row r="81" spans="1:11">
      <c r="A81" s="117" t="s">
        <v>713</v>
      </c>
      <c r="B81" s="118" t="s">
        <v>1233</v>
      </c>
      <c r="C81" s="99"/>
      <c r="D81" s="119" t="s">
        <v>694</v>
      </c>
      <c r="E81" s="117"/>
      <c r="F81" s="120"/>
      <c r="G81" s="120">
        <v>128000000</v>
      </c>
      <c r="H81" s="126">
        <f>+손료계수!$J$32</f>
        <v>3516</v>
      </c>
      <c r="I81" s="134">
        <v>1</v>
      </c>
      <c r="J81" s="101">
        <f t="shared" si="5"/>
        <v>45004</v>
      </c>
      <c r="K81" s="128" t="s">
        <v>1585</v>
      </c>
    </row>
    <row r="82" spans="1:11">
      <c r="A82" s="117" t="s">
        <v>713</v>
      </c>
      <c r="B82" s="118" t="s">
        <v>1293</v>
      </c>
      <c r="C82" s="99"/>
      <c r="D82" s="119" t="s">
        <v>694</v>
      </c>
      <c r="E82" s="117"/>
      <c r="F82" s="120"/>
      <c r="G82" s="120">
        <v>50000000</v>
      </c>
      <c r="H82" s="126">
        <f>+손료계수!$J$32</f>
        <v>3516</v>
      </c>
      <c r="I82" s="134">
        <v>1</v>
      </c>
      <c r="J82" s="101">
        <f t="shared" si="5"/>
        <v>17580</v>
      </c>
      <c r="K82" s="128" t="s">
        <v>1003</v>
      </c>
    </row>
    <row r="83" spans="1:11">
      <c r="A83" s="117" t="s">
        <v>713</v>
      </c>
      <c r="B83" s="118" t="s">
        <v>1577</v>
      </c>
      <c r="C83" s="99"/>
      <c r="D83" s="119" t="s">
        <v>694</v>
      </c>
      <c r="E83" s="117"/>
      <c r="F83" s="120"/>
      <c r="G83" s="120">
        <v>10000000</v>
      </c>
      <c r="H83" s="126">
        <f>+손료계수!$J$32</f>
        <v>3516</v>
      </c>
      <c r="I83" s="134">
        <v>1</v>
      </c>
      <c r="J83" s="101">
        <f t="shared" si="5"/>
        <v>3516</v>
      </c>
      <c r="K83" s="128" t="s">
        <v>1585</v>
      </c>
    </row>
    <row r="84" spans="1:11" ht="16.5" customHeight="1">
      <c r="A84" s="117" t="s">
        <v>713</v>
      </c>
      <c r="B84" s="118" t="s">
        <v>818</v>
      </c>
      <c r="C84" s="99" t="s">
        <v>1416</v>
      </c>
      <c r="D84" s="119" t="s">
        <v>694</v>
      </c>
      <c r="E84" s="117"/>
      <c r="F84" s="120"/>
      <c r="G84" s="120">
        <v>20000000</v>
      </c>
      <c r="H84" s="126">
        <f>+손료계수!$J$32</f>
        <v>3516</v>
      </c>
      <c r="I84" s="134">
        <v>1</v>
      </c>
      <c r="J84" s="101">
        <f t="shared" si="5"/>
        <v>7032</v>
      </c>
      <c r="K84" s="128" t="s">
        <v>1585</v>
      </c>
    </row>
    <row r="85" spans="1:11" ht="16.5" customHeight="1">
      <c r="A85" s="117" t="s">
        <v>713</v>
      </c>
      <c r="B85" s="118" t="s">
        <v>1578</v>
      </c>
      <c r="C85" s="99" t="s">
        <v>1416</v>
      </c>
      <c r="D85" s="119" t="s">
        <v>694</v>
      </c>
      <c r="E85" s="117"/>
      <c r="F85" s="120"/>
      <c r="G85" s="120">
        <v>30000000</v>
      </c>
      <c r="H85" s="126">
        <f>+손료계수!$J$32</f>
        <v>3516</v>
      </c>
      <c r="I85" s="134">
        <v>1</v>
      </c>
      <c r="J85" s="101">
        <f t="shared" si="5"/>
        <v>10548</v>
      </c>
      <c r="K85" s="128" t="s">
        <v>1585</v>
      </c>
    </row>
    <row r="86" spans="1:11">
      <c r="A86" s="117" t="s">
        <v>713</v>
      </c>
      <c r="B86" s="118" t="s">
        <v>1411</v>
      </c>
      <c r="C86" s="99"/>
      <c r="D86" s="119" t="s">
        <v>694</v>
      </c>
      <c r="E86" s="122"/>
      <c r="F86" s="126"/>
      <c r="G86" s="126">
        <v>120000</v>
      </c>
      <c r="H86" s="126">
        <f>+손료계수!$J$32</f>
        <v>3516</v>
      </c>
      <c r="I86" s="134">
        <v>1</v>
      </c>
      <c r="J86" s="101">
        <f>INT((G86*H86*I86/10^7))</f>
        <v>42</v>
      </c>
      <c r="K86" s="128" t="s">
        <v>1018</v>
      </c>
    </row>
    <row r="87" spans="1:11" ht="16.5" customHeight="1">
      <c r="A87" s="117" t="s">
        <v>713</v>
      </c>
      <c r="B87" s="118" t="s">
        <v>603</v>
      </c>
      <c r="C87" s="117" t="s">
        <v>813</v>
      </c>
      <c r="D87" s="119" t="s">
        <v>694</v>
      </c>
      <c r="E87" s="117"/>
      <c r="F87" s="120"/>
      <c r="G87" s="123">
        <v>25000</v>
      </c>
      <c r="H87" s="126">
        <f>+손료계수!$J$32</f>
        <v>3516</v>
      </c>
      <c r="I87" s="134">
        <f>+재료비!$J$3</f>
        <v>1289.4000000000001</v>
      </c>
      <c r="J87" s="101">
        <f t="shared" si="5"/>
        <v>11333</v>
      </c>
      <c r="K87" s="128" t="s">
        <v>1585</v>
      </c>
    </row>
    <row r="88" spans="1:11" ht="16.5" customHeight="1">
      <c r="A88" s="117" t="s">
        <v>713</v>
      </c>
      <c r="B88" s="118" t="s">
        <v>603</v>
      </c>
      <c r="C88" s="117" t="s">
        <v>1417</v>
      </c>
      <c r="D88" s="119" t="s">
        <v>694</v>
      </c>
      <c r="E88" s="117"/>
      <c r="F88" s="120"/>
      <c r="G88" s="123">
        <v>35000</v>
      </c>
      <c r="H88" s="126">
        <f>+손료계수!$J$32</f>
        <v>3516</v>
      </c>
      <c r="I88" s="134">
        <f>+재료비!$J$3</f>
        <v>1289.4000000000001</v>
      </c>
      <c r="J88" s="101">
        <f t="shared" si="5"/>
        <v>15867</v>
      </c>
      <c r="K88" s="128" t="s">
        <v>1585</v>
      </c>
    </row>
    <row r="89" spans="1:11" ht="16.5" customHeight="1">
      <c r="A89" s="117" t="s">
        <v>713</v>
      </c>
      <c r="B89" s="118" t="s">
        <v>1423</v>
      </c>
      <c r="C89" s="117" t="s">
        <v>597</v>
      </c>
      <c r="D89" s="119" t="s">
        <v>694</v>
      </c>
      <c r="E89" s="117"/>
      <c r="F89" s="120"/>
      <c r="G89" s="123">
        <v>15000</v>
      </c>
      <c r="H89" s="126">
        <f>+손료계수!$J$32</f>
        <v>3516</v>
      </c>
      <c r="I89" s="134">
        <f>+재료비!$J$3</f>
        <v>1289.4000000000001</v>
      </c>
      <c r="J89" s="101">
        <f t="shared" si="5"/>
        <v>6800</v>
      </c>
      <c r="K89" s="128" t="s">
        <v>1585</v>
      </c>
    </row>
    <row r="90" spans="1:11" ht="16.5" customHeight="1">
      <c r="A90" s="117" t="s">
        <v>721</v>
      </c>
      <c r="B90" s="118" t="s">
        <v>1425</v>
      </c>
      <c r="C90" s="117" t="s">
        <v>1427</v>
      </c>
      <c r="D90" s="119" t="s">
        <v>694</v>
      </c>
      <c r="E90" s="117"/>
      <c r="F90" s="120"/>
      <c r="G90" s="120">
        <v>3400000</v>
      </c>
      <c r="H90" s="126">
        <f>+손료계수!$J$32</f>
        <v>3516</v>
      </c>
      <c r="I90" s="134">
        <v>1</v>
      </c>
      <c r="J90" s="101">
        <f t="shared" si="5"/>
        <v>1195</v>
      </c>
      <c r="K90" s="128" t="s">
        <v>998</v>
      </c>
    </row>
    <row r="91" spans="1:11" ht="16.5" customHeight="1">
      <c r="A91" s="117" t="s">
        <v>807</v>
      </c>
      <c r="B91" s="118" t="s">
        <v>1266</v>
      </c>
      <c r="C91" s="117" t="s">
        <v>1557</v>
      </c>
      <c r="D91" s="119" t="s">
        <v>692</v>
      </c>
      <c r="E91" s="117"/>
      <c r="F91" s="120"/>
      <c r="G91" s="120">
        <v>2000000</v>
      </c>
      <c r="H91" s="126">
        <f>+손료계수!$J$33</f>
        <v>1338</v>
      </c>
      <c r="I91" s="134">
        <v>1</v>
      </c>
      <c r="J91" s="101">
        <f>INT((G91*H91*I91/10^7))*8</f>
        <v>2136</v>
      </c>
      <c r="K91" s="128" t="s">
        <v>1585</v>
      </c>
    </row>
    <row r="92" spans="1:11" ht="16.5" customHeight="1">
      <c r="A92" s="117" t="s">
        <v>807</v>
      </c>
      <c r="B92" s="118" t="s">
        <v>1266</v>
      </c>
      <c r="C92" s="117" t="s">
        <v>1549</v>
      </c>
      <c r="D92" s="119" t="s">
        <v>692</v>
      </c>
      <c r="E92" s="117"/>
      <c r="F92" s="120"/>
      <c r="G92" s="120">
        <v>2500000</v>
      </c>
      <c r="H92" s="126">
        <f>+손료계수!$J$33</f>
        <v>1338</v>
      </c>
      <c r="I92" s="134">
        <v>1</v>
      </c>
      <c r="J92" s="101">
        <f t="shared" ref="J92:J98" si="6">INT((G92*H92*I92/10^7))*8</f>
        <v>2672</v>
      </c>
      <c r="K92" s="128" t="s">
        <v>1585</v>
      </c>
    </row>
    <row r="93" spans="1:11" ht="16.5" customHeight="1">
      <c r="A93" s="117" t="s">
        <v>807</v>
      </c>
      <c r="B93" s="118" t="s">
        <v>1266</v>
      </c>
      <c r="C93" s="117" t="s">
        <v>999</v>
      </c>
      <c r="D93" s="119" t="s">
        <v>692</v>
      </c>
      <c r="E93" s="117"/>
      <c r="F93" s="120"/>
      <c r="G93" s="120">
        <v>2500000</v>
      </c>
      <c r="H93" s="126">
        <f>+손료계수!$J$33</f>
        <v>1338</v>
      </c>
      <c r="I93" s="134">
        <v>1</v>
      </c>
      <c r="J93" s="101">
        <f>INT((G93*H93*I93/10^7))*8</f>
        <v>2672</v>
      </c>
      <c r="K93" s="128" t="s">
        <v>1585</v>
      </c>
    </row>
    <row r="94" spans="1:11" ht="16.5" customHeight="1">
      <c r="A94" s="117" t="s">
        <v>807</v>
      </c>
      <c r="B94" s="118" t="s">
        <v>1266</v>
      </c>
      <c r="C94" s="117" t="s">
        <v>1544</v>
      </c>
      <c r="D94" s="119" t="s">
        <v>692</v>
      </c>
      <c r="E94" s="117"/>
      <c r="F94" s="120"/>
      <c r="G94" s="120">
        <v>18000000</v>
      </c>
      <c r="H94" s="126">
        <f>+손료계수!$J$33</f>
        <v>1338</v>
      </c>
      <c r="I94" s="134">
        <v>1</v>
      </c>
      <c r="J94" s="101">
        <f t="shared" si="6"/>
        <v>19264</v>
      </c>
      <c r="K94" s="128" t="s">
        <v>1585</v>
      </c>
    </row>
    <row r="95" spans="1:11" ht="16.5" customHeight="1">
      <c r="A95" s="117" t="s">
        <v>807</v>
      </c>
      <c r="B95" s="118" t="s">
        <v>1266</v>
      </c>
      <c r="C95" s="117" t="s">
        <v>1584</v>
      </c>
      <c r="D95" s="119" t="s">
        <v>692</v>
      </c>
      <c r="E95" s="117"/>
      <c r="F95" s="120"/>
      <c r="G95" s="120">
        <v>2800000</v>
      </c>
      <c r="H95" s="126">
        <f>+손료계수!$J$33</f>
        <v>1338</v>
      </c>
      <c r="I95" s="134">
        <v>1</v>
      </c>
      <c r="J95" s="101">
        <f t="shared" si="6"/>
        <v>2992</v>
      </c>
      <c r="K95" s="128" t="s">
        <v>1585</v>
      </c>
    </row>
    <row r="96" spans="1:11" ht="16.5" customHeight="1">
      <c r="A96" s="117" t="s">
        <v>807</v>
      </c>
      <c r="B96" s="118" t="s">
        <v>1266</v>
      </c>
      <c r="C96" s="117" t="s">
        <v>1455</v>
      </c>
      <c r="D96" s="119" t="s">
        <v>692</v>
      </c>
      <c r="E96" s="117"/>
      <c r="F96" s="120"/>
      <c r="G96" s="120">
        <v>500000</v>
      </c>
      <c r="H96" s="126">
        <f>+손료계수!$J$33</f>
        <v>1338</v>
      </c>
      <c r="I96" s="134">
        <v>1</v>
      </c>
      <c r="J96" s="101">
        <f t="shared" si="6"/>
        <v>528</v>
      </c>
      <c r="K96" s="128" t="s">
        <v>1585</v>
      </c>
    </row>
    <row r="97" spans="1:11" ht="16.5" customHeight="1">
      <c r="A97" s="117" t="s">
        <v>807</v>
      </c>
      <c r="B97" s="118" t="s">
        <v>1266</v>
      </c>
      <c r="C97" s="117" t="s">
        <v>1572</v>
      </c>
      <c r="D97" s="119" t="s">
        <v>692</v>
      </c>
      <c r="E97" s="117"/>
      <c r="F97" s="120"/>
      <c r="G97" s="120">
        <v>800000</v>
      </c>
      <c r="H97" s="126">
        <f>+손료계수!$J$33</f>
        <v>1338</v>
      </c>
      <c r="I97" s="134">
        <v>1</v>
      </c>
      <c r="J97" s="101">
        <f>INT((G97*H97*I97/10^7))*8</f>
        <v>856</v>
      </c>
      <c r="K97" s="128" t="s">
        <v>1585</v>
      </c>
    </row>
    <row r="98" spans="1:11" ht="16.5" customHeight="1">
      <c r="A98" s="117" t="s">
        <v>807</v>
      </c>
      <c r="B98" s="118" t="s">
        <v>1266</v>
      </c>
      <c r="C98" s="117" t="s">
        <v>1583</v>
      </c>
      <c r="D98" s="119" t="s">
        <v>692</v>
      </c>
      <c r="E98" s="117"/>
      <c r="F98" s="120"/>
      <c r="G98" s="120">
        <v>3000000</v>
      </c>
      <c r="H98" s="126">
        <f>+손료계수!$J$33</f>
        <v>1338</v>
      </c>
      <c r="I98" s="134">
        <v>1</v>
      </c>
      <c r="J98" s="101">
        <f t="shared" si="6"/>
        <v>3208</v>
      </c>
      <c r="K98" s="128" t="s">
        <v>1585</v>
      </c>
    </row>
    <row r="99" spans="1:11" ht="16.5" customHeight="1">
      <c r="A99" s="117" t="s">
        <v>807</v>
      </c>
      <c r="B99" s="143" t="s">
        <v>1428</v>
      </c>
      <c r="C99" s="10" t="s">
        <v>1412</v>
      </c>
      <c r="D99" s="119" t="s">
        <v>694</v>
      </c>
      <c r="E99" s="117"/>
      <c r="F99" s="120">
        <f>1400000/8</f>
        <v>175000</v>
      </c>
      <c r="G99" s="144"/>
      <c r="H99" s="144"/>
      <c r="I99" s="117"/>
      <c r="J99" s="101">
        <f>1400000/8</f>
        <v>175000</v>
      </c>
      <c r="K99" s="116" t="s">
        <v>240</v>
      </c>
    </row>
    <row r="100" spans="1:11" ht="16.5" customHeight="1">
      <c r="A100" s="117" t="s">
        <v>807</v>
      </c>
      <c r="B100" s="143" t="s">
        <v>604</v>
      </c>
      <c r="C100" s="10" t="s">
        <v>794</v>
      </c>
      <c r="D100" s="119" t="s">
        <v>694</v>
      </c>
      <c r="E100" s="117"/>
      <c r="F100" s="120">
        <f>400000/8</f>
        <v>50000</v>
      </c>
      <c r="G100" s="144"/>
      <c r="H100" s="144"/>
      <c r="I100" s="117"/>
      <c r="J100" s="101">
        <f>400000/8</f>
        <v>50000</v>
      </c>
      <c r="K100" s="116">
        <v>1036</v>
      </c>
    </row>
    <row r="101" spans="1:11" ht="16.5" customHeight="1">
      <c r="E101" s="122"/>
      <c r="F101" s="122"/>
    </row>
    <row r="102" spans="1:11" ht="16.5" customHeight="1">
      <c r="E102" s="122"/>
      <c r="F102" s="122"/>
    </row>
    <row r="103" spans="1:11" ht="16.5" customHeight="1">
      <c r="E103" s="122"/>
      <c r="F103" s="122"/>
    </row>
    <row r="104" spans="1:11" ht="16.5" customHeight="1">
      <c r="E104" s="122"/>
      <c r="F104" s="122"/>
    </row>
    <row r="105" spans="1:11" ht="16.5" customHeight="1">
      <c r="E105" s="122"/>
      <c r="F105" s="122"/>
    </row>
    <row r="106" spans="1:11" ht="16.5" customHeight="1">
      <c r="E106" s="122"/>
      <c r="F106" s="122"/>
    </row>
    <row r="107" spans="1:11" ht="16.5" customHeight="1">
      <c r="E107" s="122"/>
      <c r="F107" s="122"/>
    </row>
    <row r="108" spans="1:11" ht="16.5" customHeight="1">
      <c r="E108" s="122"/>
      <c r="F108" s="122"/>
    </row>
    <row r="109" spans="1:11" ht="16.5" customHeight="1"/>
    <row r="110" spans="1:11" ht="16.5" customHeight="1"/>
    <row r="111" spans="1:11" ht="16.5" customHeight="1"/>
    <row r="112" spans="1:11" ht="16.5" customHeight="1"/>
    <row r="113" ht="16.5" customHeight="1"/>
    <row r="114" ht="16.5" customHeight="1"/>
    <row r="115" ht="16.5" customHeight="1"/>
    <row r="116" ht="16.5" customHeight="1"/>
  </sheetData>
  <mergeCells count="1">
    <mergeCell ref="A1:K1"/>
  </mergeCells>
  <phoneticPr fontId="50" type="noConversion"/>
  <printOptions horizontalCentered="1"/>
  <pageMargins left="0.2361111044883728" right="0.2361111044883728" top="0.35430556535720825" bottom="0.35430556535720825" header="0.15736110508441925" footer="0.19680555164813995"/>
  <pageSetup paperSize="9" scale="59" fitToHeight="0" orientation="portrait"/>
  <headerFooter alignWithMargins="0">
    <oddFooter>&amp;C&amp;"+,Regular"&amp;10&amp;A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 지정된 범위</vt:lpstr>
      </vt:variant>
      <vt:variant>
        <vt:i4>17</vt:i4>
      </vt:variant>
    </vt:vector>
  </HeadingPairs>
  <TitlesOfParts>
    <vt:vector size="29" baseType="lpstr">
      <vt:lpstr>표지</vt:lpstr>
      <vt:lpstr>집계표</vt:lpstr>
      <vt:lpstr>2장 지표지질조사</vt:lpstr>
      <vt:lpstr>3장 물리탐사</vt:lpstr>
      <vt:lpstr>4장 시추조사</vt:lpstr>
      <vt:lpstr>5장 현장원위치시험</vt:lpstr>
      <vt:lpstr>6장 지하수조사</vt:lpstr>
      <vt:lpstr>7장 계측관리</vt:lpstr>
      <vt:lpstr>손료계수</vt:lpstr>
      <vt:lpstr>인건비</vt:lpstr>
      <vt:lpstr>재료비</vt:lpstr>
      <vt:lpstr>기계손료</vt:lpstr>
      <vt:lpstr>'2장 지표지질조사'!Print_Area</vt:lpstr>
      <vt:lpstr>'3장 물리탐사'!Print_Area</vt:lpstr>
      <vt:lpstr>'4장 시추조사'!Print_Area</vt:lpstr>
      <vt:lpstr>'5장 현장원위치시험'!Print_Area</vt:lpstr>
      <vt:lpstr>'6장 지하수조사'!Print_Area</vt:lpstr>
      <vt:lpstr>'7장 계측관리'!Print_Area</vt:lpstr>
      <vt:lpstr>기계손료!Print_Area</vt:lpstr>
      <vt:lpstr>재료비!Print_Area</vt:lpstr>
      <vt:lpstr>집계표!Print_Area</vt:lpstr>
      <vt:lpstr>'2장 지표지질조사'!Print_Titles</vt:lpstr>
      <vt:lpstr>'3장 물리탐사'!Print_Titles</vt:lpstr>
      <vt:lpstr>'4장 시추조사'!Print_Titles</vt:lpstr>
      <vt:lpstr>'6장 지하수조사'!Print_Titles</vt:lpstr>
      <vt:lpstr>'7장 계측관리'!Print_Titles</vt:lpstr>
      <vt:lpstr>기계손료!Print_Titles</vt:lpstr>
      <vt:lpstr>재료비!Print_Titles</vt:lpstr>
      <vt:lpstr>집계표!Print_Titles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토질부</dc:creator>
  <cp:keywords/>
  <dc:description/>
  <cp:lastModifiedBy>신희성업무 신희성업무</cp:lastModifiedBy>
  <cp:revision>1</cp:revision>
  <cp:lastPrinted>2022-08-31T02:44:18Z</cp:lastPrinted>
  <dcterms:created xsi:type="dcterms:W3CDTF">1997-12-14T10:24:16Z</dcterms:created>
  <dcterms:modified xsi:type="dcterms:W3CDTF">2025-03-13T09:40:25Z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11.0.0.2292</vt:lpwstr>
  </property>
  <property fmtid="{F29F85E0-4FF9-1068-AB91-08002B27B3D9}" pid="255">
    <vt:lpwstr/>
  </property>
</Properties>
</file>